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2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BONOS'!$A$1:$M$217</definedName>
    <definedName name="_xlnm._FilterDatabase" localSheetId="6" hidden="1">'REGISTRO ABONOS'!$B$8:$BC$52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VENDEDOR'!$B$8:$R$10056</definedName>
    <definedName name="_xlcn.WorksheetConnection_REGISTROPROMOTORESB8T100101" hidden="1">'REGISTRO PROMOTORES'!$B$8:$T$10050</definedName>
  </definedNames>
  <calcPr calcId="162913"/>
  <pivotCaches>
    <pivotCache cacheId="3" r:id="rId20"/>
    <pivotCache cacheId="4" r:id="rId21"/>
    <pivotCache cacheId="5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0" l="1"/>
  <c r="Q10" i="10"/>
  <c r="Q9" i="10"/>
  <c r="M9" i="10"/>
  <c r="K10" i="9"/>
  <c r="L10" i="9"/>
  <c r="L9" i="9"/>
  <c r="K9" i="9"/>
  <c r="BD9" i="26" l="1"/>
  <c r="BC9" i="26" s="1"/>
  <c r="E9" i="26"/>
  <c r="D9" i="26"/>
  <c r="C9" i="26"/>
  <c r="F9" i="26" s="1"/>
  <c r="BD10" i="26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M11" i="10"/>
  <c r="Q11" i="10"/>
  <c r="K11" i="9"/>
  <c r="L11" i="9"/>
  <c r="M12" i="10"/>
  <c r="Q12" i="10"/>
  <c r="K12" i="9"/>
  <c r="L12" i="9"/>
  <c r="M13" i="10"/>
  <c r="Q13" i="10"/>
  <c r="K13" i="9"/>
  <c r="L13" i="9"/>
  <c r="M14" i="10"/>
  <c r="Q14" i="10"/>
  <c r="K14" i="9"/>
  <c r="L14" i="9"/>
  <c r="M15" i="10"/>
  <c r="Q15" i="10"/>
  <c r="K15" i="9"/>
  <c r="L15" i="9"/>
  <c r="M16" i="10"/>
  <c r="Q16" i="10"/>
  <c r="K16" i="9"/>
  <c r="L16" i="9"/>
  <c r="M17" i="10"/>
  <c r="Q17" i="10"/>
  <c r="K17" i="9"/>
  <c r="L17" i="9"/>
  <c r="M10" i="11"/>
  <c r="P10" i="11" s="1"/>
  <c r="N10" i="11"/>
  <c r="O10" i="11"/>
  <c r="S10" i="11"/>
  <c r="S9" i="11"/>
  <c r="O9" i="11"/>
  <c r="N9" i="11"/>
  <c r="M9" i="11"/>
  <c r="P9" i="11" s="1"/>
  <c r="M18" i="10"/>
  <c r="Q18" i="10"/>
  <c r="K18" i="9"/>
  <c r="L18" i="9"/>
  <c r="M11" i="11"/>
  <c r="P11" i="11" s="1"/>
  <c r="N11" i="11"/>
  <c r="O11" i="11"/>
  <c r="S11" i="11"/>
  <c r="M19" i="10"/>
  <c r="Q19" i="10"/>
  <c r="K19" i="9"/>
  <c r="L19" i="9"/>
  <c r="M12" i="11"/>
  <c r="P12" i="11" s="1"/>
  <c r="T12" i="11" s="1"/>
  <c r="N12" i="11"/>
  <c r="O12" i="11"/>
  <c r="S12" i="11"/>
  <c r="M20" i="10"/>
  <c r="Q20" i="10"/>
  <c r="K20" i="9"/>
  <c r="L20" i="9"/>
  <c r="M13" i="11"/>
  <c r="P13" i="11" s="1"/>
  <c r="N13" i="11"/>
  <c r="O13" i="11"/>
  <c r="S13" i="11"/>
  <c r="M21" i="10"/>
  <c r="Q21" i="10"/>
  <c r="BD12" i="26"/>
  <c r="BC12" i="26" s="1"/>
  <c r="E12" i="26"/>
  <c r="D12" i="26"/>
  <c r="C12" i="26"/>
  <c r="F12" i="26" s="1"/>
  <c r="K21" i="9"/>
  <c r="M14" i="11"/>
  <c r="P14" i="11" s="1"/>
  <c r="N14" i="11"/>
  <c r="O14" i="11"/>
  <c r="S14" i="11"/>
  <c r="M22" i="10"/>
  <c r="Q22" i="10"/>
  <c r="K22" i="9"/>
  <c r="M15" i="11"/>
  <c r="P15" i="11" s="1"/>
  <c r="N15" i="11"/>
  <c r="O15" i="11"/>
  <c r="S15" i="11"/>
  <c r="M23" i="10"/>
  <c r="Q23" i="10"/>
  <c r="BD13" i="26"/>
  <c r="BC13" i="26" s="1"/>
  <c r="E13" i="26"/>
  <c r="D13" i="26"/>
  <c r="C13" i="26"/>
  <c r="F13" i="26" s="1"/>
  <c r="K23" i="9"/>
  <c r="M16" i="11"/>
  <c r="P16" i="11" s="1"/>
  <c r="N16" i="11"/>
  <c r="O16" i="11"/>
  <c r="S16" i="11"/>
  <c r="M24" i="10"/>
  <c r="Q24" i="10"/>
  <c r="BD14" i="26"/>
  <c r="BC14" i="26" s="1"/>
  <c r="E14" i="26"/>
  <c r="D14" i="26"/>
  <c r="C14" i="26"/>
  <c r="F14" i="26" s="1"/>
  <c r="K24" i="9"/>
  <c r="M17" i="11"/>
  <c r="P17" i="11" s="1"/>
  <c r="N17" i="11"/>
  <c r="O17" i="11"/>
  <c r="S17" i="11"/>
  <c r="M25" i="10"/>
  <c r="Q25" i="10"/>
  <c r="BD15" i="26"/>
  <c r="BC15" i="26" s="1"/>
  <c r="E15" i="26"/>
  <c r="D15" i="26"/>
  <c r="C15" i="26"/>
  <c r="F15" i="26" s="1"/>
  <c r="K25" i="9"/>
  <c r="M18" i="11"/>
  <c r="P18" i="11" s="1"/>
  <c r="N18" i="11"/>
  <c r="O18" i="11"/>
  <c r="S18" i="11"/>
  <c r="M26" i="10"/>
  <c r="Q26" i="10"/>
  <c r="BD16" i="26"/>
  <c r="BC16" i="26" s="1"/>
  <c r="E16" i="26"/>
  <c r="D16" i="26"/>
  <c r="C16" i="26"/>
  <c r="F16" i="26" s="1"/>
  <c r="K26" i="9"/>
  <c r="L23" i="9" l="1"/>
  <c r="T10" i="11"/>
  <c r="T9" i="11"/>
  <c r="T11" i="11"/>
  <c r="T13" i="11"/>
  <c r="T14" i="11"/>
  <c r="L21" i="9"/>
  <c r="T15" i="11"/>
  <c r="T16" i="11"/>
  <c r="T18" i="11"/>
  <c r="L24" i="9"/>
  <c r="T17" i="11"/>
  <c r="L25" i="9"/>
  <c r="M19" i="11"/>
  <c r="P19" i="11" s="1"/>
  <c r="N19" i="11"/>
  <c r="O19" i="11"/>
  <c r="S19" i="11"/>
  <c r="M27" i="10"/>
  <c r="Q27" i="10"/>
  <c r="BD17" i="26"/>
  <c r="BC17" i="26" s="1"/>
  <c r="L26" i="9" s="1"/>
  <c r="E17" i="26"/>
  <c r="D17" i="26"/>
  <c r="C17" i="26"/>
  <c r="F17" i="26" s="1"/>
  <c r="K27" i="9"/>
  <c r="M20" i="11"/>
  <c r="P20" i="11" s="1"/>
  <c r="N20" i="11"/>
  <c r="O20" i="11"/>
  <c r="S20" i="11"/>
  <c r="M28" i="10"/>
  <c r="Q28" i="10"/>
  <c r="BD18" i="26"/>
  <c r="BC18" i="26" s="1"/>
  <c r="E18" i="26"/>
  <c r="D18" i="26"/>
  <c r="C18" i="26"/>
  <c r="F18" i="26" s="1"/>
  <c r="K28" i="9"/>
  <c r="M21" i="11"/>
  <c r="P21" i="11" s="1"/>
  <c r="N21" i="11"/>
  <c r="O21" i="11"/>
  <c r="S21" i="11"/>
  <c r="M29" i="10"/>
  <c r="Q29" i="10"/>
  <c r="BD19" i="26"/>
  <c r="BC19" i="26" s="1"/>
  <c r="L22" i="9" s="1"/>
  <c r="E19" i="26"/>
  <c r="D19" i="26"/>
  <c r="C19" i="26"/>
  <c r="F19" i="26" s="1"/>
  <c r="K29" i="9"/>
  <c r="M22" i="11"/>
  <c r="P22" i="11" s="1"/>
  <c r="N22" i="11"/>
  <c r="O22" i="11"/>
  <c r="S22" i="11"/>
  <c r="M30" i="10"/>
  <c r="Q30" i="10"/>
  <c r="BD20" i="26"/>
  <c r="BC20" i="26" s="1"/>
  <c r="E20" i="26"/>
  <c r="D20" i="26"/>
  <c r="C20" i="26"/>
  <c r="F20" i="26" s="1"/>
  <c r="K30" i="9"/>
  <c r="M23" i="11"/>
  <c r="P23" i="11" s="1"/>
  <c r="N23" i="11"/>
  <c r="O23" i="11"/>
  <c r="S23" i="11"/>
  <c r="M31" i="10"/>
  <c r="Q31" i="10"/>
  <c r="K31" i="9"/>
  <c r="BD21" i="26"/>
  <c r="BC21" i="26" s="1"/>
  <c r="E21" i="26"/>
  <c r="D21" i="26"/>
  <c r="C21" i="26"/>
  <c r="F21" i="26" s="1"/>
  <c r="M24" i="11"/>
  <c r="P24" i="11" s="1"/>
  <c r="N24" i="11"/>
  <c r="O24" i="11"/>
  <c r="S24" i="11"/>
  <c r="M32" i="10"/>
  <c r="Q32" i="10"/>
  <c r="K32" i="9"/>
  <c r="L32" i="9"/>
  <c r="M25" i="11"/>
  <c r="P25" i="11" s="1"/>
  <c r="N25" i="11"/>
  <c r="O25" i="11"/>
  <c r="S25" i="11"/>
  <c r="M33" i="10"/>
  <c r="Q33" i="10"/>
  <c r="K33" i="9"/>
  <c r="L33" i="9"/>
  <c r="M26" i="11"/>
  <c r="P26" i="11" s="1"/>
  <c r="N26" i="11"/>
  <c r="O26" i="11"/>
  <c r="S26" i="11"/>
  <c r="M34" i="10"/>
  <c r="Q34" i="10"/>
  <c r="K34" i="9"/>
  <c r="L34" i="9"/>
  <c r="M27" i="11"/>
  <c r="P27" i="11" s="1"/>
  <c r="N27" i="11"/>
  <c r="O27" i="11"/>
  <c r="S27" i="11"/>
  <c r="M35" i="10"/>
  <c r="Q35" i="10"/>
  <c r="K35" i="9"/>
  <c r="L35" i="9"/>
  <c r="M28" i="11"/>
  <c r="P28" i="11" s="1"/>
  <c r="N28" i="11"/>
  <c r="O28" i="11"/>
  <c r="S28" i="11"/>
  <c r="M36" i="10"/>
  <c r="Q36" i="10"/>
  <c r="K36" i="9"/>
  <c r="L36" i="9"/>
  <c r="M29" i="11"/>
  <c r="P29" i="11" s="1"/>
  <c r="N29" i="11"/>
  <c r="O29" i="11"/>
  <c r="S29" i="11"/>
  <c r="M37" i="10"/>
  <c r="Q37" i="10"/>
  <c r="K37" i="9"/>
  <c r="L37" i="9"/>
  <c r="M30" i="11"/>
  <c r="P30" i="11" s="1"/>
  <c r="N30" i="11"/>
  <c r="O30" i="11"/>
  <c r="S30" i="11"/>
  <c r="M31" i="11"/>
  <c r="P31" i="11" s="1"/>
  <c r="N31" i="11"/>
  <c r="O31" i="11"/>
  <c r="S31" i="11"/>
  <c r="M38" i="10"/>
  <c r="Q38" i="10"/>
  <c r="K38" i="9"/>
  <c r="L38" i="9"/>
  <c r="M32" i="11"/>
  <c r="P32" i="11" s="1"/>
  <c r="N32" i="11"/>
  <c r="O32" i="11"/>
  <c r="S32" i="11"/>
  <c r="M39" i="10"/>
  <c r="Q39" i="10"/>
  <c r="K39" i="9"/>
  <c r="L39" i="9"/>
  <c r="M33" i="11"/>
  <c r="P33" i="11" s="1"/>
  <c r="N33" i="11"/>
  <c r="O33" i="11"/>
  <c r="S33" i="11"/>
  <c r="M40" i="10"/>
  <c r="Q40" i="10"/>
  <c r="K40" i="9"/>
  <c r="L40" i="9"/>
  <c r="T19" i="11" l="1"/>
  <c r="T20" i="11"/>
  <c r="T21" i="11"/>
  <c r="L27" i="9"/>
  <c r="T22" i="11"/>
  <c r="L28" i="9"/>
  <c r="T31" i="11"/>
  <c r="T23" i="11"/>
  <c r="L29" i="9"/>
  <c r="L30" i="9"/>
  <c r="T24" i="11"/>
  <c r="T25" i="11"/>
  <c r="T26" i="11"/>
  <c r="T27" i="11"/>
  <c r="T28" i="11"/>
  <c r="T29" i="11"/>
  <c r="T30" i="11"/>
  <c r="T32" i="11"/>
  <c r="T33" i="11"/>
  <c r="M34" i="11"/>
  <c r="P34" i="11" s="1"/>
  <c r="N34" i="11"/>
  <c r="O34" i="11"/>
  <c r="S34" i="11"/>
  <c r="M41" i="10"/>
  <c r="Q41" i="10"/>
  <c r="K41" i="9"/>
  <c r="L41" i="9"/>
  <c r="M35" i="11"/>
  <c r="P35" i="11" s="1"/>
  <c r="N35" i="11"/>
  <c r="O35" i="11"/>
  <c r="S35" i="11"/>
  <c r="M42" i="10"/>
  <c r="Q42" i="10"/>
  <c r="K42" i="9"/>
  <c r="L42" i="9"/>
  <c r="M36" i="11"/>
  <c r="P36" i="11" s="1"/>
  <c r="N36" i="11"/>
  <c r="O36" i="11"/>
  <c r="S36" i="11"/>
  <c r="M43" i="10"/>
  <c r="Q43" i="10"/>
  <c r="K43" i="9"/>
  <c r="L43" i="9"/>
  <c r="T34" i="11" l="1"/>
  <c r="T35" i="11"/>
  <c r="T36" i="11"/>
  <c r="M37" i="11"/>
  <c r="P37" i="11" s="1"/>
  <c r="N37" i="11"/>
  <c r="O37" i="11"/>
  <c r="S37" i="11"/>
  <c r="M44" i="10"/>
  <c r="Q44" i="10"/>
  <c r="K44" i="9"/>
  <c r="L44" i="9"/>
  <c r="M38" i="11"/>
  <c r="P38" i="11" s="1"/>
  <c r="N38" i="11"/>
  <c r="O38" i="11"/>
  <c r="S38" i="11"/>
  <c r="M45" i="10"/>
  <c r="Q45" i="10"/>
  <c r="K45" i="9"/>
  <c r="L45" i="9"/>
  <c r="M39" i="11"/>
  <c r="P39" i="11" s="1"/>
  <c r="N39" i="11"/>
  <c r="O39" i="11"/>
  <c r="S39" i="11"/>
  <c r="M46" i="10"/>
  <c r="Q46" i="10"/>
  <c r="K46" i="9"/>
  <c r="L46" i="9"/>
  <c r="M40" i="11"/>
  <c r="P40" i="11" s="1"/>
  <c r="N40" i="11"/>
  <c r="O40" i="11"/>
  <c r="S40" i="11"/>
  <c r="M47" i="10"/>
  <c r="Q47" i="10"/>
  <c r="K47" i="9"/>
  <c r="L47" i="9"/>
  <c r="M41" i="11"/>
  <c r="P41" i="11" s="1"/>
  <c r="N41" i="11"/>
  <c r="O41" i="11"/>
  <c r="S41" i="11"/>
  <c r="M48" i="10"/>
  <c r="Q48" i="10"/>
  <c r="K48" i="9"/>
  <c r="L48" i="9"/>
  <c r="M42" i="11"/>
  <c r="P42" i="11" s="1"/>
  <c r="N42" i="11"/>
  <c r="O42" i="11"/>
  <c r="S42" i="11"/>
  <c r="M49" i="10"/>
  <c r="Q49" i="10"/>
  <c r="K49" i="9"/>
  <c r="L49" i="9"/>
  <c r="M43" i="11"/>
  <c r="P43" i="11" s="1"/>
  <c r="N43" i="11"/>
  <c r="O43" i="11"/>
  <c r="S43" i="11"/>
  <c r="M44" i="11"/>
  <c r="P44" i="11" s="1"/>
  <c r="N44" i="11"/>
  <c r="O44" i="11"/>
  <c r="S44" i="11"/>
  <c r="M50" i="10"/>
  <c r="Q50" i="10"/>
  <c r="K50" i="9"/>
  <c r="L50" i="9"/>
  <c r="K51" i="9"/>
  <c r="L51" i="9"/>
  <c r="M45" i="11"/>
  <c r="P45" i="11" s="1"/>
  <c r="N45" i="11"/>
  <c r="O45" i="11"/>
  <c r="S45" i="11"/>
  <c r="M51" i="10"/>
  <c r="Q51" i="10"/>
  <c r="K52" i="9"/>
  <c r="L52" i="9"/>
  <c r="T37" i="11" l="1"/>
  <c r="T38" i="11"/>
  <c r="T40" i="11"/>
  <c r="T39" i="11"/>
  <c r="T41" i="11"/>
  <c r="T42" i="11"/>
  <c r="T45" i="11"/>
  <c r="T43" i="11"/>
  <c r="T44" i="11"/>
  <c r="M46" i="11"/>
  <c r="P46" i="11" s="1"/>
  <c r="N46" i="11"/>
  <c r="O46" i="11"/>
  <c r="S46" i="11"/>
  <c r="M52" i="10"/>
  <c r="Q52" i="10"/>
  <c r="K53" i="9"/>
  <c r="L53" i="9"/>
  <c r="M47" i="11"/>
  <c r="P47" i="11" s="1"/>
  <c r="N47" i="11"/>
  <c r="O47" i="11"/>
  <c r="S47" i="11"/>
  <c r="Q60" i="10"/>
  <c r="M60" i="10"/>
  <c r="K54" i="9"/>
  <c r="L54" i="9"/>
  <c r="M48" i="11"/>
  <c r="P48" i="11" s="1"/>
  <c r="N48" i="11"/>
  <c r="O48" i="11"/>
  <c r="S48" i="11"/>
  <c r="Q105" i="10"/>
  <c r="M105" i="10"/>
  <c r="K55" i="9"/>
  <c r="L55" i="9"/>
  <c r="M49" i="11"/>
  <c r="P49" i="11" s="1"/>
  <c r="N49" i="11"/>
  <c r="O49" i="11"/>
  <c r="S49" i="11"/>
  <c r="Q89" i="10"/>
  <c r="M89" i="10"/>
  <c r="K56" i="9"/>
  <c r="L56" i="9"/>
  <c r="S82" i="11"/>
  <c r="O82" i="11"/>
  <c r="N82" i="11"/>
  <c r="M82" i="11"/>
  <c r="P82" i="11" s="1"/>
  <c r="Q172" i="10"/>
  <c r="M172" i="10"/>
  <c r="K57" i="9"/>
  <c r="L57" i="9"/>
  <c r="T46" i="11" l="1"/>
  <c r="T47" i="11"/>
  <c r="T48" i="11"/>
  <c r="T49" i="11"/>
  <c r="T82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209" i="9" l="1"/>
  <c r="K209" i="9"/>
  <c r="Q201" i="10" l="1"/>
  <c r="M201" i="10"/>
  <c r="K61" i="9"/>
  <c r="M63" i="11"/>
  <c r="P63" i="11" s="1"/>
  <c r="N63" i="11"/>
  <c r="O63" i="11"/>
  <c r="S63" i="11"/>
  <c r="S94" i="11"/>
  <c r="O94" i="11"/>
  <c r="N94" i="11"/>
  <c r="M94" i="11"/>
  <c r="P94" i="11" s="1"/>
  <c r="M94" i="10"/>
  <c r="Q94" i="10"/>
  <c r="K101" i="9"/>
  <c r="L101" i="9"/>
  <c r="M96" i="11"/>
  <c r="P96" i="11" s="1"/>
  <c r="N96" i="11"/>
  <c r="O96" i="11"/>
  <c r="S96" i="11"/>
  <c r="M203" i="10"/>
  <c r="Q203" i="10"/>
  <c r="K211" i="9"/>
  <c r="L211" i="9"/>
  <c r="M90" i="11"/>
  <c r="P90" i="11" s="1"/>
  <c r="N90" i="11"/>
  <c r="O90" i="11"/>
  <c r="S90" i="11"/>
  <c r="M189" i="10"/>
  <c r="Q189" i="10"/>
  <c r="K195" i="9"/>
  <c r="L195" i="9"/>
  <c r="K75" i="9"/>
  <c r="L75" i="9"/>
  <c r="M140" i="10"/>
  <c r="Q140" i="10"/>
  <c r="K149" i="9"/>
  <c r="L149" i="9"/>
  <c r="M53" i="10"/>
  <c r="Q53" i="10"/>
  <c r="K58" i="9"/>
  <c r="L58" i="9"/>
  <c r="M197" i="10"/>
  <c r="Q197" i="10"/>
  <c r="K205" i="9"/>
  <c r="L205" i="9"/>
  <c r="T63" i="11" l="1"/>
  <c r="T94" i="11"/>
  <c r="T96" i="11"/>
  <c r="T90" i="11"/>
  <c r="M57" i="11"/>
  <c r="P57" i="11" s="1"/>
  <c r="N57" i="11"/>
  <c r="O57" i="11"/>
  <c r="S57" i="11"/>
  <c r="M82" i="10"/>
  <c r="Q82" i="10"/>
  <c r="K89" i="9"/>
  <c r="L89" i="9"/>
  <c r="M58" i="10"/>
  <c r="Q58" i="10"/>
  <c r="K64" i="9"/>
  <c r="L64" i="9"/>
  <c r="M84" i="11"/>
  <c r="P84" i="11" s="1"/>
  <c r="N84" i="11"/>
  <c r="O84" i="11"/>
  <c r="S84" i="11"/>
  <c r="M177" i="10"/>
  <c r="Q177" i="10"/>
  <c r="K183" i="9"/>
  <c r="L183" i="9"/>
  <c r="M75" i="11"/>
  <c r="P75" i="11" s="1"/>
  <c r="N75" i="11"/>
  <c r="O75" i="11"/>
  <c r="S75" i="11"/>
  <c r="M148" i="10"/>
  <c r="Q148" i="10"/>
  <c r="K157" i="9"/>
  <c r="L157" i="9"/>
  <c r="M81" i="11"/>
  <c r="P81" i="11" s="1"/>
  <c r="N81" i="11"/>
  <c r="O81" i="11"/>
  <c r="S81" i="11"/>
  <c r="M167" i="10"/>
  <c r="Q167" i="10"/>
  <c r="K175" i="9"/>
  <c r="L175" i="9"/>
  <c r="M78" i="11"/>
  <c r="P78" i="11" s="1"/>
  <c r="N78" i="11"/>
  <c r="O78" i="11"/>
  <c r="S78" i="11"/>
  <c r="M79" i="11"/>
  <c r="P79" i="11" s="1"/>
  <c r="N79" i="11"/>
  <c r="O79" i="11"/>
  <c r="S79" i="11"/>
  <c r="M164" i="10"/>
  <c r="Q164" i="10"/>
  <c r="K172" i="9"/>
  <c r="L172" i="9"/>
  <c r="M69" i="11"/>
  <c r="P69" i="11" s="1"/>
  <c r="N69" i="11"/>
  <c r="O69" i="11"/>
  <c r="S69" i="11"/>
  <c r="M121" i="10"/>
  <c r="Q121" i="10"/>
  <c r="K128" i="9"/>
  <c r="L128" i="9"/>
  <c r="M91" i="11"/>
  <c r="P91" i="11" s="1"/>
  <c r="N91" i="11"/>
  <c r="O91" i="11"/>
  <c r="S91" i="11"/>
  <c r="M192" i="10"/>
  <c r="Q192" i="10"/>
  <c r="K198" i="9"/>
  <c r="L198" i="9"/>
  <c r="M76" i="11"/>
  <c r="P76" i="11" s="1"/>
  <c r="N76" i="11"/>
  <c r="O76" i="11"/>
  <c r="S76" i="11"/>
  <c r="M152" i="10"/>
  <c r="Q152" i="10"/>
  <c r="K160" i="9"/>
  <c r="L160" i="9"/>
  <c r="M50" i="11"/>
  <c r="P50" i="11" s="1"/>
  <c r="N50" i="11"/>
  <c r="O50" i="11"/>
  <c r="S50" i="11"/>
  <c r="M165" i="10"/>
  <c r="Q165" i="10"/>
  <c r="K173" i="9"/>
  <c r="L173" i="9"/>
  <c r="S80" i="11"/>
  <c r="O80" i="11"/>
  <c r="N80" i="11"/>
  <c r="M80" i="11"/>
  <c r="P80" i="11" s="1"/>
  <c r="M54" i="10"/>
  <c r="Q54" i="10"/>
  <c r="K59" i="9"/>
  <c r="L59" i="9"/>
  <c r="Q118" i="10"/>
  <c r="M118" i="10"/>
  <c r="L124" i="9"/>
  <c r="K124" i="9"/>
  <c r="Q143" i="10"/>
  <c r="M143" i="10"/>
  <c r="L152" i="9"/>
  <c r="K152" i="9"/>
  <c r="Q137" i="10"/>
  <c r="M137" i="10"/>
  <c r="L146" i="9"/>
  <c r="K146" i="9"/>
  <c r="Q166" i="10"/>
  <c r="M166" i="10"/>
  <c r="L174" i="9"/>
  <c r="K174" i="9"/>
  <c r="Q116" i="10"/>
  <c r="M116" i="10"/>
  <c r="L122" i="9"/>
  <c r="K122" i="9"/>
  <c r="Q157" i="10"/>
  <c r="M157" i="10"/>
  <c r="L165" i="9"/>
  <c r="K165" i="9"/>
  <c r="Q155" i="10"/>
  <c r="M155" i="10"/>
  <c r="L163" i="9"/>
  <c r="K163" i="9"/>
  <c r="Q162" i="10"/>
  <c r="M162" i="10"/>
  <c r="L170" i="9"/>
  <c r="K170" i="9"/>
  <c r="L60" i="9"/>
  <c r="K60" i="9"/>
  <c r="Q55" i="10"/>
  <c r="M55" i="10"/>
  <c r="T57" i="11" l="1"/>
  <c r="T91" i="11"/>
  <c r="T84" i="11"/>
  <c r="T75" i="11"/>
  <c r="T81" i="11"/>
  <c r="T78" i="11"/>
  <c r="T79" i="11"/>
  <c r="T69" i="11"/>
  <c r="T76" i="11"/>
  <c r="T50" i="11"/>
  <c r="T80" i="11"/>
  <c r="Q138" i="10"/>
  <c r="M138" i="10"/>
  <c r="L147" i="9"/>
  <c r="K147" i="9"/>
  <c r="Q135" i="10"/>
  <c r="M135" i="10"/>
  <c r="BD22" i="26"/>
  <c r="E27" i="26"/>
  <c r="D27" i="26"/>
  <c r="C27" i="26"/>
  <c r="F27" i="26" s="1"/>
  <c r="L144" i="9"/>
  <c r="K144" i="9"/>
  <c r="BD23" i="26" l="1"/>
  <c r="E44" i="26"/>
  <c r="D44" i="26"/>
  <c r="C44" i="26"/>
  <c r="F44" i="26" s="1"/>
  <c r="BD24" i="26"/>
  <c r="E52" i="26"/>
  <c r="D52" i="26"/>
  <c r="C52" i="26"/>
  <c r="F52" i="26" s="1"/>
  <c r="Q156" i="10"/>
  <c r="M156" i="10"/>
  <c r="K164" i="9"/>
  <c r="BD25" i="26"/>
  <c r="E41" i="26"/>
  <c r="D41" i="26"/>
  <c r="C41" i="26"/>
  <c r="F41" i="26" s="1"/>
  <c r="BD26" i="26"/>
  <c r="E29" i="26"/>
  <c r="D29" i="26"/>
  <c r="D5" i="28" s="1"/>
  <c r="C29" i="26"/>
  <c r="Q141" i="10"/>
  <c r="M141" i="10"/>
  <c r="K150" i="9"/>
  <c r="Q104" i="10"/>
  <c r="M104" i="10"/>
  <c r="L111" i="9"/>
  <c r="K111" i="9"/>
  <c r="Q160" i="10"/>
  <c r="M160" i="10"/>
  <c r="L168" i="9"/>
  <c r="K168" i="9"/>
  <c r="Q168" i="10"/>
  <c r="M168" i="10"/>
  <c r="L176" i="9"/>
  <c r="K176" i="9"/>
  <c r="Q208" i="10"/>
  <c r="M208" i="10"/>
  <c r="L217" i="9"/>
  <c r="K217" i="9"/>
  <c r="Q184" i="10"/>
  <c r="M184" i="10"/>
  <c r="L189" i="9"/>
  <c r="K189" i="9"/>
  <c r="Q96" i="10"/>
  <c r="M96" i="10"/>
  <c r="L103" i="9"/>
  <c r="K103" i="9"/>
  <c r="Q195" i="10"/>
  <c r="M195" i="10"/>
  <c r="L203" i="9"/>
  <c r="K203" i="9"/>
  <c r="F29" i="26" l="1"/>
  <c r="E5" i="28" s="1"/>
  <c r="E17" i="28" s="1"/>
  <c r="C5" i="28"/>
  <c r="M69" i="10"/>
  <c r="Q69" i="10"/>
  <c r="Q199" i="10"/>
  <c r="M199" i="10"/>
  <c r="L207" i="9"/>
  <c r="K207" i="9"/>
  <c r="M102" i="10"/>
  <c r="Q102" i="10"/>
  <c r="L76" i="9"/>
  <c r="K76" i="9"/>
  <c r="M170" i="10"/>
  <c r="Q170" i="10"/>
  <c r="L109" i="9"/>
  <c r="K109" i="9"/>
  <c r="M196" i="10"/>
  <c r="Q196" i="10"/>
  <c r="L178" i="9"/>
  <c r="K178" i="9"/>
  <c r="L204" i="9"/>
  <c r="K204" i="9"/>
  <c r="M183" i="10"/>
  <c r="Q183" i="10"/>
  <c r="L80" i="9"/>
  <c r="K80" i="9"/>
  <c r="M99" i="10"/>
  <c r="Q99" i="10"/>
  <c r="BD27" i="26"/>
  <c r="E28" i="26"/>
  <c r="D28" i="26"/>
  <c r="C28" i="26"/>
  <c r="F28" i="26" s="1"/>
  <c r="L188" i="9"/>
  <c r="K188" i="9"/>
  <c r="M122" i="10"/>
  <c r="Q122" i="10"/>
  <c r="BD28" i="26"/>
  <c r="E31" i="26"/>
  <c r="D31" i="26"/>
  <c r="C31" i="26"/>
  <c r="F31" i="26" s="1"/>
  <c r="K106" i="9"/>
  <c r="M142" i="10"/>
  <c r="Q142" i="10"/>
  <c r="K129" i="9"/>
  <c r="M56" i="10"/>
  <c r="Q56" i="10"/>
  <c r="BD29" i="26"/>
  <c r="BC29" i="26" s="1"/>
  <c r="K1945" i="18" s="1"/>
  <c r="E38" i="26"/>
  <c r="D38" i="26"/>
  <c r="C38" i="26"/>
  <c r="F38" i="26" s="1"/>
  <c r="L151" i="9"/>
  <c r="K151" i="9"/>
  <c r="M125" i="10"/>
  <c r="Q125" i="10"/>
  <c r="K62" i="9"/>
  <c r="M171" i="10"/>
  <c r="Q171" i="10"/>
  <c r="L134" i="9"/>
  <c r="K134" i="9"/>
  <c r="M154" i="10"/>
  <c r="Q154" i="10"/>
  <c r="BD30" i="26"/>
  <c r="BC22" i="26" s="1"/>
  <c r="E22" i="26"/>
  <c r="D22" i="26"/>
  <c r="C22" i="26"/>
  <c r="F22" i="26" s="1"/>
  <c r="L179" i="9"/>
  <c r="K179" i="9"/>
  <c r="L1945" i="18" l="1"/>
  <c r="M1945" i="18"/>
  <c r="BC28" i="26"/>
  <c r="K1644" i="18" s="1"/>
  <c r="L1644" i="18" s="1"/>
  <c r="BC27" i="26"/>
  <c r="L31" i="9" s="1"/>
  <c r="L61" i="9"/>
  <c r="K294" i="18"/>
  <c r="L62" i="9"/>
  <c r="BD31" i="26"/>
  <c r="E43" i="26"/>
  <c r="D43" i="26"/>
  <c r="C43" i="26"/>
  <c r="F43" i="26" s="1"/>
  <c r="K136" i="9"/>
  <c r="K162" i="9"/>
  <c r="S68" i="11"/>
  <c r="O68" i="11"/>
  <c r="N68" i="11"/>
  <c r="M68" i="11"/>
  <c r="P68" i="11" s="1"/>
  <c r="BD32" i="26"/>
  <c r="E39" i="26"/>
  <c r="D39" i="26"/>
  <c r="C39" i="26"/>
  <c r="F39" i="26" s="1"/>
  <c r="K180" i="9"/>
  <c r="S83" i="11"/>
  <c r="O83" i="11"/>
  <c r="N83" i="11"/>
  <c r="M83" i="11"/>
  <c r="P83" i="11" s="1"/>
  <c r="Q173" i="10"/>
  <c r="M173" i="10"/>
  <c r="K119" i="9"/>
  <c r="L119" i="9"/>
  <c r="Q113" i="10"/>
  <c r="M113" i="10"/>
  <c r="K182" i="9"/>
  <c r="L182" i="9"/>
  <c r="Q176" i="10"/>
  <c r="M176" i="10"/>
  <c r="BD33" i="26"/>
  <c r="E47" i="26"/>
  <c r="D47" i="26"/>
  <c r="C47" i="26"/>
  <c r="F47" i="26" s="1"/>
  <c r="K112" i="9"/>
  <c r="Q106" i="10"/>
  <c r="M106" i="10"/>
  <c r="BD34" i="26"/>
  <c r="E32" i="26"/>
  <c r="D32" i="26"/>
  <c r="C32" i="26"/>
  <c r="F32" i="26" s="1"/>
  <c r="K123" i="9"/>
  <c r="Q117" i="10"/>
  <c r="M117" i="10"/>
  <c r="BD35" i="26"/>
  <c r="E35" i="26"/>
  <c r="D35" i="26"/>
  <c r="C35" i="26"/>
  <c r="F35" i="26" s="1"/>
  <c r="K167" i="9"/>
  <c r="BD36" i="26"/>
  <c r="E45" i="26"/>
  <c r="D45" i="26"/>
  <c r="C45" i="26"/>
  <c r="F45" i="26" s="1"/>
  <c r="K127" i="9"/>
  <c r="Q159" i="10"/>
  <c r="M159" i="10"/>
  <c r="E37" i="26"/>
  <c r="D37" i="26"/>
  <c r="C37" i="26"/>
  <c r="F37" i="26" s="1"/>
  <c r="K125" i="9"/>
  <c r="Q119" i="10"/>
  <c r="M119" i="10"/>
  <c r="BD37" i="26"/>
  <c r="E36" i="26"/>
  <c r="D36" i="26"/>
  <c r="C36" i="26"/>
  <c r="F36" i="26" s="1"/>
  <c r="K120" i="9"/>
  <c r="Q114" i="10"/>
  <c r="M114" i="10"/>
  <c r="BD38" i="26"/>
  <c r="BC38" i="26" s="1"/>
  <c r="E34" i="26"/>
  <c r="D34" i="26"/>
  <c r="C34" i="26"/>
  <c r="F34" i="26" s="1"/>
  <c r="K79" i="9"/>
  <c r="Q72" i="10"/>
  <c r="M72" i="10"/>
  <c r="BD39" i="26"/>
  <c r="E26" i="26"/>
  <c r="D26" i="26"/>
  <c r="C26" i="26"/>
  <c r="F26" i="26" s="1"/>
  <c r="K177" i="9"/>
  <c r="K1488" i="18" l="1"/>
  <c r="M1488" i="18" s="1"/>
  <c r="M1644" i="18"/>
  <c r="K4282" i="18"/>
  <c r="L129" i="9"/>
  <c r="BC31" i="26"/>
  <c r="BC39" i="26"/>
  <c r="K4619" i="18" s="1"/>
  <c r="M4619" i="18" s="1"/>
  <c r="L294" i="18"/>
  <c r="M294" i="18"/>
  <c r="T68" i="11"/>
  <c r="T83" i="11"/>
  <c r="BC32" i="26"/>
  <c r="Q169" i="10"/>
  <c r="M169" i="10"/>
  <c r="K193" i="9"/>
  <c r="L193" i="9"/>
  <c r="L1488" i="18" l="1"/>
  <c r="L4619" i="18"/>
  <c r="M4282" i="18"/>
  <c r="L4282" i="18"/>
  <c r="K2381" i="18"/>
  <c r="L106" i="9"/>
  <c r="L136" i="9"/>
  <c r="L112" i="9"/>
  <c r="K2716" i="18"/>
  <c r="M83" i="10"/>
  <c r="Q83" i="10"/>
  <c r="Q187" i="10"/>
  <c r="M187" i="10"/>
  <c r="K90" i="9"/>
  <c r="L90" i="9"/>
  <c r="M163" i="10"/>
  <c r="Q163" i="10"/>
  <c r="K171" i="9"/>
  <c r="L171" i="9"/>
  <c r="M97" i="10"/>
  <c r="Q97" i="10"/>
  <c r="K104" i="9"/>
  <c r="L104" i="9"/>
  <c r="M127" i="10"/>
  <c r="Q127" i="10"/>
  <c r="K137" i="9"/>
  <c r="L137" i="9"/>
  <c r="M158" i="10"/>
  <c r="Q158" i="10"/>
  <c r="K166" i="9"/>
  <c r="L166" i="9"/>
  <c r="M190" i="10"/>
  <c r="Q190" i="10"/>
  <c r="K196" i="9"/>
  <c r="L196" i="9"/>
  <c r="M198" i="10"/>
  <c r="Q198" i="10"/>
  <c r="K206" i="9"/>
  <c r="L206" i="9"/>
  <c r="M110" i="10"/>
  <c r="Q110" i="10"/>
  <c r="K116" i="9"/>
  <c r="L116" i="9"/>
  <c r="M181" i="10"/>
  <c r="Q181" i="10"/>
  <c r="K186" i="9"/>
  <c r="L186" i="9"/>
  <c r="M109" i="10"/>
  <c r="Q109" i="10"/>
  <c r="K115" i="9"/>
  <c r="L115" i="9"/>
  <c r="M185" i="10"/>
  <c r="Q185" i="10"/>
  <c r="K190" i="9"/>
  <c r="L190" i="9"/>
  <c r="M98" i="10"/>
  <c r="Q98" i="10"/>
  <c r="K105" i="9"/>
  <c r="L105" i="9"/>
  <c r="M64" i="10"/>
  <c r="Q64" i="10"/>
  <c r="K69" i="9"/>
  <c r="L69" i="9"/>
  <c r="M191" i="10"/>
  <c r="Q191" i="10"/>
  <c r="K197" i="9"/>
  <c r="L197" i="9"/>
  <c r="M67" i="10"/>
  <c r="Q67" i="10"/>
  <c r="K73" i="9"/>
  <c r="L73" i="9"/>
  <c r="M65" i="10"/>
  <c r="Q65" i="10"/>
  <c r="BD40" i="26"/>
  <c r="E46" i="26"/>
  <c r="D46" i="26"/>
  <c r="C46" i="26"/>
  <c r="F46" i="26" s="1"/>
  <c r="K71" i="9"/>
  <c r="M129" i="10"/>
  <c r="Q129" i="10"/>
  <c r="BD41" i="26"/>
  <c r="BC41" i="26" s="1"/>
  <c r="E24" i="26"/>
  <c r="D24" i="26"/>
  <c r="C24" i="26"/>
  <c r="F24" i="26" s="1"/>
  <c r="K139" i="9"/>
  <c r="BD42" i="26"/>
  <c r="E40" i="26"/>
  <c r="D40" i="26"/>
  <c r="C40" i="26"/>
  <c r="F40" i="26" s="1"/>
  <c r="M174" i="10"/>
  <c r="Q174" i="10"/>
  <c r="K70" i="9"/>
  <c r="L70" i="9"/>
  <c r="M206" i="10"/>
  <c r="Q206" i="10"/>
  <c r="K214" i="9"/>
  <c r="L214" i="9"/>
  <c r="M123" i="10"/>
  <c r="Q123" i="10"/>
  <c r="K132" i="9"/>
  <c r="L132" i="9"/>
  <c r="M95" i="10"/>
  <c r="Q95" i="10"/>
  <c r="K102" i="9"/>
  <c r="L102" i="9"/>
  <c r="M200" i="10"/>
  <c r="Q200" i="10"/>
  <c r="K208" i="9"/>
  <c r="L208" i="9"/>
  <c r="M107" i="10"/>
  <c r="Q107" i="10"/>
  <c r="K113" i="9"/>
  <c r="L113" i="9"/>
  <c r="M92" i="10"/>
  <c r="Q92" i="10"/>
  <c r="K99" i="9"/>
  <c r="L99" i="9"/>
  <c r="M66" i="10"/>
  <c r="Q66" i="10"/>
  <c r="K72" i="9"/>
  <c r="L72" i="9"/>
  <c r="M101" i="10"/>
  <c r="Q101" i="10"/>
  <c r="K108" i="9"/>
  <c r="L108" i="9"/>
  <c r="M62" i="10"/>
  <c r="Q62" i="10"/>
  <c r="K67" i="9"/>
  <c r="L67" i="9"/>
  <c r="M151" i="10"/>
  <c r="Q151" i="10"/>
  <c r="K159" i="9"/>
  <c r="L159" i="9"/>
  <c r="M149" i="10"/>
  <c r="Q149" i="10"/>
  <c r="M150" i="10"/>
  <c r="Q150" i="10"/>
  <c r="K158" i="9"/>
  <c r="L158" i="9"/>
  <c r="M120" i="10"/>
  <c r="Q120" i="10"/>
  <c r="K126" i="9"/>
  <c r="L126" i="9"/>
  <c r="M90" i="10"/>
  <c r="Q90" i="10"/>
  <c r="K97" i="9"/>
  <c r="L97" i="9"/>
  <c r="M136" i="10"/>
  <c r="Q136" i="10"/>
  <c r="K145" i="9"/>
  <c r="L145" i="9"/>
  <c r="M134" i="10"/>
  <c r="Q134" i="10"/>
  <c r="K143" i="9"/>
  <c r="L143" i="9"/>
  <c r="K130" i="9"/>
  <c r="L130" i="9"/>
  <c r="K131" i="9"/>
  <c r="L131" i="9"/>
  <c r="M93" i="10"/>
  <c r="Q93" i="10"/>
  <c r="K100" i="9"/>
  <c r="L100" i="9"/>
  <c r="M133" i="10"/>
  <c r="Q133" i="10"/>
  <c r="K142" i="9"/>
  <c r="L142" i="9"/>
  <c r="L2381" i="18" l="1"/>
  <c r="M2381" i="18"/>
  <c r="K6050" i="18"/>
  <c r="L150" i="9"/>
  <c r="L2716" i="18"/>
  <c r="M2716" i="18"/>
  <c r="BC35" i="26"/>
  <c r="BC26" i="26"/>
  <c r="BC24" i="26"/>
  <c r="M57" i="10"/>
  <c r="Q57" i="10"/>
  <c r="K84" i="9"/>
  <c r="L84" i="9"/>
  <c r="Q76" i="10"/>
  <c r="M76" i="10"/>
  <c r="K93" i="9"/>
  <c r="L93" i="9"/>
  <c r="BD43" i="26"/>
  <c r="BC43" i="26" s="1"/>
  <c r="E48" i="26"/>
  <c r="D48" i="26"/>
  <c r="C48" i="26"/>
  <c r="F48" i="26" s="1"/>
  <c r="K199" i="9"/>
  <c r="K200" i="9"/>
  <c r="Q85" i="10"/>
  <c r="M85" i="10"/>
  <c r="K187" i="9"/>
  <c r="L187" i="9"/>
  <c r="Q182" i="10"/>
  <c r="M182" i="10"/>
  <c r="K88" i="9"/>
  <c r="L88" i="9"/>
  <c r="Q81" i="10"/>
  <c r="M81" i="10"/>
  <c r="K63" i="9"/>
  <c r="L63" i="9"/>
  <c r="Q204" i="10"/>
  <c r="M204" i="10"/>
  <c r="L212" i="9"/>
  <c r="K212" i="9"/>
  <c r="Q103" i="10"/>
  <c r="M103" i="10"/>
  <c r="L110" i="9"/>
  <c r="K110" i="9"/>
  <c r="Q91" i="10"/>
  <c r="M91" i="10"/>
  <c r="L98" i="9"/>
  <c r="K98" i="9"/>
  <c r="Q115" i="10"/>
  <c r="M115" i="10"/>
  <c r="L121" i="9"/>
  <c r="K121" i="9"/>
  <c r="Q73" i="10"/>
  <c r="M73" i="10"/>
  <c r="L81" i="9"/>
  <c r="K81" i="9"/>
  <c r="Q161" i="10"/>
  <c r="M161" i="10"/>
  <c r="L169" i="9"/>
  <c r="K169" i="9"/>
  <c r="Q61" i="10"/>
  <c r="M61" i="10"/>
  <c r="L66" i="9"/>
  <c r="K66" i="9"/>
  <c r="Q111" i="10"/>
  <c r="M111" i="10"/>
  <c r="L117" i="9"/>
  <c r="K117" i="9"/>
  <c r="Q131" i="10"/>
  <c r="M131" i="10"/>
  <c r="L140" i="9"/>
  <c r="K140" i="9"/>
  <c r="M205" i="10"/>
  <c r="Q205" i="10"/>
  <c r="Q175" i="10"/>
  <c r="M175" i="10"/>
  <c r="L181" i="9"/>
  <c r="K181" i="9"/>
  <c r="S67" i="11"/>
  <c r="O67" i="11"/>
  <c r="N67" i="11"/>
  <c r="M67" i="11"/>
  <c r="P67" i="11" s="1"/>
  <c r="M63" i="10"/>
  <c r="Q63" i="10"/>
  <c r="K68" i="9"/>
  <c r="L68" i="9"/>
  <c r="L213" i="9"/>
  <c r="K213" i="9"/>
  <c r="L6050" i="18" l="1"/>
  <c r="M6050" i="18"/>
  <c r="L162" i="9"/>
  <c r="K6951" i="18"/>
  <c r="L79" i="9"/>
  <c r="K1291" i="18"/>
  <c r="L123" i="9"/>
  <c r="K3422" i="18"/>
  <c r="L71" i="9"/>
  <c r="K823" i="18"/>
  <c r="T67" i="11"/>
  <c r="M51" i="11"/>
  <c r="P51" i="11" s="1"/>
  <c r="N51" i="11"/>
  <c r="O51" i="11"/>
  <c r="S51" i="11"/>
  <c r="K184" i="9"/>
  <c r="L184" i="9"/>
  <c r="M89" i="11"/>
  <c r="P89" i="11" s="1"/>
  <c r="N89" i="11"/>
  <c r="O89" i="11"/>
  <c r="S89" i="11"/>
  <c r="M92" i="11"/>
  <c r="P92" i="11" s="1"/>
  <c r="N92" i="11"/>
  <c r="O92" i="11"/>
  <c r="S92" i="11"/>
  <c r="M95" i="11"/>
  <c r="P95" i="11" s="1"/>
  <c r="N95" i="11"/>
  <c r="O95" i="11"/>
  <c r="S95" i="11"/>
  <c r="M66" i="11"/>
  <c r="P66" i="11" s="1"/>
  <c r="N66" i="11"/>
  <c r="O66" i="11"/>
  <c r="S66" i="11"/>
  <c r="M74" i="11"/>
  <c r="P74" i="11" s="1"/>
  <c r="N74" i="11"/>
  <c r="O74" i="11"/>
  <c r="S74" i="11"/>
  <c r="Q178" i="10"/>
  <c r="M178" i="10"/>
  <c r="K156" i="9"/>
  <c r="L156" i="9"/>
  <c r="Q147" i="10"/>
  <c r="M147" i="10"/>
  <c r="K118" i="9"/>
  <c r="L118" i="9"/>
  <c r="Q112" i="10"/>
  <c r="M112" i="10"/>
  <c r="K210" i="9"/>
  <c r="L210" i="9"/>
  <c r="Q202" i="10"/>
  <c r="M202" i="10"/>
  <c r="K201" i="9"/>
  <c r="L201" i="9"/>
  <c r="Q193" i="10"/>
  <c r="M193" i="10"/>
  <c r="K194" i="9"/>
  <c r="L194" i="9"/>
  <c r="Q188" i="10"/>
  <c r="M188" i="10"/>
  <c r="K135" i="9"/>
  <c r="L135" i="9"/>
  <c r="Q126" i="10"/>
  <c r="M126" i="10"/>
  <c r="K215" i="9"/>
  <c r="L215" i="9"/>
  <c r="L6951" i="18" l="1"/>
  <c r="M6951" i="18"/>
  <c r="M3422" i="18"/>
  <c r="L3422" i="18"/>
  <c r="L823" i="18"/>
  <c r="M823" i="18"/>
  <c r="L1291" i="18"/>
  <c r="M1291" i="18"/>
  <c r="T92" i="11"/>
  <c r="T51" i="11"/>
  <c r="T89" i="11"/>
  <c r="T74" i="11"/>
  <c r="T95" i="11"/>
  <c r="T66" i="11"/>
  <c r="S85" i="11"/>
  <c r="O85" i="11"/>
  <c r="N85" i="11"/>
  <c r="M85" i="11"/>
  <c r="P85" i="11" s="1"/>
  <c r="Q209" i="10"/>
  <c r="M209" i="10"/>
  <c r="S59" i="11"/>
  <c r="O59" i="11"/>
  <c r="N59" i="11"/>
  <c r="M59" i="11"/>
  <c r="P59" i="11" s="1"/>
  <c r="L92" i="9"/>
  <c r="K92" i="9"/>
  <c r="S53" i="11"/>
  <c r="O53" i="11"/>
  <c r="N53" i="11"/>
  <c r="M53" i="11"/>
  <c r="P53" i="11" s="1"/>
  <c r="Q71" i="10"/>
  <c r="M71" i="10"/>
  <c r="L78" i="9"/>
  <c r="K78" i="9"/>
  <c r="S70" i="11"/>
  <c r="O70" i="11"/>
  <c r="N70" i="11"/>
  <c r="M70" i="11"/>
  <c r="P70" i="11" s="1"/>
  <c r="Q132" i="10"/>
  <c r="M132" i="10"/>
  <c r="Q179" i="10"/>
  <c r="M179" i="10"/>
  <c r="L141" i="9"/>
  <c r="K141" i="9"/>
  <c r="S86" i="11"/>
  <c r="O86" i="11"/>
  <c r="N86" i="11"/>
  <c r="M86" i="11"/>
  <c r="P86" i="11" s="1"/>
  <c r="Q180" i="10"/>
  <c r="M180" i="10"/>
  <c r="L185" i="9"/>
  <c r="K185" i="9"/>
  <c r="S61" i="11"/>
  <c r="O61" i="11"/>
  <c r="N61" i="11"/>
  <c r="M61" i="11"/>
  <c r="P61" i="11" s="1"/>
  <c r="S87" i="11"/>
  <c r="O87" i="11"/>
  <c r="N87" i="11"/>
  <c r="M87" i="11"/>
  <c r="P87" i="11" s="1"/>
  <c r="Q87" i="10"/>
  <c r="M87" i="10"/>
  <c r="L95" i="9"/>
  <c r="K95" i="9"/>
  <c r="S88" i="11"/>
  <c r="O88" i="11"/>
  <c r="N88" i="11"/>
  <c r="M88" i="11"/>
  <c r="P88" i="11" s="1"/>
  <c r="Q186" i="10"/>
  <c r="M186" i="10"/>
  <c r="L192" i="9"/>
  <c r="K192" i="9"/>
  <c r="M52" i="11"/>
  <c r="P52" i="11" s="1"/>
  <c r="N52" i="11"/>
  <c r="O52" i="11"/>
  <c r="S52" i="11"/>
  <c r="Q68" i="10"/>
  <c r="M68" i="10"/>
  <c r="L74" i="9"/>
  <c r="K74" i="9"/>
  <c r="S54" i="11"/>
  <c r="O54" i="11"/>
  <c r="N54" i="11"/>
  <c r="M54" i="11"/>
  <c r="P54" i="11" s="1"/>
  <c r="Q75" i="10"/>
  <c r="M75" i="10"/>
  <c r="L83" i="9"/>
  <c r="K83" i="9"/>
  <c r="S97" i="11"/>
  <c r="O97" i="11"/>
  <c r="N97" i="11"/>
  <c r="M97" i="11"/>
  <c r="P97" i="11" s="1"/>
  <c r="Q207" i="10"/>
  <c r="M207" i="10"/>
  <c r="L216" i="9"/>
  <c r="K216" i="9"/>
  <c r="S64" i="11"/>
  <c r="O64" i="11"/>
  <c r="N64" i="11"/>
  <c r="M64" i="11"/>
  <c r="P64" i="11" s="1"/>
  <c r="Q100" i="10"/>
  <c r="M100" i="10"/>
  <c r="L107" i="9"/>
  <c r="K107" i="9"/>
  <c r="L85" i="9"/>
  <c r="K85" i="9"/>
  <c r="S55" i="11"/>
  <c r="O55" i="11"/>
  <c r="N55" i="11"/>
  <c r="M55" i="11"/>
  <c r="P55" i="11" s="1"/>
  <c r="Q77" i="10"/>
  <c r="M77" i="10"/>
  <c r="S77" i="11"/>
  <c r="O77" i="11"/>
  <c r="N77" i="11"/>
  <c r="M77" i="11"/>
  <c r="P77" i="11" s="1"/>
  <c r="Q153" i="10"/>
  <c r="M153" i="10"/>
  <c r="L161" i="9"/>
  <c r="K161" i="9"/>
  <c r="T85" i="11" l="1"/>
  <c r="T59" i="11"/>
  <c r="T53" i="11"/>
  <c r="T70" i="11"/>
  <c r="T86" i="11"/>
  <c r="T61" i="11"/>
  <c r="T97" i="11"/>
  <c r="T87" i="11"/>
  <c r="T88" i="11"/>
  <c r="T52" i="11"/>
  <c r="T54" i="11"/>
  <c r="T64" i="11"/>
  <c r="T55" i="11"/>
  <c r="T77" i="11"/>
  <c r="S56" i="11"/>
  <c r="O56" i="11"/>
  <c r="N56" i="11"/>
  <c r="M56" i="11"/>
  <c r="P56" i="11" s="1"/>
  <c r="Q80" i="10"/>
  <c r="M80" i="10"/>
  <c r="L87" i="9"/>
  <c r="K87" i="9"/>
  <c r="S62" i="11"/>
  <c r="O62" i="11"/>
  <c r="N62" i="11"/>
  <c r="M62" i="11"/>
  <c r="P62" i="11" s="1"/>
  <c r="Q88" i="10"/>
  <c r="M88" i="10"/>
  <c r="L96" i="9"/>
  <c r="K96" i="9"/>
  <c r="S72" i="11"/>
  <c r="O72" i="11"/>
  <c r="N72" i="11"/>
  <c r="M72" i="11"/>
  <c r="P72" i="11" s="1"/>
  <c r="M58" i="11"/>
  <c r="P58" i="11" s="1"/>
  <c r="N58" i="11"/>
  <c r="O58" i="11"/>
  <c r="S58" i="11"/>
  <c r="S60" i="11"/>
  <c r="O60" i="11"/>
  <c r="N60" i="11"/>
  <c r="M60" i="11"/>
  <c r="P60" i="11" s="1"/>
  <c r="M65" i="11"/>
  <c r="P65" i="11" s="1"/>
  <c r="N65" i="11"/>
  <c r="O65" i="11"/>
  <c r="S65" i="11"/>
  <c r="Q145" i="10"/>
  <c r="M145" i="10"/>
  <c r="L154" i="9"/>
  <c r="K154" i="9"/>
  <c r="Q144" i="10"/>
  <c r="M144" i="10"/>
  <c r="L153" i="9"/>
  <c r="K153" i="9"/>
  <c r="Q74" i="10"/>
  <c r="M74" i="10"/>
  <c r="L82" i="9"/>
  <c r="K82" i="9"/>
  <c r="Q124" i="10"/>
  <c r="M124" i="10"/>
  <c r="L133" i="9"/>
  <c r="K133" i="9"/>
  <c r="M59" i="10"/>
  <c r="Q59" i="10"/>
  <c r="K65" i="9"/>
  <c r="Q128" i="10"/>
  <c r="M128" i="10"/>
  <c r="L138" i="9"/>
  <c r="K138" i="9"/>
  <c r="S71" i="11"/>
  <c r="O71" i="11"/>
  <c r="N71" i="11"/>
  <c r="M71" i="11"/>
  <c r="P71" i="11" s="1"/>
  <c r="Q139" i="10"/>
  <c r="M139" i="10"/>
  <c r="BD44" i="26"/>
  <c r="BC44" i="26" s="1"/>
  <c r="E50" i="26"/>
  <c r="D50" i="26"/>
  <c r="C50" i="26"/>
  <c r="F50" i="26" s="1"/>
  <c r="L148" i="9"/>
  <c r="K148" i="9"/>
  <c r="M73" i="11"/>
  <c r="P73" i="11" s="1"/>
  <c r="N73" i="11"/>
  <c r="O73" i="11"/>
  <c r="S73" i="11"/>
  <c r="M93" i="11"/>
  <c r="P93" i="11" s="1"/>
  <c r="N93" i="11"/>
  <c r="O93" i="11"/>
  <c r="S93" i="11"/>
  <c r="Q108" i="10"/>
  <c r="M108" i="10"/>
  <c r="BD45" i="26"/>
  <c r="BC37" i="26" s="1"/>
  <c r="E33" i="26"/>
  <c r="D33" i="26"/>
  <c r="C33" i="26"/>
  <c r="F33" i="26" s="1"/>
  <c r="K114" i="9"/>
  <c r="Q194" i="10"/>
  <c r="M194" i="10"/>
  <c r="BD46" i="26"/>
  <c r="E51" i="26"/>
  <c r="D51" i="26"/>
  <c r="C51" i="26"/>
  <c r="F51" i="26" s="1"/>
  <c r="K202" i="9"/>
  <c r="Q146" i="10"/>
  <c r="M146" i="10"/>
  <c r="BD47" i="26"/>
  <c r="E42" i="26"/>
  <c r="D42" i="26"/>
  <c r="C42" i="26"/>
  <c r="F42" i="26" s="1"/>
  <c r="K155" i="9"/>
  <c r="M70" i="10"/>
  <c r="Q70" i="10"/>
  <c r="Q78" i="10"/>
  <c r="M78" i="10"/>
  <c r="K77" i="9"/>
  <c r="Q79" i="10"/>
  <c r="M79" i="10"/>
  <c r="L86" i="9"/>
  <c r="K86" i="9"/>
  <c r="Q84" i="10"/>
  <c r="M84" i="10"/>
  <c r="BD48" i="26"/>
  <c r="E23" i="26"/>
  <c r="D23" i="26"/>
  <c r="C23" i="26"/>
  <c r="F23" i="26" s="1"/>
  <c r="L164" i="9" l="1"/>
  <c r="K7003" i="18"/>
  <c r="L127" i="9"/>
  <c r="K4006" i="18"/>
  <c r="BC45" i="26"/>
  <c r="BC46" i="26"/>
  <c r="BC47" i="26"/>
  <c r="BC34" i="26"/>
  <c r="BC36" i="26"/>
  <c r="BC40" i="26"/>
  <c r="BC23" i="26"/>
  <c r="T56" i="11"/>
  <c r="T62" i="11"/>
  <c r="T72" i="11"/>
  <c r="T58" i="11"/>
  <c r="T60" i="11"/>
  <c r="T65" i="11"/>
  <c r="T71" i="11"/>
  <c r="T73" i="11"/>
  <c r="T93" i="11"/>
  <c r="M210" i="10"/>
  <c r="P210" i="10"/>
  <c r="Q210" i="10" s="1"/>
  <c r="L7003" i="18" l="1"/>
  <c r="M7003" i="18"/>
  <c r="L65" i="9"/>
  <c r="K624" i="18"/>
  <c r="L180" i="9"/>
  <c r="K7721" i="18"/>
  <c r="L139" i="9"/>
  <c r="K4861" i="18"/>
  <c r="L177" i="9"/>
  <c r="K7544" i="18"/>
  <c r="L125" i="9"/>
  <c r="K3621" i="18"/>
  <c r="L167" i="9"/>
  <c r="K7132" i="18"/>
  <c r="L120" i="9"/>
  <c r="K3127" i="18"/>
  <c r="M4006" i="18"/>
  <c r="L4006" i="18"/>
  <c r="Q130" i="10"/>
  <c r="M130" i="10"/>
  <c r="BD49" i="26"/>
  <c r="E49" i="26"/>
  <c r="D49" i="26"/>
  <c r="C49" i="26"/>
  <c r="F49" i="26" s="1"/>
  <c r="K191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33" i="26"/>
  <c r="BC48" i="26"/>
  <c r="K7724" i="18" s="1"/>
  <c r="E30" i="26"/>
  <c r="M86" i="10"/>
  <c r="Q86" i="10"/>
  <c r="BD50" i="26"/>
  <c r="BC25" i="26" s="1"/>
  <c r="E25" i="26"/>
  <c r="D25" i="26"/>
  <c r="C25" i="26"/>
  <c r="F25" i="26" s="1"/>
  <c r="K91" i="9"/>
  <c r="L77" i="9" l="1"/>
  <c r="K1201" i="18"/>
  <c r="L114" i="9"/>
  <c r="K2728" i="18"/>
  <c r="L7724" i="18"/>
  <c r="M7724" i="18"/>
  <c r="BD51" i="26"/>
  <c r="D30" i="26"/>
  <c r="C30" i="26"/>
  <c r="F30" i="26" s="1"/>
  <c r="K94" i="9"/>
  <c r="BD52" i="26"/>
  <c r="BC51" i="26" l="1"/>
  <c r="K8740" i="18" s="1"/>
  <c r="L8740" i="18" s="1"/>
  <c r="BC52" i="26"/>
  <c r="L2728" i="18"/>
  <c r="M2728" i="18"/>
  <c r="L1201" i="18"/>
  <c r="M1201" i="18"/>
  <c r="BC42" i="26"/>
  <c r="K6484" i="18" s="1"/>
  <c r="BC50" i="26"/>
  <c r="K8720" i="18" s="1"/>
  <c r="L202" i="9"/>
  <c r="L91" i="9"/>
  <c r="BC49" i="26"/>
  <c r="BC30" i="26"/>
  <c r="K1974" i="18" s="1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L155" i="9"/>
  <c r="L199" i="9"/>
  <c r="L200" i="9"/>
  <c r="L191" i="9"/>
  <c r="L94" i="9"/>
  <c r="M8508" i="18" l="1"/>
  <c r="L8508" i="18"/>
  <c r="M4908" i="18"/>
  <c r="L4908" i="18"/>
  <c r="H4" i="22"/>
  <c r="R61" i="10" l="1"/>
  <c r="R12" i="10"/>
  <c r="R199" i="10"/>
  <c r="R158" i="10"/>
  <c r="R149" i="10"/>
  <c r="R52" i="10"/>
  <c r="R87" i="10"/>
  <c r="R112" i="10"/>
  <c r="R163" i="10"/>
  <c r="R106" i="10"/>
  <c r="R138" i="10"/>
  <c r="R30" i="10"/>
  <c r="R18" i="10"/>
  <c r="R104" i="10"/>
  <c r="R164" i="10"/>
  <c r="R207" i="10"/>
  <c r="R111" i="10"/>
  <c r="R47" i="10"/>
  <c r="R73" i="10"/>
  <c r="R187" i="10"/>
  <c r="R96" i="10"/>
  <c r="R79" i="10"/>
  <c r="R206" i="10"/>
  <c r="R128" i="10"/>
  <c r="N99" i="10"/>
  <c r="O99" i="10"/>
  <c r="R99" i="10"/>
  <c r="R197" i="10"/>
  <c r="R64" i="10"/>
  <c r="R9" i="10"/>
  <c r="R13" i="10"/>
  <c r="N38" i="10"/>
  <c r="O38" i="10"/>
  <c r="R38" i="10"/>
  <c r="R54" i="10"/>
  <c r="R142" i="10"/>
  <c r="N201" i="10"/>
  <c r="O201" i="10"/>
  <c r="R201" i="10"/>
  <c r="N208" i="10"/>
  <c r="O208" i="10"/>
  <c r="R208" i="10"/>
  <c r="N128" i="10"/>
  <c r="O128" i="10"/>
  <c r="N84" i="10"/>
  <c r="O84" i="10"/>
  <c r="R84" i="10"/>
  <c r="R31" i="10"/>
  <c r="R171" i="10"/>
  <c r="N146" i="10"/>
  <c r="O146" i="10"/>
  <c r="R146" i="10"/>
  <c r="N54" i="10"/>
  <c r="O54" i="10"/>
  <c r="N50" i="10"/>
  <c r="O50" i="10"/>
  <c r="R50" i="10"/>
  <c r="R165" i="10"/>
  <c r="R139" i="10"/>
  <c r="N189" i="10"/>
  <c r="O189" i="10"/>
  <c r="R189" i="10"/>
  <c r="N180" i="10"/>
  <c r="O180" i="10"/>
  <c r="R180" i="10"/>
  <c r="N56" i="10"/>
  <c r="O56" i="10"/>
  <c r="R56" i="10"/>
  <c r="N75" i="10"/>
  <c r="O75" i="10"/>
  <c r="R75" i="10"/>
  <c r="N158" i="10"/>
  <c r="O158" i="10"/>
  <c r="N149" i="10"/>
  <c r="O149" i="10"/>
  <c r="R118" i="10"/>
  <c r="N147" i="10"/>
  <c r="O147" i="10"/>
  <c r="R147" i="10"/>
  <c r="N113" i="10"/>
  <c r="O113" i="10"/>
  <c r="R113" i="10"/>
  <c r="R102" i="10"/>
  <c r="R204" i="10"/>
  <c r="N112" i="10"/>
  <c r="O112" i="10"/>
  <c r="N129" i="10"/>
  <c r="O129" i="10"/>
  <c r="R129" i="10"/>
  <c r="N106" i="10"/>
  <c r="O106" i="10"/>
  <c r="N200" i="10"/>
  <c r="O200" i="10"/>
  <c r="R200" i="10"/>
  <c r="N138" i="10"/>
  <c r="O138" i="10"/>
  <c r="R24" i="10"/>
  <c r="R160" i="10"/>
  <c r="N9" i="10"/>
  <c r="O9" i="10"/>
  <c r="N104" i="10"/>
  <c r="O104" i="10"/>
  <c r="N13" i="10"/>
  <c r="O13" i="10"/>
  <c r="N164" i="10"/>
  <c r="O164" i="10"/>
  <c r="N193" i="10"/>
  <c r="O193" i="10"/>
  <c r="R193" i="10"/>
  <c r="N111" i="10"/>
  <c r="O111" i="10"/>
  <c r="N47" i="10"/>
  <c r="O47" i="10"/>
  <c r="N124" i="10"/>
  <c r="O124" i="10"/>
  <c r="R124" i="10"/>
  <c r="N73" i="10"/>
  <c r="O73" i="10"/>
  <c r="R115" i="10"/>
  <c r="R181" i="10"/>
  <c r="N49" i="10"/>
  <c r="O49" i="10"/>
  <c r="R49" i="10"/>
  <c r="N96" i="10"/>
  <c r="O96" i="10"/>
  <c r="N63" i="10"/>
  <c r="O63" i="10"/>
  <c r="R63" i="10"/>
  <c r="R119" i="10"/>
  <c r="N170" i="10"/>
  <c r="O170" i="10"/>
  <c r="R170" i="10"/>
  <c r="R44" i="10"/>
  <c r="N134" i="10"/>
  <c r="O134" i="10"/>
  <c r="R134" i="10"/>
  <c r="N123" i="10"/>
  <c r="O123" i="10"/>
  <c r="R123" i="10"/>
  <c r="O163" i="10"/>
  <c r="N163" i="10"/>
  <c r="N118" i="10"/>
  <c r="O118" i="10"/>
  <c r="O207" i="10"/>
  <c r="N207" i="10"/>
  <c r="O165" i="10"/>
  <c r="N165" i="10"/>
  <c r="O204" i="10"/>
  <c r="N204" i="10"/>
  <c r="O64" i="10"/>
  <c r="N64" i="10"/>
  <c r="R57" i="10"/>
  <c r="R85" i="10"/>
  <c r="R35" i="10"/>
  <c r="O115" i="10"/>
  <c r="N115" i="10"/>
  <c r="R27" i="10"/>
  <c r="N79" i="10"/>
  <c r="O79" i="10"/>
  <c r="R69" i="10"/>
  <c r="R105" i="10"/>
  <c r="R174" i="10"/>
  <c r="R184" i="10"/>
  <c r="N24" i="10"/>
  <c r="O24" i="10"/>
  <c r="R22" i="10"/>
  <c r="R81" i="10"/>
  <c r="R48" i="10"/>
  <c r="R117" i="10"/>
  <c r="N154" i="10"/>
  <c r="O154" i="10"/>
  <c r="R154" i="10"/>
  <c r="N150" i="10"/>
  <c r="O150" i="10"/>
  <c r="R150" i="10"/>
  <c r="R203" i="10"/>
  <c r="N43" i="10"/>
  <c r="O43" i="10"/>
  <c r="R43" i="10"/>
  <c r="R37" i="10"/>
  <c r="N98" i="10"/>
  <c r="O98" i="10"/>
  <c r="R98" i="10"/>
  <c r="O61" i="10"/>
  <c r="N61" i="10"/>
  <c r="N48" i="10"/>
  <c r="O48" i="10"/>
  <c r="R133" i="10"/>
  <c r="N74" i="10"/>
  <c r="O74" i="10"/>
  <c r="R74" i="10"/>
  <c r="N90" i="10"/>
  <c r="O90" i="10"/>
  <c r="R90" i="10"/>
  <c r="N142" i="10"/>
  <c r="O142" i="10"/>
  <c r="N77" i="10"/>
  <c r="O77" i="10"/>
  <c r="R77" i="10"/>
  <c r="N185" i="10"/>
  <c r="O185" i="10"/>
  <c r="R185" i="10"/>
  <c r="R42" i="10"/>
  <c r="N16" i="10"/>
  <c r="O16" i="10"/>
  <c r="R16" i="10"/>
  <c r="N121" i="10"/>
  <c r="O121" i="10"/>
  <c r="R121" i="10"/>
  <c r="R145" i="10"/>
  <c r="R32" i="10"/>
  <c r="N151" i="10"/>
  <c r="O151" i="10"/>
  <c r="R151" i="10"/>
  <c r="R155" i="10"/>
  <c r="R176" i="10"/>
  <c r="N196" i="10"/>
  <c r="O196" i="10"/>
  <c r="R196" i="10"/>
  <c r="N157" i="10"/>
  <c r="O157" i="10"/>
  <c r="R157" i="10"/>
  <c r="O30" i="10"/>
  <c r="N30" i="10"/>
  <c r="N156" i="10"/>
  <c r="O156" i="10"/>
  <c r="R156" i="10"/>
  <c r="N23" i="10"/>
  <c r="O23" i="10"/>
  <c r="R23" i="10"/>
  <c r="O176" i="10"/>
  <c r="N176" i="10"/>
  <c r="O18" i="10"/>
  <c r="N18" i="10"/>
  <c r="R34" i="10"/>
  <c r="R95" i="10"/>
  <c r="N89" i="10"/>
  <c r="O89" i="10"/>
  <c r="R89" i="10"/>
  <c r="N35" i="10"/>
  <c r="O35" i="10"/>
  <c r="N117" i="10"/>
  <c r="O117" i="10"/>
  <c r="N66" i="10"/>
  <c r="O66" i="10"/>
  <c r="R66" i="10"/>
  <c r="O197" i="10"/>
  <c r="N197" i="10"/>
  <c r="N198" i="10"/>
  <c r="O198" i="10"/>
  <c r="R198" i="10"/>
  <c r="N108" i="10"/>
  <c r="O108" i="10"/>
  <c r="R108" i="10"/>
  <c r="N69" i="10"/>
  <c r="O69" i="10"/>
  <c r="N192" i="10"/>
  <c r="O192" i="10"/>
  <c r="R192" i="10"/>
  <c r="N105" i="10"/>
  <c r="O105" i="10"/>
  <c r="N25" i="10"/>
  <c r="O25" i="10"/>
  <c r="R25" i="10"/>
  <c r="N174" i="10"/>
  <c r="O174" i="10"/>
  <c r="N184" i="10"/>
  <c r="O184" i="10"/>
  <c r="N22" i="10"/>
  <c r="O22" i="10"/>
  <c r="N81" i="10"/>
  <c r="O81" i="10"/>
  <c r="N132" i="10"/>
  <c r="O132" i="10"/>
  <c r="R132" i="10"/>
  <c r="N36" i="10"/>
  <c r="O36" i="10"/>
  <c r="R36" i="10"/>
  <c r="N53" i="10"/>
  <c r="O53" i="10"/>
  <c r="R53" i="10"/>
  <c r="N39" i="10"/>
  <c r="O39" i="10"/>
  <c r="R39" i="10"/>
  <c r="N171" i="10"/>
  <c r="O171" i="10"/>
  <c r="O85" i="10"/>
  <c r="N85" i="10"/>
  <c r="N133" i="10"/>
  <c r="O133" i="10"/>
  <c r="R93" i="10"/>
  <c r="R82" i="10"/>
  <c r="R88" i="10"/>
  <c r="R29" i="10"/>
  <c r="R183" i="10"/>
  <c r="N145" i="10"/>
  <c r="O145" i="10"/>
  <c r="N139" i="10"/>
  <c r="O139" i="10"/>
  <c r="N203" i="10"/>
  <c r="O203" i="10"/>
  <c r="R60" i="10"/>
  <c r="O44" i="10"/>
  <c r="N44" i="10"/>
  <c r="O87" i="10"/>
  <c r="N87" i="10"/>
  <c r="R186" i="10"/>
  <c r="R76" i="10"/>
  <c r="O12" i="10"/>
  <c r="N12" i="10"/>
  <c r="N17" i="10"/>
  <c r="O17" i="10"/>
  <c r="R17" i="10"/>
  <c r="R191" i="10"/>
  <c r="N130" i="10"/>
  <c r="O130" i="10"/>
  <c r="R130" i="10"/>
  <c r="N182" i="10"/>
  <c r="O182" i="10"/>
  <c r="R182" i="10"/>
  <c r="R55" i="10"/>
  <c r="R97" i="10"/>
  <c r="O191" i="10"/>
  <c r="N191" i="10"/>
  <c r="N95" i="10"/>
  <c r="O95" i="10"/>
  <c r="N51" i="10"/>
  <c r="O51" i="10"/>
  <c r="R51" i="10"/>
  <c r="R107" i="10"/>
  <c r="R92" i="10"/>
  <c r="N78" i="10"/>
  <c r="O78" i="10"/>
  <c r="R78" i="10"/>
  <c r="O82" i="10"/>
  <c r="N82" i="10"/>
  <c r="N187" i="10"/>
  <c r="O187" i="10"/>
  <c r="O97" i="10"/>
  <c r="N97" i="10"/>
  <c r="N199" i="10"/>
  <c r="O199" i="10"/>
  <c r="N101" i="10"/>
  <c r="O101" i="10"/>
  <c r="R101" i="10"/>
  <c r="N20" i="10"/>
  <c r="O20" i="10"/>
  <c r="R20" i="10"/>
  <c r="R136" i="10"/>
  <c r="R168" i="10"/>
  <c r="O57" i="10"/>
  <c r="N57" i="10"/>
  <c r="R11" i="10"/>
  <c r="N144" i="10"/>
  <c r="O144" i="10"/>
  <c r="R144" i="10"/>
  <c r="N32" i="10"/>
  <c r="O32" i="10"/>
  <c r="N122" i="10"/>
  <c r="O122" i="10"/>
  <c r="R122" i="10"/>
  <c r="N80" i="10"/>
  <c r="O80" i="10"/>
  <c r="R80" i="10"/>
  <c r="N173" i="10"/>
  <c r="O173" i="10"/>
  <c r="R173" i="10"/>
  <c r="N93" i="10"/>
  <c r="O93" i="10"/>
  <c r="N143" i="10"/>
  <c r="O143" i="10"/>
  <c r="R143" i="10"/>
  <c r="R68" i="10"/>
  <c r="N183" i="10"/>
  <c r="O183" i="10"/>
  <c r="R159" i="10"/>
  <c r="R152" i="10"/>
  <c r="N55" i="10"/>
  <c r="O55" i="10"/>
  <c r="R41" i="10"/>
  <c r="O92" i="10"/>
  <c r="N92" i="10"/>
  <c r="N188" i="10"/>
  <c r="O188" i="10"/>
  <c r="R188" i="10"/>
  <c r="N76" i="10"/>
  <c r="O76" i="10"/>
  <c r="N119" i="10"/>
  <c r="O119" i="10"/>
  <c r="N88" i="10"/>
  <c r="O88" i="10"/>
  <c r="N11" i="10"/>
  <c r="O11" i="10"/>
  <c r="N15" i="10"/>
  <c r="O15" i="10"/>
  <c r="R15" i="10"/>
  <c r="N33" i="10"/>
  <c r="O33" i="10"/>
  <c r="R33" i="10"/>
  <c r="N127" i="10"/>
  <c r="O127" i="10"/>
  <c r="R127" i="10"/>
  <c r="R210" i="10"/>
  <c r="N148" i="10"/>
  <c r="O148" i="10"/>
  <c r="R148" i="10"/>
  <c r="N135" i="10"/>
  <c r="O135" i="10"/>
  <c r="R135" i="10"/>
  <c r="N168" i="10"/>
  <c r="O168" i="10"/>
  <c r="R28" i="10"/>
  <c r="R167" i="10"/>
  <c r="N31" i="10"/>
  <c r="O31" i="10"/>
  <c r="O68" i="10"/>
  <c r="N68" i="10"/>
  <c r="O34" i="10"/>
  <c r="N34" i="10"/>
  <c r="O29" i="10"/>
  <c r="N29" i="10"/>
  <c r="R114" i="10"/>
  <c r="R40" i="10"/>
  <c r="N206" i="10"/>
  <c r="O206" i="10"/>
  <c r="R131" i="10"/>
  <c r="O41" i="10"/>
  <c r="N41" i="10"/>
  <c r="R110" i="10"/>
  <c r="O167" i="10"/>
  <c r="N167" i="10"/>
  <c r="O160" i="10"/>
  <c r="N160" i="10"/>
  <c r="R153" i="10"/>
  <c r="R137" i="10"/>
  <c r="R71" i="10"/>
  <c r="O107" i="10"/>
  <c r="N107" i="10"/>
  <c r="R202" i="10"/>
  <c r="R125" i="10"/>
  <c r="N10" i="10"/>
  <c r="O10" i="10"/>
  <c r="R10" i="10"/>
  <c r="N19" i="10"/>
  <c r="O19" i="10"/>
  <c r="R19" i="10"/>
  <c r="N58" i="10"/>
  <c r="O58" i="10"/>
  <c r="R58" i="10"/>
  <c r="N59" i="10"/>
  <c r="O59" i="10"/>
  <c r="R59" i="10"/>
  <c r="N83" i="10"/>
  <c r="O83" i="10"/>
  <c r="R83" i="10"/>
  <c r="N72" i="10"/>
  <c r="O72" i="10"/>
  <c r="R72" i="10"/>
  <c r="N181" i="10"/>
  <c r="O181" i="10"/>
  <c r="N152" i="10"/>
  <c r="O152" i="10"/>
  <c r="N102" i="10"/>
  <c r="O102" i="10"/>
  <c r="N60" i="10"/>
  <c r="O60" i="10"/>
  <c r="N210" i="10"/>
  <c r="O210" i="10"/>
  <c r="N103" i="10"/>
  <c r="O103" i="10"/>
  <c r="R103" i="10"/>
  <c r="N153" i="10"/>
  <c r="O153" i="10"/>
  <c r="N137" i="10"/>
  <c r="O137" i="10"/>
  <c r="N71" i="10"/>
  <c r="O71" i="10"/>
  <c r="N195" i="10"/>
  <c r="O195" i="10"/>
  <c r="R195" i="10"/>
  <c r="N45" i="10"/>
  <c r="O45" i="10"/>
  <c r="R45" i="10"/>
  <c r="N86" i="10"/>
  <c r="O86" i="10"/>
  <c r="R86" i="10"/>
  <c r="N65" i="10"/>
  <c r="O65" i="10"/>
  <c r="R65" i="10"/>
  <c r="N166" i="10"/>
  <c r="O166" i="10"/>
  <c r="R166" i="10"/>
  <c r="N172" i="10"/>
  <c r="O172" i="10"/>
  <c r="R172" i="10"/>
  <c r="N202" i="10"/>
  <c r="O202" i="10"/>
  <c r="N125" i="10"/>
  <c r="O125" i="10"/>
  <c r="N141" i="10"/>
  <c r="O141" i="10"/>
  <c r="R141" i="10"/>
  <c r="N209" i="10"/>
  <c r="O209" i="10"/>
  <c r="R209" i="10"/>
  <c r="O136" i="10"/>
  <c r="N136" i="10"/>
  <c r="O159" i="10"/>
  <c r="N159" i="10"/>
  <c r="N27" i="10"/>
  <c r="O27" i="10"/>
  <c r="O186" i="10"/>
  <c r="N186" i="10"/>
  <c r="N161" i="10"/>
  <c r="O161" i="10"/>
  <c r="R161" i="10"/>
  <c r="R126" i="10"/>
  <c r="N52" i="10"/>
  <c r="O52" i="10"/>
  <c r="O37" i="10"/>
  <c r="N37" i="10"/>
  <c r="O126" i="10"/>
  <c r="N126" i="10"/>
  <c r="O131" i="10"/>
  <c r="N131" i="10"/>
  <c r="O110" i="10"/>
  <c r="N110" i="10"/>
  <c r="N178" i="10"/>
  <c r="O178" i="10"/>
  <c r="R178" i="10"/>
  <c r="N14" i="10"/>
  <c r="O14" i="10"/>
  <c r="R14" i="10"/>
  <c r="N194" i="10"/>
  <c r="O194" i="10"/>
  <c r="R194" i="10"/>
  <c r="N94" i="10"/>
  <c r="O94" i="10"/>
  <c r="R94" i="10"/>
  <c r="O155" i="10"/>
  <c r="N155" i="10"/>
  <c r="N205" i="10"/>
  <c r="O205" i="10"/>
  <c r="R205" i="10"/>
  <c r="N28" i="10"/>
  <c r="O28" i="10"/>
  <c r="N140" i="10"/>
  <c r="O140" i="10"/>
  <c r="R140" i="10"/>
  <c r="N177" i="10"/>
  <c r="O177" i="10"/>
  <c r="R177" i="10"/>
  <c r="N26" i="10"/>
  <c r="O26" i="10"/>
  <c r="R26" i="10"/>
  <c r="N114" i="10"/>
  <c r="O114" i="10"/>
  <c r="N40" i="10"/>
  <c r="O40" i="10"/>
  <c r="N175" i="10"/>
  <c r="O175" i="10"/>
  <c r="R175" i="10"/>
  <c r="R116" i="10"/>
  <c r="N169" i="10"/>
  <c r="O169" i="10"/>
  <c r="R169" i="10"/>
  <c r="N100" i="10"/>
  <c r="O100" i="10"/>
  <c r="R100" i="10"/>
  <c r="N21" i="10"/>
  <c r="O21" i="10"/>
  <c r="R21" i="10"/>
  <c r="N42" i="10"/>
  <c r="O42" i="10"/>
  <c r="N120" i="10"/>
  <c r="O120" i="10"/>
  <c r="R120" i="10"/>
  <c r="N116" i="10"/>
  <c r="O116" i="10"/>
  <c r="N62" i="10"/>
  <c r="O62" i="10"/>
  <c r="R62" i="10"/>
  <c r="N190" i="10"/>
  <c r="O190" i="10"/>
  <c r="R190" i="10"/>
  <c r="N109" i="10"/>
  <c r="O109" i="10"/>
  <c r="R109" i="10"/>
  <c r="N46" i="10"/>
  <c r="O46" i="10"/>
  <c r="R46" i="10"/>
  <c r="N162" i="10"/>
  <c r="O162" i="10"/>
  <c r="R162" i="10"/>
  <c r="N67" i="10"/>
  <c r="O67" i="10"/>
  <c r="R67" i="10"/>
  <c r="N91" i="10"/>
  <c r="O91" i="10"/>
  <c r="R91" i="10"/>
  <c r="N179" i="10"/>
  <c r="O179" i="10"/>
  <c r="R179" i="10"/>
  <c r="N70" i="10"/>
  <c r="O70" i="10"/>
  <c r="R70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<sst xmlns="http://schemas.openxmlformats.org/spreadsheetml/2006/main" count="4600" uniqueCount="691">
  <si>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</si>
  <si>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</si>
  <si>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</si>
  <si>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</si>
  <si>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</si>
  <si>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</si>
  <si>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</si>
  <si>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</si>
  <si>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</si>
  <si>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</si>
  <si>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</si>
  <si>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</si>
  <si>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</si>
  <si>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</si>
  <si>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</si>
  <si>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</si>
  <si>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</si>
  <si>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</si>
  <si>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</si>
  <si>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</si>
  <si>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</si>
  <si>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</si>
  <si>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</si>
  <si>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</si>
  <si>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</si>
  <si>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</si>
  <si>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</si>
  <si>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</si>
  <si>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</si>
  <si>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</si>
  <si>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</si>
  <si>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</si>
  <si>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</si>
  <si>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</si>
  <si>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</si>
  <si>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</si>
  <si>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</si>
  <si>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</si>
  <si>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</si>
  <si>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</si>
  <si>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</si>
  <si>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</si>
  <si>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</si>
  <si>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</si>
  <si>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</si>
  <si>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</si>
  <si>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</si>
  <si>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</si>
  <si>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</si>
  <si>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</si>
  <si>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</si>
  <si>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</si>
  <si>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</si>
  <si>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</si>
  <si>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</si>
  <si>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</si>
  <si>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</si>
  <si>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</si>
  <si>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</si>
  <si>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</si>
  <si>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</si>
  <si>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</si>
  <si>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</si>
  <si>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</si>
  <si>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</si>
  <si>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</si>
  <si>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</si>
  <si>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</si>
  <si>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</si>
  <si>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</si>
  <si>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</si>
  <si>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</si>
  <si>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</si>
  <si>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</si>
  <si>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</si>
  <si>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</si>
  <si>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</si>
  <si>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</si>
  <si>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</si>
  <si>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</si>
  <si>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</si>
  <si>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</si>
  <si>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</si>
  <si>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</si>
  <si>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</si>
  <si>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</si>
  <si>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</si>
  <si>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</si>
  <si>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</si>
  <si>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</si>
  <si>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</si>
  <si>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</si>
  <si>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</si>
  <si>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</si>
  <si>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</si>
  <si>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</si>
  <si>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</si>
  <si>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</si>
  <si>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</si>
  <si>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</si>
  <si>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</si>
  <si>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</si>
  <si>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</si>
  <si>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</si>
  <si>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</si>
  <si>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</si>
  <si>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</si>
  <si>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</si>
  <si>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</si>
  <si>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</si>
  <si>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</si>
  <si>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</si>
  <si>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</si>
  <si>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</si>
  <si>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</si>
  <si>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</si>
  <si>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</si>
  <si>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</si>
  <si>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</si>
  <si>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</si>
  <si>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</si>
  <si>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</si>
  <si>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</si>
  <si>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</si>
  <si>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</si>
  <si>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</si>
  <si>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</si>
  <si>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</si>
  <si>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</si>
  <si>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</si>
  <si>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</si>
  <si>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</si>
  <si>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</si>
  <si>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</si>
  <si>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</si>
  <si>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</si>
  <si>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</si>
  <si>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</si>
  <si>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</si>
  <si>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</si>
  <si>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</si>
  <si>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</si>
  <si>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</si>
  <si>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</si>
  <si>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</si>
  <si>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</si>
  <si>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</si>
  <si>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</si>
  <si>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</si>
  <si>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</si>
  <si>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</si>
  <si>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</si>
  <si>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</si>
  <si>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</si>
  <si>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</si>
  <si>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</si>
  <si>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</si>
  <si>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</si>
  <si>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</si>
  <si>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</si>
  <si>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</si>
  <si>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</si>
  <si>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</si>
  <si>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</si>
  <si>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</si>
  <si>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</si>
  <si>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</si>
  <si>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</si>
  <si>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</si>
  <si>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</si>
  <si>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</si>
  <si>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</si>
  <si>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</si>
  <si>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</si>
  <si>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</si>
  <si>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</si>
  <si>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</si>
  <si>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</si>
  <si>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</si>
  <si>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</si>
  <si>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</si>
  <si>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</si>
  <si>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</si>
  <si>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</si>
  <si>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</si>
  <si>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</si>
  <si>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</si>
  <si>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</si>
  <si>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</si>
  <si>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</si>
  <si>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</si>
  <si>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</si>
  <si>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</si>
  <si>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</si>
  <si>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</si>
  <si>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</si>
  <si>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</si>
  <si>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</si>
  <si>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</si>
  <si>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</si>
  <si>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</si>
  <si>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</si>
  <si>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</si>
  <si>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</si>
  <si>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</si>
  <si>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</si>
  <si>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</si>
  <si>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</si>
  <si>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</si>
  <si>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</si>
  <si>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</si>
  <si>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</si>
  <si>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</si>
  <si>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</si>
  <si>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</si>
  <si>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</si>
  <si>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</si>
  <si>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</si>
  <si>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</si>
  <si>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</si>
  <si>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</si>
  <si>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</si>
  <si>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</si>
  <si>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</si>
  <si>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</si>
  <si>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</si>
  <si>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</si>
  <si>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</si>
  <si>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</si>
  <si>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</si>
  <si>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</si>
  <si>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</si>
  <si>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</si>
  <si>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</si>
  <si>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</si>
  <si>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</si>
  <si>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</si>
  <si>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</si>
  <si>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</si>
  <si>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</si>
  <si>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</si>
  <si>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</si>
  <si>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</si>
  <si>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</si>
  <si>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</si>
  <si>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</si>
  <si>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</si>
  <si>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</si>
  <si>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</si>
  <si>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</si>
  <si>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</si>
  <si>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</si>
  <si>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</si>
  <si>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</si>
  <si>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</si>
  <si>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</si>
  <si>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</si>
  <si>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</si>
  <si>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</si>
  <si>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</si>
  <si>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</si>
  <si>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</si>
  <si>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</si>
  <si>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</si>
  <si>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</si>
  <si>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</si>
  <si>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</si>
  <si>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</si>
  <si>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</si>
  <si>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</si>
  <si>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</si>
  <si>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</si>
  <si>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</si>
  <si>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</si>
  <si>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</si>
  <si>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</si>
  <si>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</si>
  <si>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</si>
  <si>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</si>
  <si>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</si>
  <si>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</si>
  <si>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</si>
  <si>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</si>
  <si>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</si>
  <si>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</si>
  <si>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</si>
  <si>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</si>
  <si>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</si>
  <si>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</si>
  <si>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</si>
  <si>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</si>
  <si>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</si>
  <si>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</si>
  <si>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</si>
  <si>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</si>
  <si>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</si>
  <si>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</si>
  <si>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</si>
  <si>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</si>
  <si>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</si>
  <si>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</si>
  <si>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</si>
  <si>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</si>
  <si>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</si>
  <si>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</si>
  <si>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</si>
  <si>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</si>
  <si>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</si>
  <si>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</si>
  <si>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</si>
  <si>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</si>
  <si>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</si>
  <si>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</si>
  <si>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</si>
  <si>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</si>
  <si>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</si>
  <si>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</si>
  <si>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</si>
  <si>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</si>
  <si>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</si>
  <si>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</si>
  <si>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</si>
  <si>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</si>
  <si>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</si>
  <si>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</si>
  <si>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</si>
  <si>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</si>
  <si>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</si>
  <si>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</si>
  <si>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</si>
  <si>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</si>
  <si>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</si>
  <si>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</si>
  <si>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</si>
  <si>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</si>
  <si>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</si>
  <si>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</si>
  <si>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</si>
  <si>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</si>
  <si>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</si>
  <si>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</si>
  <si>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</si>
  <si>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</si>
  <si>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</si>
  <si>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</si>
  <si>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</si>
  <si>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</si>
  <si>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</si>
  <si>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</si>
  <si>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</si>
  <si>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</si>
  <si>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</si>
  <si>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</si>
  <si>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</si>
  <si>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</si>
  <si>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</si>
  <si>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</si>
  <si>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</si>
  <si>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</si>
  <si>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</si>
  <si>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</si>
  <si>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</si>
  <si>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</si>
  <si>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</si>
  <si>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</si>
  <si>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</si>
  <si>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</si>
  <si>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</si>
  <si>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</si>
  <si>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</si>
  <si>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</si>
  <si>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</si>
  <si>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</si>
  <si>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</si>
  <si>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</si>
  <si>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</si>
  <si>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</si>
  <si>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</si>
  <si>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</si>
  <si>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</si>
  <si>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</si>
  <si>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</si>
  <si>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</si>
  <si>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</si>
  <si>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</si>
  <si>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</si>
  <si>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</si>
  <si>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</si>
  <si>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</si>
  <si>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</si>
  <si>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</si>
  <si>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</si>
  <si>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</si>
  <si>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</si>
  <si>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</si>
  <si>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</si>
  <si>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</si>
  <si>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</si>
  <si>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</si>
  <si>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</si>
  <si>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</si>
  <si>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</si>
  <si>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</si>
  <si>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</si>
  <si>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</si>
  <si>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</si>
  <si>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</si>
  <si>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</si>
  <si>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</si>
  <si>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</si>
  <si>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</si>
  <si>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</si>
  <si>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</si>
  <si>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</si>
  <si>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</si>
  <si>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</si>
  <si>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</si>
  <si>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</si>
  <si>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</si>
  <si>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</si>
  <si>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</si>
  <si>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</si>
  <si>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</si>
  <si>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</si>
  <si>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</si>
  <si>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</si>
  <si>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</si>
  <si>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</si>
  <si>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</si>
  <si>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</si>
  <si>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</si>
  <si>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</si>
  <si>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</si>
  <si>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</si>
  <si>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</si>
  <si>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</si>
  <si>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</si>
  <si>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</si>
  <si>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</si>
  <si>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</si>
  <si>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</si>
  <si>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</si>
  <si>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</si>
  <si>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</si>
  <si>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</si>
  <si>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</si>
  <si>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</si>
  <si>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</si>
  <si>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</si>
  <si>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</si>
  <si>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</si>
  <si>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</si>
  <si>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</si>
  <si>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</si>
  <si>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</si>
  <si>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</si>
  <si>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</si>
  <si>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</si>
  <si>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</si>
  <si>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</si>
  <si>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</si>
  <si>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</si>
  <si>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</si>
  <si>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</si>
  <si>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</si>
  <si>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</si>
  <si>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</si>
  <si>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</si>
  <si>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</si>
  <si>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</si>
  <si>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</si>
  <si>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</si>
  <si>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</si>
  <si>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</si>
  <si>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</si>
  <si>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</si>
  <si>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</si>
  <si>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</si>
  <si>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</si>
  <si>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</si>
  <si>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</si>
  <si>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</si>
  <si>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</si>
  <si>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</si>
  <si>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</si>
  <si>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</si>
  <si>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</si>
  <si>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</si>
  <si>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</si>
  <si>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</si>
  <si>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</si>
  <si>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</si>
  <si>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</si>
  <si>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</si>
  <si>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</si>
  <si>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</si>
  <si>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</si>
  <si>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</si>
  <si>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</si>
  <si>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</si>
  <si>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</si>
  <si>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</si>
  <si>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</si>
  <si>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</si>
  <si>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</si>
  <si>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</si>
  <si>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</si>
  <si>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</si>
  <si>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</si>
  <si>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</si>
  <si>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</si>
  <si>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</si>
  <si>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</si>
  <si>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</si>
  <si>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</si>
  <si>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</si>
  <si>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</si>
  <si>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</si>
  <si>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</si>
  <si>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</si>
  <si>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</si>
  <si>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</si>
  <si>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</si>
  <si>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</si>
  <si>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</si>
  <si>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</si>
  <si>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</si>
  <si>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</si>
  <si>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</si>
  <si>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</si>
  <si>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</si>
  <si>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</si>
  <si>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</si>
  <si>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</si>
  <si>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</si>
  <si>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</si>
  <si>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</si>
  <si>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</si>
  <si>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</si>
  <si>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</si>
  <si>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</si>
  <si>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</si>
  <si>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</si>
  <si>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</si>
  <si>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</si>
  <si>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</si>
  <si>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</si>
  <si>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</si>
  <si>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</si>
  <si>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</si>
  <si>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</si>
  <si>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</si>
  <si>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</si>
  <si>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</si>
  <si>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</si>
  <si>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</si>
  <si>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</si>
  <si>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</si>
  <si>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</si>
  <si>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</si>
  <si>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</si>
  <si>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</si>
  <si>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</si>
  <si>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</si>
  <si>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</si>
  <si>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</si>
  <si>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</si>
  <si>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</si>
  <si>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</si>
  <si>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</si>
  <si>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</si>
  <si>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</si>
  <si>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</si>
  <si>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</si>
  <si>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</si>
  <si>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</si>
  <si>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</si>
  <si>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</si>
  <si>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</si>
  <si>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</si>
  <si>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</si>
  <si>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</si>
  <si>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</si>
  <si>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</si>
  <si>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</si>
  <si>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</si>
  <si>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</si>
  <si>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</si>
  <si>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</si>
  <si>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</si>
  <si>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</si>
  <si>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</si>
  <si>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</si>
  <si>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</si>
  <si>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</si>
  <si>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</si>
  <si>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</si>
  <si>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</si>
  <si>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</si>
  <si>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</si>
  <si>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</si>
  <si>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</si>
  <si>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</si>
  <si>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</si>
  <si>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</si>
  <si>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</si>
  <si>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</si>
  <si>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</si>
  <si>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</si>
  <si>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</si>
  <si>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</si>
  <si>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</si>
  <si>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</si>
  <si>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</si>
  <si>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</si>
  <si>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</si>
  <si>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</si>
  <si>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</si>
  <si>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</si>
  <si>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</si>
  <si>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</si>
  <si>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</si>
  <si>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</si>
  <si>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</si>
  <si>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</si>
  <si>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</si>
  <si>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</si>
  <si>
    <t>VICTOR ANDRES CAICEDO SALAZAR</t>
  </si>
  <si>
    <t>MARIA NIDIA ESPINOSA GUEVARA</t>
  </si>
  <si>
    <t>CRA 9 #13-33</t>
  </si>
  <si>
    <t>M,ARIA NIDIA ESPINOSA GUEVARA</t>
  </si>
  <si>
    <t>ELIZABETH FRANCO ESPINOSA</t>
  </si>
  <si>
    <t>DIAGONAL 2B # TRANS B 3-26</t>
  </si>
  <si>
    <t>ELIZABETH FRANCO</t>
  </si>
  <si>
    <t>CALLE 10 # 1-32</t>
  </si>
  <si>
    <t>PABLO MESA</t>
  </si>
  <si>
    <t>CALLE 11 # 1-35</t>
  </si>
  <si>
    <t>SANDRA MILENA MURILLO LONGA</t>
  </si>
  <si>
    <t>CALLE 9 # 5C-27</t>
  </si>
  <si>
    <t>MARICELA CAICEDO MORENO</t>
  </si>
  <si>
    <t>CRA 2A # 13-102</t>
  </si>
  <si>
    <t>SANDRA P. MURILLO A.</t>
  </si>
  <si>
    <t>CALLE 9 # 6-11</t>
  </si>
  <si>
    <t>EDGAR FLORES MOLINA</t>
  </si>
  <si>
    <t>CALLE 17 # 7-38</t>
  </si>
  <si>
    <t>HUGO ANDERSON MURILLO LONGA</t>
  </si>
  <si>
    <t xml:space="preserve">HUGO MURILLO </t>
  </si>
  <si>
    <t>JAIME E. CABRERA</t>
  </si>
  <si>
    <t>HERIBERTO HURTADO</t>
  </si>
  <si>
    <t>MARIA EDUARDA</t>
  </si>
  <si>
    <t>MARTIN UPEGUI</t>
  </si>
  <si>
    <t>OMAIRA ESCUDERO</t>
  </si>
  <si>
    <t>SARA INES GARCIA</t>
  </si>
  <si>
    <t>ANA MILENA DOMINGUEZ</t>
  </si>
  <si>
    <t>MARTHA CEDEÑO</t>
  </si>
  <si>
    <t>GEOVANNY ESCUDERO</t>
  </si>
  <si>
    <t xml:space="preserve"> OMAIRA ESCUDERO</t>
  </si>
  <si>
    <t>MARTIN UPEGUI GRAJALES</t>
  </si>
  <si>
    <t>CRA 2 # 13-46</t>
  </si>
  <si>
    <t>MARIA NORIS GONZALES GAITAN</t>
  </si>
  <si>
    <t>CALLE 7 # 18-34</t>
  </si>
  <si>
    <t>MARIA NORIS GONZALEZ GAITAN</t>
  </si>
  <si>
    <t>JULIAN VELASQUEZ TORRES</t>
  </si>
  <si>
    <t>YONDLEY ZABALA</t>
  </si>
  <si>
    <t>CALLE 15 # 8-68</t>
  </si>
  <si>
    <t>MAURICIO ZAMBRANO</t>
  </si>
  <si>
    <t>CALLE 10A #14-67</t>
  </si>
  <si>
    <t>HECTOR FABIO MUÑOZ</t>
  </si>
  <si>
    <t>CALLE 12 #8-72</t>
  </si>
  <si>
    <t>WILMER SANCHEZ JARAMILLO</t>
  </si>
  <si>
    <t>CALLE 8 # 14-40</t>
  </si>
  <si>
    <t>WILSON RAMIREZ DIAZ</t>
  </si>
  <si>
    <t>CALLE 4A # 9B-28</t>
  </si>
  <si>
    <t>ESPERANZA TABARES</t>
  </si>
  <si>
    <t>CRA 6 #7-23</t>
  </si>
  <si>
    <t>JEYSON ORLANDO RAMIREZ DIAZ</t>
  </si>
  <si>
    <t>CRA 109A # 151-09</t>
  </si>
  <si>
    <t xml:space="preserve">BOGOTA </t>
  </si>
  <si>
    <t>YEISON ORLANDO RAMIREZ DIAZ</t>
  </si>
  <si>
    <t>LINA MARIA TRUJILLO</t>
  </si>
  <si>
    <t>CRA 9 #11-42</t>
  </si>
  <si>
    <t>JANETH VASCO VERA</t>
  </si>
  <si>
    <t>CALLE 8 #4-50</t>
  </si>
  <si>
    <t>YOTOCO</t>
  </si>
  <si>
    <t>MARICEL ALVAREZ VICTORIA</t>
  </si>
  <si>
    <t>CALLE 11 #3-05</t>
  </si>
  <si>
    <t>ANDALUCIA</t>
  </si>
  <si>
    <t>VIVIANA ANDREA MURCIA VASCO</t>
  </si>
  <si>
    <t>CRA 90 # 23I-67</t>
  </si>
  <si>
    <t>JUAN CARLOS MARIN SANABRIA</t>
  </si>
  <si>
    <t>CALLE 5 # 8-96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</si>
</sst>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217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217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209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102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92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64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70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71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76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63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87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86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85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66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82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75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17" totalsRowShown="0" headerRowDxfId="112" headerRowBorderDxfId="111" tableBorderDxfId="110" totalsRowBorderDxfId="109">
  <autoFilter ref="B8:L217">
    <filterColumn colId="0">
      <filters>
        <filter val="1936"/>
      </filters>
    </filterColumn>
  </autoFilter>
  <sortState ref="B90:L90">
    <sortCondition ref="B8:B216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ABONOS'!$B$8:$BC$10049,54,0)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10" totalsRowShown="0" headerRowDxfId="92" headerRowBorderDxfId="91" tableBorderDxfId="90" totalsRowBorderDxfId="89">
  <autoFilter ref="B8:R210">
    <filterColumn colId="0">
      <filters>
        <filter val="9826"/>
      </filters>
    </filterColumn>
  </autoFilter>
  <sortState ref="B206:R206">
    <sortCondition ref="B8:B209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7" totalsRowShown="0" headerRowDxfId="68" headerRowBorderDxfId="67" tableBorderDxfId="66" totalsRowBorderDxfId="65">
  <autoFilter ref="B8:T97">
    <filterColumn colId="0">
      <filters>
        <filter val="9826"/>
      </filters>
    </filterColumn>
  </autoFilter>
  <sortState ref="B62:T62">
    <sortCondition ref="B8:B96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ABONOS'!$B$8:$BC$10049,30,0)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ABONOS'!$B$8:$BC$10049,30,0)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6995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ABONOS'!$B$8:$BC$10052,54,0)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 t="s">
        <v>130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130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G1" sqref="G1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20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ABONOS'!$B$8:$BC$10049,54,0)</f>
        <v>#N/A</v>
      </c>
      <c r="M9" s="6"/>
    </row>
    <row r="10" spans="1:14" ht="32.25" hidden="1" customHeight="1" x14ac:dyDescent="0.2">
      <c r="A10" s="8"/>
      <c r="B10" s="31">
        <v>6995</v>
      </c>
      <c r="C10" s="30">
        <v>43584</v>
      </c>
      <c r="D10" s="83" t="s">
        <v>689</v>
      </c>
      <c r="E10" s="83" t="s">
        <v>690</v>
      </c>
      <c r="F10" s="83">
        <v>3123411283</v>
      </c>
      <c r="G10" s="83">
        <v>16551437</v>
      </c>
      <c r="H10" s="29" t="s">
        <v>60</v>
      </c>
      <c r="I10" s="29" t="s">
        <v>61</v>
      </c>
      <c r="J10" s="83" t="s">
        <v>82</v>
      </c>
      <c r="K10" s="84">
        <f t="shared" ref="K10" si="1">IF(C10&gt;43607,130000,105000)</f>
        <v>105000</v>
      </c>
      <c r="L10" s="85" t="e">
        <f>VLOOKUP(B10,'REGISTRO ABONOS'!$B$8:$BC$10049,54,0)</f>
        <v>#N/A</v>
      </c>
      <c r="M10" s="6"/>
    </row>
    <row r="11" spans="1:14" ht="32.25" hidden="1" customHeight="1" x14ac:dyDescent="0.2">
      <c r="A11" s="8"/>
      <c r="B11" s="31">
        <v>1417</v>
      </c>
      <c r="C11" s="30">
        <v>43581</v>
      </c>
      <c r="D11" s="83" t="s">
        <v>687</v>
      </c>
      <c r="E11" s="83" t="s">
        <v>688</v>
      </c>
      <c r="F11" s="83">
        <v>3204592668</v>
      </c>
      <c r="G11" s="83">
        <v>52982897</v>
      </c>
      <c r="H11" s="29" t="s">
        <v>265</v>
      </c>
      <c r="I11" s="29" t="s">
        <v>344</v>
      </c>
      <c r="J11" s="83" t="s">
        <v>671</v>
      </c>
      <c r="K11" s="84">
        <f t="shared" ref="K11" si="2">IF(C11&gt;43607,130000,105000)</f>
        <v>105000</v>
      </c>
      <c r="L11" s="85" t="e">
        <f>VLOOKUP(B11,'REGISTRO ABONOS'!$B$8:$BC$10049,54,0)</f>
        <v>#N/A</v>
      </c>
      <c r="M11" s="6"/>
    </row>
    <row r="12" spans="1:14" ht="32.25" hidden="1" customHeight="1" x14ac:dyDescent="0.2">
      <c r="A12" s="8"/>
      <c r="B12" s="31">
        <v>4928</v>
      </c>
      <c r="C12" s="30">
        <v>43581</v>
      </c>
      <c r="D12" s="83" t="s">
        <v>684</v>
      </c>
      <c r="E12" s="83" t="s">
        <v>685</v>
      </c>
      <c r="F12" s="83">
        <v>3166175889</v>
      </c>
      <c r="G12" s="83">
        <v>29143391</v>
      </c>
      <c r="H12" s="29" t="s">
        <v>686</v>
      </c>
      <c r="I12" s="29" t="s">
        <v>61</v>
      </c>
      <c r="J12" s="83" t="s">
        <v>671</v>
      </c>
      <c r="K12" s="84">
        <f t="shared" ref="K12" si="3">IF(C12&gt;43607,130000,105000)</f>
        <v>105000</v>
      </c>
      <c r="L12" s="85" t="e">
        <f>VLOOKUP(B12,'REGISTRO ABONOS'!$B$8:$BC$10049,54,0)</f>
        <v>#N/A</v>
      </c>
      <c r="M12" s="6"/>
    </row>
    <row r="13" spans="1:14" ht="32.25" hidden="1" customHeight="1" x14ac:dyDescent="0.2">
      <c r="A13" s="8"/>
      <c r="B13" s="31">
        <v>419</v>
      </c>
      <c r="C13" s="30">
        <v>43581</v>
      </c>
      <c r="D13" s="83" t="s">
        <v>681</v>
      </c>
      <c r="E13" s="83" t="s">
        <v>682</v>
      </c>
      <c r="F13" s="83">
        <v>3186470892</v>
      </c>
      <c r="G13" s="83">
        <v>32642090</v>
      </c>
      <c r="H13" s="29" t="s">
        <v>683</v>
      </c>
      <c r="I13" s="29" t="s">
        <v>61</v>
      </c>
      <c r="J13" s="83" t="s">
        <v>671</v>
      </c>
      <c r="K13" s="84">
        <f t="shared" ref="K13" si="4">IF(C13&gt;43607,130000,105000)</f>
        <v>105000</v>
      </c>
      <c r="L13" s="85" t="e">
        <f>VLOOKUP(B13,'REGISTRO ABONOS'!$B$8:$BC$10049,54,0)</f>
        <v>#N/A</v>
      </c>
      <c r="M13" s="6"/>
    </row>
    <row r="14" spans="1:14" ht="32.25" hidden="1" customHeight="1" x14ac:dyDescent="0.2">
      <c r="A14" s="8"/>
      <c r="B14" s="31">
        <v>1142</v>
      </c>
      <c r="C14" s="30">
        <v>43581</v>
      </c>
      <c r="D14" s="83" t="s">
        <v>679</v>
      </c>
      <c r="E14" s="83" t="s">
        <v>680</v>
      </c>
      <c r="F14" s="83">
        <v>3103783209</v>
      </c>
      <c r="G14" s="83">
        <v>66681032</v>
      </c>
      <c r="H14" s="29" t="s">
        <v>60</v>
      </c>
      <c r="I14" s="29" t="s">
        <v>61</v>
      </c>
      <c r="J14" s="83" t="s">
        <v>671</v>
      </c>
      <c r="K14" s="84">
        <f t="shared" ref="K14" si="5">IF(C14&gt;43607,130000,105000)</f>
        <v>105000</v>
      </c>
      <c r="L14" s="85" t="e">
        <f>VLOOKUP(B14,'REGISTRO ABONOS'!$B$8:$BC$10049,54,0)</f>
        <v>#N/A</v>
      </c>
      <c r="M14" s="6"/>
    </row>
    <row r="15" spans="1:14" ht="32.25" hidden="1" customHeight="1" x14ac:dyDescent="0.2">
      <c r="A15" s="8"/>
      <c r="B15" s="31">
        <v>6206</v>
      </c>
      <c r="C15" s="30">
        <v>43581</v>
      </c>
      <c r="D15" s="83" t="s">
        <v>675</v>
      </c>
      <c r="E15" s="83" t="s">
        <v>676</v>
      </c>
      <c r="F15" s="83">
        <v>3163503137</v>
      </c>
      <c r="G15" s="83">
        <v>80148499</v>
      </c>
      <c r="H15" s="29" t="s">
        <v>677</v>
      </c>
      <c r="I15" s="29" t="s">
        <v>344</v>
      </c>
      <c r="J15" s="83" t="s">
        <v>671</v>
      </c>
      <c r="K15" s="84">
        <f t="shared" ref="K15" si="6">IF(C15&gt;43607,130000,105000)</f>
        <v>105000</v>
      </c>
      <c r="L15" s="85" t="e">
        <f>VLOOKUP(B15,'REGISTRO ABONOS'!$B$8:$BC$10049,54,0)</f>
        <v>#N/A</v>
      </c>
      <c r="M15" s="6"/>
    </row>
    <row r="16" spans="1:14" ht="32.25" hidden="1" customHeight="1" x14ac:dyDescent="0.2">
      <c r="A16" s="8"/>
      <c r="B16" s="31">
        <v>4343</v>
      </c>
      <c r="C16" s="30">
        <v>43581</v>
      </c>
      <c r="D16" s="83" t="s">
        <v>673</v>
      </c>
      <c r="E16" s="83" t="s">
        <v>674</v>
      </c>
      <c r="F16" s="83">
        <v>3122943132</v>
      </c>
      <c r="G16" s="83">
        <v>29200105</v>
      </c>
      <c r="H16" s="29" t="s">
        <v>184</v>
      </c>
      <c r="I16" s="29" t="s">
        <v>61</v>
      </c>
      <c r="J16" s="83" t="s">
        <v>671</v>
      </c>
      <c r="K16" s="84">
        <f t="shared" ref="K16" si="7">IF(C16&gt;43607,130000,105000)</f>
        <v>105000</v>
      </c>
      <c r="L16" s="85" t="e">
        <f>VLOOKUP(B16,'REGISTRO ABONOS'!$B$8:$BC$10049,54,0)</f>
        <v>#N/A</v>
      </c>
      <c r="M16" s="6"/>
    </row>
    <row r="17" spans="1:13" ht="32.25" hidden="1" customHeight="1" x14ac:dyDescent="0.2">
      <c r="A17" s="8"/>
      <c r="B17" s="31">
        <v>3132</v>
      </c>
      <c r="C17" s="30">
        <v>43581</v>
      </c>
      <c r="D17" s="83" t="s">
        <v>669</v>
      </c>
      <c r="E17" s="83" t="s">
        <v>670</v>
      </c>
      <c r="F17" s="83">
        <v>3226132878</v>
      </c>
      <c r="G17" s="83">
        <v>94227499</v>
      </c>
      <c r="H17" s="29" t="s">
        <v>60</v>
      </c>
      <c r="I17" s="29" t="s">
        <v>61</v>
      </c>
      <c r="J17" s="83" t="s">
        <v>671</v>
      </c>
      <c r="K17" s="84">
        <f t="shared" ref="K17" si="8">IF(C17&gt;43607,130000,105000)</f>
        <v>105000</v>
      </c>
      <c r="L17" s="85" t="e">
        <f>VLOOKUP(B17,'REGISTRO ABONOS'!$B$8:$BC$10049,54,0)</f>
        <v>#N/A</v>
      </c>
      <c r="M17" s="6"/>
    </row>
    <row r="18" spans="1:13" ht="32.25" hidden="1" customHeight="1" x14ac:dyDescent="0.2">
      <c r="A18" s="8"/>
      <c r="B18" s="31">
        <v>7307</v>
      </c>
      <c r="C18" s="30">
        <v>43581</v>
      </c>
      <c r="D18" s="83" t="s">
        <v>667</v>
      </c>
      <c r="E18" s="83" t="s">
        <v>668</v>
      </c>
      <c r="F18" s="83">
        <v>3046222215</v>
      </c>
      <c r="G18" s="83">
        <v>94280565</v>
      </c>
      <c r="H18" s="29" t="s">
        <v>60</v>
      </c>
      <c r="I18" s="29" t="s">
        <v>61</v>
      </c>
      <c r="J18" s="83" t="s">
        <v>171</v>
      </c>
      <c r="K18" s="84">
        <f t="shared" ref="K18" si="9">IF(C18&gt;43607,130000,105000)</f>
        <v>105000</v>
      </c>
      <c r="L18" s="85" t="e">
        <f>VLOOKUP(B18,'REGISTRO ABONOS'!$B$8:$BC$10049,54,0)</f>
        <v>#N/A</v>
      </c>
      <c r="M18" s="6"/>
    </row>
    <row r="19" spans="1:13" ht="32.25" hidden="1" customHeight="1" x14ac:dyDescent="0.2">
      <c r="A19" s="8"/>
      <c r="B19" s="31">
        <v>1467</v>
      </c>
      <c r="C19" s="30">
        <v>43579</v>
      </c>
      <c r="D19" s="83" t="s">
        <v>665</v>
      </c>
      <c r="E19" s="83" t="s">
        <v>666</v>
      </c>
      <c r="F19" s="83">
        <v>3172287365</v>
      </c>
      <c r="G19" s="83">
        <v>94303738</v>
      </c>
      <c r="H19" s="29" t="s">
        <v>60</v>
      </c>
      <c r="I19" s="29" t="s">
        <v>61</v>
      </c>
      <c r="J19" s="83" t="s">
        <v>129</v>
      </c>
      <c r="K19" s="84">
        <f t="shared" ref="K19" si="10">IF(C19&gt;43607,130000,105000)</f>
        <v>105000</v>
      </c>
      <c r="L19" s="85" t="e">
        <f>VLOOKUP(B19,'REGISTRO ABONOS'!$B$8:$BC$10049,54,0)</f>
        <v>#N/A</v>
      </c>
      <c r="M19" s="6"/>
    </row>
    <row r="20" spans="1:13" ht="32.25" hidden="1" customHeight="1" x14ac:dyDescent="0.2">
      <c r="A20" s="8"/>
      <c r="B20" s="31">
        <v>3729</v>
      </c>
      <c r="C20" s="30">
        <v>43581</v>
      </c>
      <c r="D20" s="83" t="s">
        <v>663</v>
      </c>
      <c r="E20" s="83" t="s">
        <v>664</v>
      </c>
      <c r="F20" s="83">
        <v>3216746971</v>
      </c>
      <c r="G20" s="83">
        <v>76264238</v>
      </c>
      <c r="H20" s="29" t="s">
        <v>60</v>
      </c>
      <c r="I20" s="29" t="s">
        <v>61</v>
      </c>
      <c r="J20" s="83" t="s">
        <v>129</v>
      </c>
      <c r="K20" s="84">
        <f t="shared" ref="K20" si="11">IF(C20&gt;43607,130000,105000)</f>
        <v>105000</v>
      </c>
      <c r="L20" s="85" t="e">
        <f>VLOOKUP(B20,'REGISTRO ABONOS'!$B$8:$BC$10049,54,0)</f>
        <v>#N/A</v>
      </c>
      <c r="M20" s="6"/>
    </row>
    <row r="21" spans="1:13" ht="32.25" hidden="1" customHeight="1" x14ac:dyDescent="0.2">
      <c r="A21" s="8"/>
      <c r="B21" s="31">
        <v>3394</v>
      </c>
      <c r="C21" s="30">
        <v>43581</v>
      </c>
      <c r="D21" s="83" t="s">
        <v>659</v>
      </c>
      <c r="E21" s="83" t="s">
        <v>660</v>
      </c>
      <c r="F21" s="83">
        <v>3173494021</v>
      </c>
      <c r="G21" s="83">
        <v>31188419</v>
      </c>
      <c r="H21" s="29" t="s">
        <v>60</v>
      </c>
      <c r="I21" s="29" t="s">
        <v>61</v>
      </c>
      <c r="J21" s="83" t="s">
        <v>499</v>
      </c>
      <c r="K21" s="84">
        <f t="shared" ref="K21" si="12">IF(C21&gt;43607,130000,105000)</f>
        <v>105000</v>
      </c>
      <c r="L21" s="85">
        <f>VLOOKUP(B21,'REGISTRO ABONOS'!$B$8:$BC$10049,54,0)</f>
        <v>55000</v>
      </c>
      <c r="M21" s="6"/>
    </row>
    <row r="22" spans="1:13" ht="32.25" hidden="1" customHeight="1" x14ac:dyDescent="0.2">
      <c r="A22" s="8"/>
      <c r="B22" s="31">
        <v>8811</v>
      </c>
      <c r="C22" s="30">
        <v>43565</v>
      </c>
      <c r="D22" s="83" t="s">
        <v>657</v>
      </c>
      <c r="E22" s="83" t="s">
        <v>658</v>
      </c>
      <c r="F22" s="83">
        <v>3127578046</v>
      </c>
      <c r="G22" s="83">
        <v>94230812</v>
      </c>
      <c r="H22" s="29" t="s">
        <v>140</v>
      </c>
      <c r="I22" s="29" t="s">
        <v>61</v>
      </c>
      <c r="J22" s="83" t="s">
        <v>651</v>
      </c>
      <c r="K22" s="84">
        <f t="shared" ref="K22" si="13">IF(C22&gt;43607,130000,105000)</f>
        <v>105000</v>
      </c>
      <c r="L22" s="85">
        <f>VLOOKUP(B22,'REGISTRO ABONOS'!$B$8:$BC$10049,54,0)</f>
        <v>25000</v>
      </c>
      <c r="M22" s="6"/>
    </row>
    <row r="23" spans="1:13" ht="32.25" hidden="1" customHeight="1" x14ac:dyDescent="0.2">
      <c r="A23" s="8"/>
      <c r="B23" s="31">
        <v>1991</v>
      </c>
      <c r="C23" s="30">
        <v>43579</v>
      </c>
      <c r="D23" s="83" t="s">
        <v>651</v>
      </c>
      <c r="E23" s="83"/>
      <c r="F23" s="83"/>
      <c r="G23" s="83"/>
      <c r="H23" s="29"/>
      <c r="I23" s="29"/>
      <c r="J23" s="83" t="s">
        <v>651</v>
      </c>
      <c r="K23" s="84">
        <f t="shared" ref="K23" si="14">IF(C23&gt;43607,130000,105000)</f>
        <v>105000</v>
      </c>
      <c r="L23" s="85">
        <f>VLOOKUP(B23,'REGISTRO ABONOS'!$B$8:$BC$10049,54,0)</f>
        <v>55000</v>
      </c>
      <c r="M23" s="6"/>
    </row>
    <row r="24" spans="1:13" ht="32.25" hidden="1" customHeight="1" x14ac:dyDescent="0.2">
      <c r="A24" s="8"/>
      <c r="B24" s="31">
        <v>4309</v>
      </c>
      <c r="C24" s="30">
        <v>43579</v>
      </c>
      <c r="D24" s="83" t="s">
        <v>655</v>
      </c>
      <c r="E24" s="83"/>
      <c r="F24" s="83"/>
      <c r="G24" s="83"/>
      <c r="H24" s="29"/>
      <c r="I24" s="29"/>
      <c r="J24" s="83" t="s">
        <v>651</v>
      </c>
      <c r="K24" s="84">
        <f t="shared" ref="K24" si="15">IF(C24&gt;43607,130000,105000)</f>
        <v>105000</v>
      </c>
      <c r="L24" s="85">
        <f>VLOOKUP(B24,'REGISTRO ABONOS'!$B$8:$BC$10049,54,0)</f>
        <v>55000</v>
      </c>
      <c r="M24" s="6"/>
    </row>
    <row r="25" spans="1:13" ht="32.25" hidden="1" customHeight="1" x14ac:dyDescent="0.2">
      <c r="A25" s="8"/>
      <c r="B25" s="31">
        <v>7514</v>
      </c>
      <c r="C25" s="30">
        <v>43579</v>
      </c>
      <c r="D25" s="83" t="s">
        <v>654</v>
      </c>
      <c r="E25" s="83"/>
      <c r="F25" s="83"/>
      <c r="G25" s="83"/>
      <c r="H25" s="29"/>
      <c r="I25" s="29"/>
      <c r="J25" s="83" t="s">
        <v>651</v>
      </c>
      <c r="K25" s="84">
        <f t="shared" ref="K25" si="16">IF(C25&gt;43607,130000,105000)</f>
        <v>105000</v>
      </c>
      <c r="L25" s="85">
        <f>VLOOKUP(B25,'REGISTRO ABONOS'!$B$8:$BC$10049,54,0)</f>
        <v>55000</v>
      </c>
      <c r="M25" s="6"/>
    </row>
    <row r="26" spans="1:13" ht="32.25" hidden="1" customHeight="1" x14ac:dyDescent="0.2">
      <c r="A26" s="8"/>
      <c r="B26" s="31">
        <v>1964</v>
      </c>
      <c r="C26" s="30">
        <v>43579</v>
      </c>
      <c r="D26" s="83" t="s">
        <v>653</v>
      </c>
      <c r="E26" s="83"/>
      <c r="F26" s="83"/>
      <c r="G26" s="83"/>
      <c r="H26" s="29"/>
      <c r="I26" s="29"/>
      <c r="J26" s="83" t="s">
        <v>651</v>
      </c>
      <c r="K26" s="84">
        <f t="shared" ref="K26" si="17">IF(C26&gt;43607,130000,105000)</f>
        <v>105000</v>
      </c>
      <c r="L26" s="85">
        <f>VLOOKUP(B26,'REGISTRO ABONOS'!$B$8:$BC$10049,54,0)</f>
        <v>0</v>
      </c>
      <c r="M26" s="6"/>
    </row>
    <row r="27" spans="1:13" ht="32.25" hidden="1" customHeight="1" x14ac:dyDescent="0.2">
      <c r="A27" s="8"/>
      <c r="B27" s="31">
        <v>1322</v>
      </c>
      <c r="C27" s="30">
        <v>43579</v>
      </c>
      <c r="D27" s="83" t="s">
        <v>652</v>
      </c>
      <c r="E27" s="83"/>
      <c r="F27" s="83"/>
      <c r="G27" s="83"/>
      <c r="H27" s="29"/>
      <c r="I27" s="29"/>
      <c r="J27" s="83" t="s">
        <v>651</v>
      </c>
      <c r="K27" s="84">
        <f t="shared" ref="K27" si="18">IF(C27&gt;43607,130000,105000)</f>
        <v>105000</v>
      </c>
      <c r="L27" s="85">
        <f>VLOOKUP(B27,'REGISTRO ABONOS'!$B$8:$BC$10049,54,0)</f>
        <v>0</v>
      </c>
      <c r="M27" s="6"/>
    </row>
    <row r="28" spans="1:13" ht="32.25" hidden="1" customHeight="1" x14ac:dyDescent="0.2">
      <c r="A28" s="8"/>
      <c r="B28" s="31">
        <v>8811</v>
      </c>
      <c r="C28" s="30">
        <v>43579</v>
      </c>
      <c r="D28" s="83" t="s">
        <v>650</v>
      </c>
      <c r="E28" s="83"/>
      <c r="F28" s="83"/>
      <c r="G28" s="83"/>
      <c r="H28" s="29"/>
      <c r="I28" s="29"/>
      <c r="J28" s="83" t="s">
        <v>651</v>
      </c>
      <c r="K28" s="84">
        <f t="shared" ref="K28" si="19">IF(C28&gt;43607,130000,105000)</f>
        <v>105000</v>
      </c>
      <c r="L28" s="85">
        <f>VLOOKUP(B28,'REGISTRO ABONOS'!$B$8:$BC$10049,54,0)</f>
        <v>25000</v>
      </c>
      <c r="M28" s="6"/>
    </row>
    <row r="29" spans="1:13" ht="32.25" hidden="1" customHeight="1" x14ac:dyDescent="0.2">
      <c r="A29" s="8"/>
      <c r="B29" s="31">
        <v>1982</v>
      </c>
      <c r="C29" s="30">
        <v>43560</v>
      </c>
      <c r="D29" s="83" t="s">
        <v>649</v>
      </c>
      <c r="E29" s="83"/>
      <c r="F29" s="83"/>
      <c r="G29" s="83"/>
      <c r="H29" s="29"/>
      <c r="I29" s="29"/>
      <c r="J29" s="83" t="s">
        <v>532</v>
      </c>
      <c r="K29" s="84">
        <f t="shared" ref="K29" si="20">IF(C29&gt;43607,130000,105000)</f>
        <v>105000</v>
      </c>
      <c r="L29" s="85">
        <f>VLOOKUP(B29,'REGISTRO ABONOS'!$B$8:$BC$10049,54,0)</f>
        <v>55000</v>
      </c>
      <c r="M29" s="6"/>
    </row>
    <row r="30" spans="1:13" ht="32.25" hidden="1" customHeight="1" x14ac:dyDescent="0.2">
      <c r="A30" s="8"/>
      <c r="B30" s="31">
        <v>1910</v>
      </c>
      <c r="C30" s="30">
        <v>43570</v>
      </c>
      <c r="D30" s="83" t="s">
        <v>648</v>
      </c>
      <c r="E30" s="83"/>
      <c r="F30" s="83"/>
      <c r="G30" s="83"/>
      <c r="H30" s="29"/>
      <c r="I30" s="29"/>
      <c r="J30" s="83" t="s">
        <v>532</v>
      </c>
      <c r="K30" s="84">
        <f t="shared" ref="K30" si="21">IF(C30&gt;43607,130000,105000)</f>
        <v>105000</v>
      </c>
      <c r="L30" s="85">
        <f>VLOOKUP(B30,'REGISTRO ABONOS'!$B$8:$BC$10049,54,0)</f>
        <v>0</v>
      </c>
      <c r="M30" s="6"/>
    </row>
    <row r="31" spans="1:13" ht="32.25" hidden="1" customHeight="1" x14ac:dyDescent="0.2">
      <c r="A31" s="8"/>
      <c r="B31" s="31">
        <v>1479</v>
      </c>
      <c r="C31" s="30">
        <v>43572</v>
      </c>
      <c r="D31" s="83" t="s">
        <v>647</v>
      </c>
      <c r="E31" s="83"/>
      <c r="F31" s="83"/>
      <c r="G31" s="83"/>
      <c r="H31" s="29"/>
      <c r="I31" s="29"/>
      <c r="J31" s="83" t="s">
        <v>532</v>
      </c>
      <c r="K31" s="84">
        <f t="shared" ref="K31" si="22">IF(C31&gt;43607,130000,105000)</f>
        <v>105000</v>
      </c>
      <c r="L31" s="85">
        <f>VLOOKUP(B31,'REGISTRO ABONOS'!$B$8:$BC$10049,54,0)</f>
        <v>50000</v>
      </c>
      <c r="M31" s="6"/>
    </row>
    <row r="32" spans="1:13" ht="32.25" hidden="1" customHeight="1" x14ac:dyDescent="0.2">
      <c r="A32" s="8"/>
      <c r="B32" s="31">
        <v>7952</v>
      </c>
      <c r="C32" s="30">
        <v>43580</v>
      </c>
      <c r="D32" s="83" t="s">
        <v>645</v>
      </c>
      <c r="E32" s="83" t="s">
        <v>638</v>
      </c>
      <c r="F32" s="83">
        <v>3115522999</v>
      </c>
      <c r="G32" s="83">
        <v>94232544</v>
      </c>
      <c r="H32" s="29" t="s">
        <v>140</v>
      </c>
      <c r="I32" s="29" t="s">
        <v>61</v>
      </c>
      <c r="J32" s="83" t="s">
        <v>322</v>
      </c>
      <c r="K32" s="84">
        <f t="shared" ref="K32" si="23">IF(C32&gt;43607,130000,105000)</f>
        <v>105000</v>
      </c>
      <c r="L32" s="85" t="e">
        <f>VLOOKUP(B32,'REGISTRO ABONOS'!$B$8:$BC$10049,54,0)</f>
        <v>#N/A</v>
      </c>
      <c r="M32" s="6"/>
    </row>
    <row r="33" spans="1:13" ht="32.25" hidden="1" customHeight="1" x14ac:dyDescent="0.2">
      <c r="A33" s="8"/>
      <c r="B33" s="31">
        <v>9450</v>
      </c>
      <c r="C33" s="30">
        <v>43580</v>
      </c>
      <c r="D33" s="83" t="s">
        <v>645</v>
      </c>
      <c r="E33" s="83" t="s">
        <v>467</v>
      </c>
      <c r="F33" s="83">
        <v>3115522999</v>
      </c>
      <c r="G33" s="83">
        <v>94232544</v>
      </c>
      <c r="H33" s="29" t="s">
        <v>325</v>
      </c>
      <c r="I33" s="29" t="s">
        <v>61</v>
      </c>
      <c r="J33" s="83" t="s">
        <v>322</v>
      </c>
      <c r="K33" s="84">
        <f t="shared" ref="K33" si="24">IF(C33&gt;43607,130000,105000)</f>
        <v>105000</v>
      </c>
      <c r="L33" s="85" t="e">
        <f>VLOOKUP(B33,'REGISTRO ABONOS'!$B$8:$BC$10049,54,0)</f>
        <v>#N/A</v>
      </c>
      <c r="M33" s="6"/>
    </row>
    <row r="34" spans="1:13" ht="32.25" hidden="1" customHeight="1" x14ac:dyDescent="0.2">
      <c r="A34" s="8"/>
      <c r="B34" s="31">
        <v>8310</v>
      </c>
      <c r="C34" s="30">
        <v>43580</v>
      </c>
      <c r="D34" s="83" t="s">
        <v>645</v>
      </c>
      <c r="E34" s="83" t="s">
        <v>638</v>
      </c>
      <c r="F34" s="83">
        <v>3115222999</v>
      </c>
      <c r="G34" s="83">
        <v>94232544</v>
      </c>
      <c r="H34" s="29" t="s">
        <v>140</v>
      </c>
      <c r="I34" s="29" t="s">
        <v>61</v>
      </c>
      <c r="J34" s="83" t="s">
        <v>322</v>
      </c>
      <c r="K34" s="84">
        <f t="shared" ref="K34" si="25">IF(C34&gt;43607,130000,105000)</f>
        <v>105000</v>
      </c>
      <c r="L34" s="85" t="e">
        <f>VLOOKUP(B34,'REGISTRO ABONOS'!$B$8:$BC$10049,54,0)</f>
        <v>#N/A</v>
      </c>
      <c r="M34" s="6"/>
    </row>
    <row r="35" spans="1:13" ht="32.25" hidden="1" customHeight="1" x14ac:dyDescent="0.2">
      <c r="A35" s="8"/>
      <c r="B35" s="31">
        <v>1738</v>
      </c>
      <c r="C35" s="30">
        <v>43580</v>
      </c>
      <c r="D35" s="83" t="s">
        <v>643</v>
      </c>
      <c r="E35" s="83" t="s">
        <v>644</v>
      </c>
      <c r="F35" s="83">
        <v>3113611957</v>
      </c>
      <c r="G35" s="83">
        <v>7522728</v>
      </c>
      <c r="H35" s="29" t="s">
        <v>60</v>
      </c>
      <c r="I35" s="29" t="s">
        <v>61</v>
      </c>
      <c r="J35" s="83" t="s">
        <v>322</v>
      </c>
      <c r="K35" s="84">
        <f t="shared" ref="K35" si="26">IF(C35&gt;43607,130000,105000)</f>
        <v>105000</v>
      </c>
      <c r="L35" s="85" t="e">
        <f>VLOOKUP(B35,'REGISTRO ABONOS'!$B$8:$BC$10049,54,0)</f>
        <v>#N/A</v>
      </c>
      <c r="M35" s="6"/>
    </row>
    <row r="36" spans="1:13" ht="32.25" hidden="1" customHeight="1" x14ac:dyDescent="0.2">
      <c r="A36" s="8"/>
      <c r="B36" s="31">
        <v>675</v>
      </c>
      <c r="C36" s="30">
        <v>43580</v>
      </c>
      <c r="D36" s="83" t="s">
        <v>641</v>
      </c>
      <c r="E36" s="83" t="s">
        <v>642</v>
      </c>
      <c r="F36" s="83">
        <v>3206816643</v>
      </c>
      <c r="G36" s="83">
        <v>66682632</v>
      </c>
      <c r="H36" s="29" t="s">
        <v>140</v>
      </c>
      <c r="I36" s="29" t="s">
        <v>61</v>
      </c>
      <c r="J36" s="83" t="s">
        <v>322</v>
      </c>
      <c r="K36" s="84">
        <f t="shared" ref="K36" si="27">IF(C36&gt;43607,130000,105000)</f>
        <v>105000</v>
      </c>
      <c r="L36" s="85" t="e">
        <f>VLOOKUP(B36,'REGISTRO ABONOS'!$B$8:$BC$10049,54,0)</f>
        <v>#N/A</v>
      </c>
      <c r="M36" s="6"/>
    </row>
    <row r="37" spans="1:13" ht="32.25" hidden="1" customHeight="1" x14ac:dyDescent="0.2">
      <c r="A37" s="8"/>
      <c r="B37" s="31">
        <v>1342</v>
      </c>
      <c r="C37" s="30">
        <v>43580</v>
      </c>
      <c r="D37" s="83" t="s">
        <v>639</v>
      </c>
      <c r="E37" s="83" t="s">
        <v>640</v>
      </c>
      <c r="F37" s="83">
        <v>3103861792</v>
      </c>
      <c r="G37" s="83">
        <v>66682337</v>
      </c>
      <c r="H37" s="29" t="s">
        <v>140</v>
      </c>
      <c r="I37" s="29" t="s">
        <v>61</v>
      </c>
      <c r="J37" s="83" t="s">
        <v>322</v>
      </c>
      <c r="K37" s="84">
        <f t="shared" ref="K37" si="28">IF(C37&gt;43607,130000,105000)</f>
        <v>105000</v>
      </c>
      <c r="L37" s="85" t="e">
        <f>VLOOKUP(B37,'REGISTRO ABONOS'!$B$8:$BC$10049,54,0)</f>
        <v>#N/A</v>
      </c>
      <c r="M37" s="6"/>
    </row>
    <row r="38" spans="1:13" ht="32.25" hidden="1" customHeight="1" x14ac:dyDescent="0.2">
      <c r="A38" s="8"/>
      <c r="B38" s="31">
        <v>918</v>
      </c>
      <c r="C38" s="30">
        <v>43580</v>
      </c>
      <c r="D38" s="83" t="s">
        <v>637</v>
      </c>
      <c r="E38" s="83" t="s">
        <v>638</v>
      </c>
      <c r="F38" s="83">
        <v>3175603599</v>
      </c>
      <c r="G38" s="83">
        <v>66682183</v>
      </c>
      <c r="H38" s="29" t="s">
        <v>140</v>
      </c>
      <c r="I38" s="29" t="s">
        <v>61</v>
      </c>
      <c r="J38" s="83" t="s">
        <v>322</v>
      </c>
      <c r="K38" s="84">
        <f t="shared" ref="K38" si="29">IF(C38&gt;43607,130000,105000)</f>
        <v>105000</v>
      </c>
      <c r="L38" s="85" t="e">
        <f>VLOOKUP(B38,'REGISTRO ABONOS'!$B$8:$BC$10049,54,0)</f>
        <v>#N/A</v>
      </c>
      <c r="M38" s="6"/>
    </row>
    <row r="39" spans="1:13" ht="32.25" hidden="1" customHeight="1" x14ac:dyDescent="0.2">
      <c r="A39" s="8"/>
      <c r="B39" s="31">
        <v>7214</v>
      </c>
      <c r="C39" s="30">
        <v>43580</v>
      </c>
      <c r="D39" s="83" t="s">
        <v>635</v>
      </c>
      <c r="E39" s="83" t="s">
        <v>636</v>
      </c>
      <c r="F39" s="83">
        <v>3142937276</v>
      </c>
      <c r="G39" s="83">
        <v>942310203</v>
      </c>
      <c r="H39" s="29" t="s">
        <v>140</v>
      </c>
      <c r="I39" s="29" t="s">
        <v>61</v>
      </c>
      <c r="J39" s="83" t="s">
        <v>322</v>
      </c>
      <c r="K39" s="84">
        <f t="shared" ref="K39" si="30">IF(C39&gt;43607,130000,105000)</f>
        <v>105000</v>
      </c>
      <c r="L39" s="85" t="e">
        <f>VLOOKUP(B39,'REGISTRO ABONOS'!$B$8:$BC$10049,54,0)</f>
        <v>#N/A</v>
      </c>
      <c r="M39" s="6"/>
    </row>
    <row r="40" spans="1:13" ht="32.25" hidden="1" customHeight="1" x14ac:dyDescent="0.2">
      <c r="A40" s="8"/>
      <c r="B40" s="31">
        <v>6936</v>
      </c>
      <c r="C40" s="30">
        <v>43580</v>
      </c>
      <c r="D40" s="83" t="s">
        <v>465</v>
      </c>
      <c r="E40" s="83" t="s">
        <v>634</v>
      </c>
      <c r="F40" s="83">
        <v>3152747070</v>
      </c>
      <c r="G40" s="83">
        <v>94230384</v>
      </c>
      <c r="H40" s="29" t="s">
        <v>140</v>
      </c>
      <c r="I40" s="29" t="s">
        <v>61</v>
      </c>
      <c r="J40" s="83" t="s">
        <v>322</v>
      </c>
      <c r="K40" s="84">
        <f t="shared" ref="K40" si="31">IF(C40&gt;43607,130000,105000)</f>
        <v>105000</v>
      </c>
      <c r="L40" s="85" t="e">
        <f>VLOOKUP(B40,'REGISTRO ABONOS'!$B$8:$BC$10049,54,0)</f>
        <v>#N/A</v>
      </c>
      <c r="M40" s="6"/>
    </row>
    <row r="41" spans="1:13" ht="32.25" hidden="1" customHeight="1" x14ac:dyDescent="0.2">
      <c r="A41" s="8"/>
      <c r="B41" s="31">
        <v>9597</v>
      </c>
      <c r="C41" s="30">
        <v>43563</v>
      </c>
      <c r="D41" s="83" t="s">
        <v>631</v>
      </c>
      <c r="E41" s="83" t="s">
        <v>632</v>
      </c>
      <c r="F41" s="83">
        <v>3117266503</v>
      </c>
      <c r="G41" s="83">
        <v>66675626</v>
      </c>
      <c r="H41" s="29" t="s">
        <v>60</v>
      </c>
      <c r="I41" s="29" t="s">
        <v>61</v>
      </c>
      <c r="J41" s="83" t="s">
        <v>556</v>
      </c>
      <c r="K41" s="84">
        <f t="shared" ref="K41" si="32">IF(C41&gt;43607,130000,105000)</f>
        <v>105000</v>
      </c>
      <c r="L41" s="85" t="e">
        <f>VLOOKUP(B41,'REGISTRO ABONOS'!$B$8:$BC$10049,54,0)</f>
        <v>#N/A</v>
      </c>
      <c r="M41" s="6"/>
    </row>
    <row r="42" spans="1:13" ht="32.25" hidden="1" customHeight="1" x14ac:dyDescent="0.2">
      <c r="A42" s="8"/>
      <c r="B42" s="31">
        <v>5721</v>
      </c>
      <c r="C42" s="30">
        <v>43564</v>
      </c>
      <c r="D42" s="83" t="s">
        <v>628</v>
      </c>
      <c r="E42" s="83" t="s">
        <v>629</v>
      </c>
      <c r="F42" s="83">
        <v>3155215601</v>
      </c>
      <c r="G42" s="83">
        <v>29995985</v>
      </c>
      <c r="H42" s="29" t="s">
        <v>60</v>
      </c>
      <c r="I42" s="29" t="s">
        <v>61</v>
      </c>
      <c r="J42" s="83" t="s">
        <v>556</v>
      </c>
      <c r="K42" s="84">
        <f t="shared" ref="K42" si="33">IF(C42&gt;43607,130000,105000)</f>
        <v>105000</v>
      </c>
      <c r="L42" s="85" t="e">
        <f>VLOOKUP(B42,'REGISTRO ABONOS'!$B$8:$BC$10049,54,0)</f>
        <v>#N/A</v>
      </c>
      <c r="M42" s="6"/>
    </row>
    <row r="43" spans="1:13" ht="32.25" hidden="1" customHeight="1" x14ac:dyDescent="0.2">
      <c r="A43" s="8"/>
      <c r="B43" s="31">
        <v>9270</v>
      </c>
      <c r="C43" s="30">
        <v>43578</v>
      </c>
      <c r="D43" s="83" t="s">
        <v>627</v>
      </c>
      <c r="E43" s="83" t="s">
        <v>598</v>
      </c>
      <c r="F43" s="83">
        <v>3175049391</v>
      </c>
      <c r="G43" s="83">
        <v>94229217</v>
      </c>
      <c r="H43" s="29" t="s">
        <v>60</v>
      </c>
      <c r="I43" s="29" t="s">
        <v>61</v>
      </c>
      <c r="J43" s="83" t="s">
        <v>594</v>
      </c>
      <c r="K43" s="84">
        <f t="shared" ref="K43" si="34">IF(C43&gt;43607,130000,105000)</f>
        <v>105000</v>
      </c>
      <c r="L43" s="85" t="e">
        <f>VLOOKUP(B43,'REGISTRO ABONOS'!$B$8:$BC$10049,54,0)</f>
        <v>#N/A</v>
      </c>
      <c r="M43" s="6"/>
    </row>
    <row r="44" spans="1:13" ht="32.25" hidden="1" customHeight="1" x14ac:dyDescent="0.2">
      <c r="A44" s="8"/>
      <c r="B44" s="31">
        <v>5247</v>
      </c>
      <c r="C44" s="30">
        <v>43578</v>
      </c>
      <c r="D44" s="83" t="s">
        <v>625</v>
      </c>
      <c r="E44" s="83" t="s">
        <v>626</v>
      </c>
      <c r="F44" s="83">
        <v>3136841136</v>
      </c>
      <c r="G44" s="83">
        <v>1116444219</v>
      </c>
      <c r="H44" s="29" t="s">
        <v>60</v>
      </c>
      <c r="I44" s="29" t="s">
        <v>61</v>
      </c>
      <c r="J44" s="83" t="s">
        <v>594</v>
      </c>
      <c r="K44" s="84">
        <f t="shared" ref="K44" si="35">IF(C44&gt;43607,130000,105000)</f>
        <v>105000</v>
      </c>
      <c r="L44" s="85" t="e">
        <f>VLOOKUP(B44,'REGISTRO ABONOS'!$B$8:$BC$10049,54,0)</f>
        <v>#N/A</v>
      </c>
      <c r="M44" s="6"/>
    </row>
    <row r="45" spans="1:13" ht="32.25" hidden="1" customHeight="1" x14ac:dyDescent="0.2">
      <c r="A45" s="8"/>
      <c r="B45" s="31">
        <v>5216</v>
      </c>
      <c r="C45" s="30">
        <v>43578</v>
      </c>
      <c r="D45" s="83" t="s">
        <v>622</v>
      </c>
      <c r="E45" s="83" t="s">
        <v>623</v>
      </c>
      <c r="F45" s="83">
        <v>3165833614</v>
      </c>
      <c r="G45" s="83">
        <v>2524666</v>
      </c>
      <c r="H45" s="29" t="s">
        <v>60</v>
      </c>
      <c r="I45" s="29" t="s">
        <v>61</v>
      </c>
      <c r="J45" s="83" t="s">
        <v>594</v>
      </c>
      <c r="K45" s="84">
        <f t="shared" ref="K45" si="36">IF(C45&gt;43607,130000,105000)</f>
        <v>105000</v>
      </c>
      <c r="L45" s="85" t="e">
        <f>VLOOKUP(B45,'REGISTRO ABONOS'!$B$8:$BC$10049,54,0)</f>
        <v>#N/A</v>
      </c>
      <c r="M45" s="6"/>
    </row>
    <row r="46" spans="1:13" ht="32.25" hidden="1" customHeight="1" x14ac:dyDescent="0.2">
      <c r="A46" s="8"/>
      <c r="B46" s="31">
        <v>9274</v>
      </c>
      <c r="C46" s="30">
        <v>43578</v>
      </c>
      <c r="D46" s="83" t="s">
        <v>620</v>
      </c>
      <c r="E46" s="83" t="s">
        <v>621</v>
      </c>
      <c r="F46" s="83">
        <v>3116146347</v>
      </c>
      <c r="G46" s="83">
        <v>10136544</v>
      </c>
      <c r="H46" s="29" t="s">
        <v>60</v>
      </c>
      <c r="I46" s="29" t="s">
        <v>61</v>
      </c>
      <c r="J46" s="83" t="s">
        <v>594</v>
      </c>
      <c r="K46" s="84">
        <f t="shared" ref="K46" si="37">IF(C46&gt;43607,130000,105000)</f>
        <v>105000</v>
      </c>
      <c r="L46" s="85" t="e">
        <f>VLOOKUP(B46,'REGISTRO ABONOS'!$B$8:$BC$10049,54,0)</f>
        <v>#N/A</v>
      </c>
      <c r="M46" s="6"/>
    </row>
    <row r="47" spans="1:13" ht="32.25" hidden="1" customHeight="1" x14ac:dyDescent="0.2">
      <c r="A47" s="8"/>
      <c r="B47" s="31">
        <v>683</v>
      </c>
      <c r="C47" s="30">
        <v>43578</v>
      </c>
      <c r="D47" s="83" t="s">
        <v>619</v>
      </c>
      <c r="E47" s="83" t="s">
        <v>598</v>
      </c>
      <c r="F47" s="83">
        <v>2208352</v>
      </c>
      <c r="G47" s="83">
        <v>29989572</v>
      </c>
      <c r="H47" s="29" t="s">
        <v>60</v>
      </c>
      <c r="I47" s="29" t="s">
        <v>61</v>
      </c>
      <c r="J47" s="83" t="s">
        <v>594</v>
      </c>
      <c r="K47" s="84">
        <f t="shared" ref="K47" si="38">IF(C47&gt;43607,130000,105000)</f>
        <v>105000</v>
      </c>
      <c r="L47" s="85" t="e">
        <f>VLOOKUP(B47,'REGISTRO ABONOS'!$B$8:$BC$10049,54,0)</f>
        <v>#N/A</v>
      </c>
      <c r="M47" s="6"/>
    </row>
    <row r="48" spans="1:13" ht="32.25" hidden="1" customHeight="1" x14ac:dyDescent="0.2">
      <c r="A48" s="8"/>
      <c r="B48" s="31">
        <v>733</v>
      </c>
      <c r="C48" s="30">
        <v>43577</v>
      </c>
      <c r="D48" s="83" t="s">
        <v>617</v>
      </c>
      <c r="E48" s="83" t="s">
        <v>618</v>
      </c>
      <c r="F48" s="83">
        <v>3115370542</v>
      </c>
      <c r="G48" s="83">
        <v>66681039</v>
      </c>
      <c r="H48" s="29" t="s">
        <v>140</v>
      </c>
      <c r="I48" s="29" t="s">
        <v>61</v>
      </c>
      <c r="J48" s="83" t="s">
        <v>322</v>
      </c>
      <c r="K48" s="84">
        <f t="shared" ref="K48" si="39">IF(C48&gt;43607,130000,105000)</f>
        <v>105000</v>
      </c>
      <c r="L48" s="85" t="e">
        <f>VLOOKUP(B48,'REGISTRO ABONOS'!$B$8:$BC$10049,54,0)</f>
        <v>#N/A</v>
      </c>
      <c r="M48" s="6"/>
    </row>
    <row r="49" spans="1:13" ht="32.25" hidden="1" customHeight="1" x14ac:dyDescent="0.2">
      <c r="A49" s="8"/>
      <c r="B49" s="31">
        <v>3530</v>
      </c>
      <c r="C49" s="30">
        <v>43577</v>
      </c>
      <c r="D49" s="83" t="s">
        <v>615</v>
      </c>
      <c r="E49" s="83" t="s">
        <v>616</v>
      </c>
      <c r="F49" s="83">
        <v>3113702323</v>
      </c>
      <c r="G49" s="83">
        <v>31491355</v>
      </c>
      <c r="H49" s="29" t="s">
        <v>140</v>
      </c>
      <c r="I49" s="29" t="s">
        <v>61</v>
      </c>
      <c r="J49" s="83" t="s">
        <v>322</v>
      </c>
      <c r="K49" s="84">
        <f t="shared" ref="K49" si="40">IF(C49&gt;43607,130000,105000)</f>
        <v>105000</v>
      </c>
      <c r="L49" s="85" t="e">
        <f>VLOOKUP(B49,'REGISTRO ABONOS'!$B$8:$BC$10049,54,0)</f>
        <v>#N/A</v>
      </c>
      <c r="M49" s="6"/>
    </row>
    <row r="50" spans="1:13" ht="32.25" hidden="1" customHeight="1" x14ac:dyDescent="0.2">
      <c r="A50" s="8"/>
      <c r="B50" s="31">
        <v>2346</v>
      </c>
      <c r="C50" s="30">
        <v>43577</v>
      </c>
      <c r="D50" s="83" t="s">
        <v>612</v>
      </c>
      <c r="E50" s="83" t="s">
        <v>613</v>
      </c>
      <c r="F50" s="83">
        <v>3148639899</v>
      </c>
      <c r="G50" s="83">
        <v>31491166</v>
      </c>
      <c r="H50" s="29" t="s">
        <v>60</v>
      </c>
      <c r="I50" s="29" t="s">
        <v>61</v>
      </c>
      <c r="J50" s="83" t="s">
        <v>322</v>
      </c>
      <c r="K50" s="84">
        <f t="shared" ref="K50" si="41">IF(C50&gt;43607,130000,105000)</f>
        <v>105000</v>
      </c>
      <c r="L50" s="85" t="e">
        <f>VLOOKUP(B50,'REGISTRO ABONOS'!$B$8:$BC$10049,54,0)</f>
        <v>#N/A</v>
      </c>
      <c r="M50" s="6"/>
    </row>
    <row r="51" spans="1:13" ht="32.25" hidden="1" customHeight="1" x14ac:dyDescent="0.2">
      <c r="A51" s="8"/>
      <c r="B51" s="31">
        <v>1249</v>
      </c>
      <c r="C51" s="30">
        <v>43578</v>
      </c>
      <c r="D51" s="83" t="s">
        <v>611</v>
      </c>
      <c r="E51" s="83"/>
      <c r="F51" s="83"/>
      <c r="G51" s="83"/>
      <c r="H51" s="29" t="s">
        <v>140</v>
      </c>
      <c r="I51" s="29" t="s">
        <v>61</v>
      </c>
      <c r="J51" s="83" t="s">
        <v>322</v>
      </c>
      <c r="K51" s="84">
        <f t="shared" ref="K51" si="42">IF(C51&gt;43607,130000,105000)</f>
        <v>105000</v>
      </c>
      <c r="L51" s="85" t="e">
        <f>VLOOKUP(B51,'REGISTRO ABONOS'!$B$8:$BC$10049,54,0)</f>
        <v>#N/A</v>
      </c>
      <c r="M51" s="6"/>
    </row>
    <row r="52" spans="1:13" ht="32.25" hidden="1" customHeight="1" x14ac:dyDescent="0.2">
      <c r="A52" s="8"/>
      <c r="B52" s="31">
        <v>8712</v>
      </c>
      <c r="C52" s="30">
        <v>43578</v>
      </c>
      <c r="D52" s="83" t="s">
        <v>605</v>
      </c>
      <c r="E52" s="83" t="s">
        <v>606</v>
      </c>
      <c r="F52" s="83">
        <v>3112967981</v>
      </c>
      <c r="G52" s="83"/>
      <c r="H52" s="29" t="s">
        <v>60</v>
      </c>
      <c r="I52" s="29" t="s">
        <v>61</v>
      </c>
      <c r="J52" s="83" t="s">
        <v>607</v>
      </c>
      <c r="K52" s="84">
        <f t="shared" ref="K52" si="43">IF(C52&gt;43607,130000,105000)</f>
        <v>105000</v>
      </c>
      <c r="L52" s="85" t="e">
        <f>VLOOKUP(B52,'REGISTRO ABONOS'!$B$8:$BC$10049,54,0)</f>
        <v>#N/A</v>
      </c>
      <c r="M52" s="6"/>
    </row>
    <row r="53" spans="1:13" ht="32.25" hidden="1" customHeight="1" x14ac:dyDescent="0.2">
      <c r="A53" s="8"/>
      <c r="B53" s="31">
        <v>652</v>
      </c>
      <c r="C53" s="30">
        <v>43578</v>
      </c>
      <c r="D53" s="83" t="s">
        <v>603</v>
      </c>
      <c r="E53" s="83" t="s">
        <v>604</v>
      </c>
      <c r="F53" s="83">
        <v>3137742731</v>
      </c>
      <c r="G53" s="83">
        <v>31396322</v>
      </c>
      <c r="H53" s="29" t="s">
        <v>60</v>
      </c>
      <c r="I53" s="29" t="s">
        <v>61</v>
      </c>
      <c r="J53" s="83" t="s">
        <v>594</v>
      </c>
      <c r="K53" s="84">
        <f t="shared" ref="K53:K83" si="44">IF(C53&gt;43607,130000,105000)</f>
        <v>105000</v>
      </c>
      <c r="L53" s="85" t="e">
        <f>VLOOKUP(B53,'REGISTRO ABONOS'!$B$8:$BC$10049,54,0)</f>
        <v>#N/A</v>
      </c>
      <c r="M53" s="6"/>
    </row>
    <row r="54" spans="1:13" ht="32.25" hidden="1" customHeight="1" x14ac:dyDescent="0.2">
      <c r="A54" s="8"/>
      <c r="B54" s="31">
        <v>2694</v>
      </c>
      <c r="C54" s="30">
        <v>43578</v>
      </c>
      <c r="D54" s="83" t="s">
        <v>600</v>
      </c>
      <c r="E54" s="83" t="s">
        <v>601</v>
      </c>
      <c r="F54" s="83">
        <v>3225710038</v>
      </c>
      <c r="G54" s="83">
        <v>94231386</v>
      </c>
      <c r="H54" s="29" t="s">
        <v>60</v>
      </c>
      <c r="I54" s="29" t="s">
        <v>61</v>
      </c>
      <c r="J54" s="83" t="s">
        <v>594</v>
      </c>
      <c r="K54" s="84">
        <f t="shared" si="44"/>
        <v>105000</v>
      </c>
      <c r="L54" s="85" t="e">
        <f>VLOOKUP(B54,'REGISTRO ABONOS'!$B$8:$BC$10049,54,0)</f>
        <v>#N/A</v>
      </c>
      <c r="M54" s="6"/>
    </row>
    <row r="55" spans="1:13" ht="32.25" hidden="1" customHeight="1" x14ac:dyDescent="0.2">
      <c r="A55" s="8"/>
      <c r="B55" s="31">
        <v>2190</v>
      </c>
      <c r="C55" s="30">
        <v>43578</v>
      </c>
      <c r="D55" s="83" t="s">
        <v>597</v>
      </c>
      <c r="E55" s="83" t="s">
        <v>598</v>
      </c>
      <c r="F55" s="83">
        <v>2208352</v>
      </c>
      <c r="G55" s="83"/>
      <c r="H55" s="29" t="s">
        <v>60</v>
      </c>
      <c r="I55" s="29" t="s">
        <v>61</v>
      </c>
      <c r="J55" s="83" t="s">
        <v>594</v>
      </c>
      <c r="K55" s="84">
        <f t="shared" si="44"/>
        <v>105000</v>
      </c>
      <c r="L55" s="85" t="e">
        <f>VLOOKUP(B55,'REGISTRO ABONOS'!$B$8:$BC$10049,54,0)</f>
        <v>#N/A</v>
      </c>
      <c r="M55" s="6"/>
    </row>
    <row r="56" spans="1:13" ht="32.25" hidden="1" customHeight="1" x14ac:dyDescent="0.2">
      <c r="A56" s="8"/>
      <c r="B56" s="31">
        <v>7680</v>
      </c>
      <c r="C56" s="30">
        <v>43578</v>
      </c>
      <c r="D56" s="83" t="s">
        <v>595</v>
      </c>
      <c r="E56" s="83" t="s">
        <v>596</v>
      </c>
      <c r="F56" s="83">
        <v>3145967613</v>
      </c>
      <c r="G56" s="83">
        <v>79142335</v>
      </c>
      <c r="H56" s="29" t="s">
        <v>60</v>
      </c>
      <c r="I56" s="29" t="s">
        <v>61</v>
      </c>
      <c r="J56" s="83" t="s">
        <v>594</v>
      </c>
      <c r="K56" s="84">
        <f t="shared" si="44"/>
        <v>105000</v>
      </c>
      <c r="L56" s="85" t="e">
        <f>VLOOKUP(B56,'REGISTRO ABONOS'!$B$8:$BC$10049,54,0)</f>
        <v>#N/A</v>
      </c>
      <c r="M56" s="6"/>
    </row>
    <row r="57" spans="1:13" ht="32.25" hidden="1" customHeight="1" x14ac:dyDescent="0.2">
      <c r="A57" s="8"/>
      <c r="B57" s="31">
        <v>146</v>
      </c>
      <c r="C57" s="30">
        <v>43571</v>
      </c>
      <c r="D57" s="83" t="s">
        <v>471</v>
      </c>
      <c r="E57" s="83" t="s">
        <v>472</v>
      </c>
      <c r="F57" s="83">
        <v>3219367572</v>
      </c>
      <c r="G57" s="83">
        <v>1116439274</v>
      </c>
      <c r="H57" s="29" t="s">
        <v>60</v>
      </c>
      <c r="I57" s="29" t="s">
        <v>61</v>
      </c>
      <c r="J57" s="83" t="s">
        <v>322</v>
      </c>
      <c r="K57" s="84">
        <f t="shared" si="44"/>
        <v>105000</v>
      </c>
      <c r="L57" s="85" t="e">
        <f>VLOOKUP(B57,'REGISTRO ABONOS'!$B$8:$BC$10049,54,0)</f>
        <v>#N/A</v>
      </c>
      <c r="M57" s="6"/>
    </row>
    <row r="58" spans="1:13" ht="32.25" hidden="1" customHeight="1" x14ac:dyDescent="0.2">
      <c r="A58" s="8"/>
      <c r="B58" s="31">
        <v>206</v>
      </c>
      <c r="C58" s="30">
        <v>43572</v>
      </c>
      <c r="D58" s="83" t="s">
        <v>453</v>
      </c>
      <c r="E58" s="83" t="s">
        <v>454</v>
      </c>
      <c r="F58" s="83">
        <v>3147567269</v>
      </c>
      <c r="G58" s="83">
        <v>1116437890</v>
      </c>
      <c r="H58" s="29" t="s">
        <v>60</v>
      </c>
      <c r="I58" s="29" t="s">
        <v>61</v>
      </c>
      <c r="J58" s="83" t="s">
        <v>336</v>
      </c>
      <c r="K58" s="84">
        <f t="shared" si="44"/>
        <v>105000</v>
      </c>
      <c r="L58" s="85" t="e">
        <f>VLOOKUP(B58,'REGISTRO ABONOS'!$B$8:$BC$10049,54,0)</f>
        <v>#N/A</v>
      </c>
      <c r="M58" s="6"/>
    </row>
    <row r="59" spans="1:13" ht="32.25" hidden="1" customHeight="1" x14ac:dyDescent="0.2">
      <c r="A59" s="8"/>
      <c r="B59" s="31">
        <v>220</v>
      </c>
      <c r="C59" s="30">
        <v>43564</v>
      </c>
      <c r="D59" s="83" t="s">
        <v>250</v>
      </c>
      <c r="E59" s="83" t="s">
        <v>251</v>
      </c>
      <c r="F59" s="83">
        <v>3128693918</v>
      </c>
      <c r="G59" s="83">
        <v>1116439023</v>
      </c>
      <c r="H59" s="29" t="s">
        <v>60</v>
      </c>
      <c r="I59" s="29" t="s">
        <v>61</v>
      </c>
      <c r="J59" s="83" t="s">
        <v>229</v>
      </c>
      <c r="K59" s="84">
        <f t="shared" si="44"/>
        <v>105000</v>
      </c>
      <c r="L59" s="85" t="e">
        <f>VLOOKUP(B59,'REGISTRO ABONOS'!$B$8:$BC$10049,54,0)</f>
        <v>#N/A</v>
      </c>
      <c r="M59" s="6"/>
    </row>
    <row r="60" spans="1:13" ht="32.25" hidden="1" customHeight="1" x14ac:dyDescent="0.2">
      <c r="A60" s="8"/>
      <c r="B60" s="31">
        <v>264</v>
      </c>
      <c r="C60" s="30">
        <v>43572</v>
      </c>
      <c r="D60" s="83" t="s">
        <v>406</v>
      </c>
      <c r="E60" s="83" t="s">
        <v>407</v>
      </c>
      <c r="F60" s="83">
        <v>3163008943</v>
      </c>
      <c r="G60" s="83">
        <v>94230715</v>
      </c>
      <c r="H60" s="29" t="s">
        <v>60</v>
      </c>
      <c r="I60" s="29" t="s">
        <v>61</v>
      </c>
      <c r="J60" s="83" t="s">
        <v>403</v>
      </c>
      <c r="K60" s="84">
        <f t="shared" si="44"/>
        <v>105000</v>
      </c>
      <c r="L60" s="85" t="e">
        <f>VLOOKUP(B60,'REGISTRO ABONOS'!$B$8:$BC$10049,54,0)</f>
        <v>#N/A</v>
      </c>
      <c r="M60" s="6"/>
    </row>
    <row r="61" spans="1:13" ht="32.25" hidden="1" customHeight="1" x14ac:dyDescent="0.2">
      <c r="A61" s="8"/>
      <c r="B61" s="31">
        <v>285</v>
      </c>
      <c r="C61" s="30">
        <v>43570</v>
      </c>
      <c r="D61" s="83" t="s">
        <v>353</v>
      </c>
      <c r="E61" s="83" t="s">
        <v>473</v>
      </c>
      <c r="F61" s="83">
        <v>3206268213</v>
      </c>
      <c r="G61" s="83"/>
      <c r="H61" s="29" t="s">
        <v>60</v>
      </c>
      <c r="I61" s="29" t="s">
        <v>61</v>
      </c>
      <c r="J61" s="83" t="s">
        <v>65</v>
      </c>
      <c r="K61" s="84">
        <f t="shared" si="44"/>
        <v>105000</v>
      </c>
      <c r="L61" s="85">
        <f>VLOOKUP(B61,'REGISTRO ABONOS'!$B$8:$BC$10049,54,0)</f>
        <v>50000</v>
      </c>
      <c r="M61" s="6"/>
    </row>
    <row r="62" spans="1:13" ht="32.25" hidden="1" customHeight="1" x14ac:dyDescent="0.2">
      <c r="A62" s="8"/>
      <c r="B62" s="31">
        <v>285</v>
      </c>
      <c r="C62" s="30">
        <v>43567</v>
      </c>
      <c r="D62" s="83" t="s">
        <v>353</v>
      </c>
      <c r="E62" s="83" t="s">
        <v>354</v>
      </c>
      <c r="F62" s="83">
        <v>3206268213</v>
      </c>
      <c r="G62" s="83" t="s">
        <v>70</v>
      </c>
      <c r="H62" s="29" t="s">
        <v>60</v>
      </c>
      <c r="I62" s="29" t="s">
        <v>61</v>
      </c>
      <c r="J62" s="83" t="s">
        <v>355</v>
      </c>
      <c r="K62" s="84">
        <f t="shared" si="44"/>
        <v>105000</v>
      </c>
      <c r="L62" s="85">
        <f>VLOOKUP(B62,'REGISTRO ABONOS'!$B$8:$BC$10049,54,0)</f>
        <v>50000</v>
      </c>
      <c r="M62" s="6"/>
    </row>
    <row r="63" spans="1:13" ht="32.25" hidden="1" customHeight="1" x14ac:dyDescent="0.2">
      <c r="A63" s="8"/>
      <c r="B63" s="31">
        <v>469</v>
      </c>
      <c r="C63" s="30">
        <v>43556</v>
      </c>
      <c r="D63" s="83" t="s">
        <v>107</v>
      </c>
      <c r="E63" s="83" t="s">
        <v>106</v>
      </c>
      <c r="F63" s="83">
        <v>3502502164</v>
      </c>
      <c r="G63" s="83">
        <v>66676699</v>
      </c>
      <c r="H63" s="29" t="s">
        <v>60</v>
      </c>
      <c r="I63" s="29" t="s">
        <v>61</v>
      </c>
      <c r="J63" s="83" t="s">
        <v>107</v>
      </c>
      <c r="K63" s="84">
        <f t="shared" si="44"/>
        <v>105000</v>
      </c>
      <c r="L63" s="85" t="e">
        <f>VLOOKUP(B63,'REGISTRO ABONOS'!$B$8:$BC$10049,54,0)</f>
        <v>#N/A</v>
      </c>
      <c r="M63" s="6"/>
    </row>
    <row r="64" spans="1:13" ht="32.25" hidden="1" customHeight="1" x14ac:dyDescent="0.2">
      <c r="A64" s="8"/>
      <c r="B64" s="31">
        <v>529</v>
      </c>
      <c r="C64" s="30">
        <v>43571</v>
      </c>
      <c r="D64" s="83" t="s">
        <v>447</v>
      </c>
      <c r="E64" s="83" t="s">
        <v>448</v>
      </c>
      <c r="F64" s="83"/>
      <c r="G64" s="83"/>
      <c r="H64" s="29" t="s">
        <v>60</v>
      </c>
      <c r="I64" s="29" t="s">
        <v>61</v>
      </c>
      <c r="J64" s="83" t="s">
        <v>336</v>
      </c>
      <c r="K64" s="84">
        <f t="shared" si="44"/>
        <v>105000</v>
      </c>
      <c r="L64" s="85" t="e">
        <f>VLOOKUP(B64,'REGISTRO ABONOS'!$B$8:$BC$10049,54,0)</f>
        <v>#N/A</v>
      </c>
      <c r="M64" s="6"/>
    </row>
    <row r="65" spans="1:13" ht="32.25" hidden="1" customHeight="1" x14ac:dyDescent="0.2">
      <c r="A65" s="8"/>
      <c r="B65" s="31">
        <v>615</v>
      </c>
      <c r="C65" s="30">
        <v>43563</v>
      </c>
      <c r="D65" s="83" t="s">
        <v>94</v>
      </c>
      <c r="E65" s="83" t="s">
        <v>95</v>
      </c>
      <c r="F65" s="83">
        <v>3122528972</v>
      </c>
      <c r="G65" s="83">
        <v>8741674</v>
      </c>
      <c r="H65" s="29" t="s">
        <v>96</v>
      </c>
      <c r="I65" s="29" t="s">
        <v>61</v>
      </c>
      <c r="J65" s="83" t="s">
        <v>89</v>
      </c>
      <c r="K65" s="84">
        <f t="shared" si="44"/>
        <v>105000</v>
      </c>
      <c r="L65" s="85">
        <f>VLOOKUP(B65,'REGISTRO ABONOS'!$B$8:$BC$10049,54,0)</f>
        <v>55000</v>
      </c>
      <c r="M65" s="6"/>
    </row>
    <row r="66" spans="1:13" ht="32.25" hidden="1" customHeight="1" x14ac:dyDescent="0.2">
      <c r="A66" s="8"/>
      <c r="B66" s="31">
        <v>658</v>
      </c>
      <c r="C66" s="30">
        <v>43564</v>
      </c>
      <c r="D66" s="83" t="s">
        <v>205</v>
      </c>
      <c r="E66" s="83" t="s">
        <v>206</v>
      </c>
      <c r="F66" s="83">
        <v>3103828437</v>
      </c>
      <c r="G66" s="83">
        <v>66676402</v>
      </c>
      <c r="H66" s="29" t="s">
        <v>60</v>
      </c>
      <c r="I66" s="29" t="s">
        <v>61</v>
      </c>
      <c r="J66" s="83" t="s">
        <v>200</v>
      </c>
      <c r="K66" s="84">
        <f t="shared" si="44"/>
        <v>105000</v>
      </c>
      <c r="L66" s="85" t="e">
        <f>VLOOKUP(B66,'REGISTRO ABONOS'!$B$8:$BC$10049,54,0)</f>
        <v>#N/A</v>
      </c>
      <c r="M66" s="6"/>
    </row>
    <row r="67" spans="1:13" ht="32.25" hidden="1" customHeight="1" x14ac:dyDescent="0.2">
      <c r="A67" s="8"/>
      <c r="B67" s="31">
        <v>710</v>
      </c>
      <c r="C67" s="30">
        <v>43564</v>
      </c>
      <c r="D67" s="83" t="s">
        <v>256</v>
      </c>
      <c r="E67" s="83" t="s">
        <v>257</v>
      </c>
      <c r="F67" s="83">
        <v>3127982230</v>
      </c>
      <c r="G67" s="83">
        <v>1032253261</v>
      </c>
      <c r="H67" s="29" t="s">
        <v>60</v>
      </c>
      <c r="I67" s="29" t="s">
        <v>258</v>
      </c>
      <c r="J67" s="83" t="s">
        <v>229</v>
      </c>
      <c r="K67" s="84">
        <f t="shared" si="44"/>
        <v>105000</v>
      </c>
      <c r="L67" s="85" t="e">
        <f>VLOOKUP(B67,'REGISTRO ABONOS'!$B$8:$BC$10049,54,0)</f>
        <v>#N/A</v>
      </c>
      <c r="M67" s="6"/>
    </row>
    <row r="68" spans="1:13" ht="32.25" hidden="1" customHeight="1" x14ac:dyDescent="0.2">
      <c r="A68" s="8"/>
      <c r="B68" s="31">
        <v>715</v>
      </c>
      <c r="C68" s="30">
        <v>43559</v>
      </c>
      <c r="D68" s="83" t="s">
        <v>191</v>
      </c>
      <c r="E68" s="83" t="s">
        <v>192</v>
      </c>
      <c r="F68" s="83">
        <v>3116090111</v>
      </c>
      <c r="G68" s="83">
        <v>16229284</v>
      </c>
      <c r="H68" s="29" t="s">
        <v>60</v>
      </c>
      <c r="I68" s="29" t="s">
        <v>61</v>
      </c>
      <c r="J68" s="83" t="s">
        <v>171</v>
      </c>
      <c r="K68" s="84">
        <f t="shared" si="44"/>
        <v>105000</v>
      </c>
      <c r="L68" s="85" t="e">
        <f>VLOOKUP(B68,'REGISTRO ABONOS'!$B$8:$BC$10049,54,0)</f>
        <v>#N/A</v>
      </c>
      <c r="M68" s="6"/>
    </row>
    <row r="69" spans="1:13" ht="32.25" hidden="1" customHeight="1" x14ac:dyDescent="0.2">
      <c r="A69" s="8"/>
      <c r="B69" s="31">
        <v>743</v>
      </c>
      <c r="C69" s="30">
        <v>43565</v>
      </c>
      <c r="D69" s="83" t="s">
        <v>292</v>
      </c>
      <c r="E69" s="83" t="s">
        <v>293</v>
      </c>
      <c r="F69" s="83">
        <v>3117139436</v>
      </c>
      <c r="G69" s="83">
        <v>29806327</v>
      </c>
      <c r="H69" s="29" t="s">
        <v>285</v>
      </c>
      <c r="I69" s="29" t="s">
        <v>61</v>
      </c>
      <c r="J69" s="83" t="s">
        <v>281</v>
      </c>
      <c r="K69" s="84">
        <f t="shared" si="44"/>
        <v>105000</v>
      </c>
      <c r="L69" s="85" t="e">
        <f>VLOOKUP(B69,'REGISTRO ABONOS'!$B$8:$BC$10049,54,0)</f>
        <v>#N/A</v>
      </c>
      <c r="M69" s="6"/>
    </row>
    <row r="70" spans="1:13" ht="32.25" hidden="1" customHeight="1" x14ac:dyDescent="0.2">
      <c r="A70" s="8"/>
      <c r="B70" s="31">
        <v>807</v>
      </c>
      <c r="C70" s="30">
        <v>43560</v>
      </c>
      <c r="D70" s="83" t="s">
        <v>279</v>
      </c>
      <c r="E70" s="83" t="s">
        <v>280</v>
      </c>
      <c r="F70" s="83">
        <v>3105291061</v>
      </c>
      <c r="G70" s="83">
        <v>93418135</v>
      </c>
      <c r="H70" s="29" t="s">
        <v>75</v>
      </c>
      <c r="I70" s="29" t="s">
        <v>61</v>
      </c>
      <c r="J70" s="83" t="s">
        <v>281</v>
      </c>
      <c r="K70" s="84">
        <f t="shared" si="44"/>
        <v>105000</v>
      </c>
      <c r="L70" s="85" t="e">
        <f>VLOOKUP(B70,'REGISTRO ABONOS'!$B$8:$BC$10049,54,0)</f>
        <v>#N/A</v>
      </c>
      <c r="M70" s="6"/>
    </row>
    <row r="71" spans="1:13" ht="32.25" hidden="1" customHeight="1" x14ac:dyDescent="0.2">
      <c r="A71" s="8"/>
      <c r="B71" s="31">
        <v>814</v>
      </c>
      <c r="C71" s="30">
        <v>43559</v>
      </c>
      <c r="D71" s="83" t="s">
        <v>286</v>
      </c>
      <c r="E71" s="83" t="s">
        <v>287</v>
      </c>
      <c r="F71" s="83">
        <v>3177746815</v>
      </c>
      <c r="G71" s="83">
        <v>16834806</v>
      </c>
      <c r="H71" s="29" t="s">
        <v>287</v>
      </c>
      <c r="I71" s="29" t="s">
        <v>61</v>
      </c>
      <c r="J71" s="83" t="s">
        <v>281</v>
      </c>
      <c r="K71" s="84">
        <f t="shared" si="44"/>
        <v>105000</v>
      </c>
      <c r="L71" s="85">
        <f>VLOOKUP(B71,'REGISTRO ABONOS'!$B$8:$BC$10049,54,0)</f>
        <v>0</v>
      </c>
      <c r="M71" s="6"/>
    </row>
    <row r="72" spans="1:13" ht="32.25" hidden="1" customHeight="1" x14ac:dyDescent="0.2">
      <c r="A72" s="8"/>
      <c r="B72" s="31">
        <v>837</v>
      </c>
      <c r="C72" s="30">
        <v>43564</v>
      </c>
      <c r="D72" s="83" t="s">
        <v>262</v>
      </c>
      <c r="E72" s="83" t="s">
        <v>263</v>
      </c>
      <c r="F72" s="83" t="s">
        <v>264</v>
      </c>
      <c r="G72" s="83">
        <v>29991986</v>
      </c>
      <c r="H72" s="29" t="s">
        <v>265</v>
      </c>
      <c r="I72" s="29" t="s">
        <v>61</v>
      </c>
      <c r="J72" s="83" t="s">
        <v>229</v>
      </c>
      <c r="K72" s="84">
        <f t="shared" si="44"/>
        <v>105000</v>
      </c>
      <c r="L72" s="85" t="e">
        <f>VLOOKUP(B72,'REGISTRO ABONOS'!$B$8:$BC$10049,54,0)</f>
        <v>#N/A</v>
      </c>
      <c r="M72" s="6"/>
    </row>
    <row r="73" spans="1:13" ht="32.25" hidden="1" customHeight="1" x14ac:dyDescent="0.2">
      <c r="A73" s="8"/>
      <c r="B73" s="31">
        <v>859</v>
      </c>
      <c r="C73" s="30">
        <v>43565</v>
      </c>
      <c r="D73" s="83" t="s">
        <v>288</v>
      </c>
      <c r="E73" s="83" t="s">
        <v>70</v>
      </c>
      <c r="F73" s="83">
        <v>3225765288</v>
      </c>
      <c r="G73" s="83" t="s">
        <v>70</v>
      </c>
      <c r="H73" s="29" t="s">
        <v>60</v>
      </c>
      <c r="I73" s="29" t="s">
        <v>61</v>
      </c>
      <c r="J73" s="83" t="s">
        <v>281</v>
      </c>
      <c r="K73" s="84">
        <f t="shared" si="44"/>
        <v>105000</v>
      </c>
      <c r="L73" s="85" t="e">
        <f>VLOOKUP(B73,'REGISTRO ABONOS'!$B$8:$BC$10049,54,0)</f>
        <v>#N/A</v>
      </c>
      <c r="M73" s="6"/>
    </row>
    <row r="74" spans="1:13" ht="32.25" hidden="1" customHeight="1" x14ac:dyDescent="0.2">
      <c r="A74" s="8"/>
      <c r="B74" s="31">
        <v>1024</v>
      </c>
      <c r="C74" s="30">
        <v>43558</v>
      </c>
      <c r="D74" s="83" t="s">
        <v>143</v>
      </c>
      <c r="E74" s="83" t="s">
        <v>144</v>
      </c>
      <c r="F74" s="83">
        <v>3146349514</v>
      </c>
      <c r="G74" s="83">
        <v>94228436</v>
      </c>
      <c r="H74" s="29" t="s">
        <v>60</v>
      </c>
      <c r="I74" s="29" t="s">
        <v>61</v>
      </c>
      <c r="J74" s="83" t="s">
        <v>65</v>
      </c>
      <c r="K74" s="84">
        <f t="shared" si="44"/>
        <v>105000</v>
      </c>
      <c r="L74" s="85" t="e">
        <f>VLOOKUP(B74,'REGISTRO ABONOS'!$B$8:$BC$10049,54,0)</f>
        <v>#N/A</v>
      </c>
      <c r="M74" s="6"/>
    </row>
    <row r="75" spans="1:13" ht="32.25" hidden="1" customHeight="1" x14ac:dyDescent="0.2">
      <c r="A75" s="8"/>
      <c r="B75" s="31">
        <v>1082</v>
      </c>
      <c r="C75" s="30">
        <v>43554</v>
      </c>
      <c r="D75" s="83" t="s">
        <v>459</v>
      </c>
      <c r="E75" s="83" t="s">
        <v>460</v>
      </c>
      <c r="F75" s="83" t="s">
        <v>70</v>
      </c>
      <c r="G75" s="83">
        <v>92431172</v>
      </c>
      <c r="H75" s="29" t="s">
        <v>60</v>
      </c>
      <c r="I75" s="29" t="s">
        <v>461</v>
      </c>
      <c r="J75" s="83" t="s">
        <v>336</v>
      </c>
      <c r="K75" s="84">
        <f t="shared" si="44"/>
        <v>105000</v>
      </c>
      <c r="L75" s="85" t="e">
        <f>VLOOKUP(B75,'REGISTRO ABONOS'!$B$8:$BC$10049,54,0)</f>
        <v>#N/A</v>
      </c>
      <c r="M75" s="6"/>
    </row>
    <row r="76" spans="1:13" ht="32.25" hidden="1" customHeight="1" x14ac:dyDescent="0.2">
      <c r="A76" s="8"/>
      <c r="B76" s="31">
        <v>1111</v>
      </c>
      <c r="C76" s="30">
        <v>43567</v>
      </c>
      <c r="D76" s="83" t="s">
        <v>372</v>
      </c>
      <c r="E76" s="83" t="s">
        <v>363</v>
      </c>
      <c r="F76" s="83">
        <v>3128681153</v>
      </c>
      <c r="G76" s="83">
        <v>31495229</v>
      </c>
      <c r="H76" s="29" t="s">
        <v>60</v>
      </c>
      <c r="I76" s="29" t="s">
        <v>61</v>
      </c>
      <c r="J76" s="83" t="s">
        <v>355</v>
      </c>
      <c r="K76" s="84">
        <f t="shared" si="44"/>
        <v>105000</v>
      </c>
      <c r="L76" s="85" t="e">
        <f>VLOOKUP(B76,'REGISTRO ABONOS'!$B$8:$BC$10049,54,0)</f>
        <v>#N/A</v>
      </c>
      <c r="M76" s="6"/>
    </row>
    <row r="77" spans="1:13" ht="32.25" hidden="1" customHeight="1" x14ac:dyDescent="0.2">
      <c r="A77" s="8"/>
      <c r="B77" s="31">
        <v>1192</v>
      </c>
      <c r="C77" s="30">
        <v>43561</v>
      </c>
      <c r="D77" s="83" t="s">
        <v>73</v>
      </c>
      <c r="E77" s="83" t="s">
        <v>74</v>
      </c>
      <c r="F77" s="83">
        <v>3165615618</v>
      </c>
      <c r="G77" s="83">
        <v>16740212</v>
      </c>
      <c r="H77" s="29" t="s">
        <v>75</v>
      </c>
      <c r="I77" s="29" t="s">
        <v>61</v>
      </c>
      <c r="J77" s="83" t="s">
        <v>65</v>
      </c>
      <c r="K77" s="84">
        <f t="shared" si="44"/>
        <v>105000</v>
      </c>
      <c r="L77" s="85">
        <f>VLOOKUP(B77,'REGISTRO ABONOS'!$B$8:$BC$10049,54,0)</f>
        <v>0</v>
      </c>
      <c r="M77" s="6"/>
    </row>
    <row r="78" spans="1:13" ht="32.25" hidden="1" customHeight="1" x14ac:dyDescent="0.2">
      <c r="A78" s="8"/>
      <c r="B78" s="31">
        <v>1245</v>
      </c>
      <c r="C78" s="30">
        <v>43561</v>
      </c>
      <c r="D78" s="83" t="s">
        <v>154</v>
      </c>
      <c r="E78" s="83" t="s">
        <v>155</v>
      </c>
      <c r="F78" s="83">
        <v>3103752744</v>
      </c>
      <c r="G78" s="83">
        <v>94230036</v>
      </c>
      <c r="H78" s="29" t="s">
        <v>60</v>
      </c>
      <c r="I78" s="29" t="s">
        <v>61</v>
      </c>
      <c r="J78" s="83" t="s">
        <v>65</v>
      </c>
      <c r="K78" s="84">
        <f t="shared" si="44"/>
        <v>105000</v>
      </c>
      <c r="L78" s="85" t="e">
        <f>VLOOKUP(B78,'REGISTRO ABONOS'!$B$8:$BC$10049,54,0)</f>
        <v>#N/A</v>
      </c>
      <c r="M78" s="6"/>
    </row>
    <row r="79" spans="1:13" ht="32.25" hidden="1" customHeight="1" x14ac:dyDescent="0.2">
      <c r="A79" s="8"/>
      <c r="B79" s="31">
        <v>1282</v>
      </c>
      <c r="C79" s="30">
        <v>43559</v>
      </c>
      <c r="D79" s="83" t="s">
        <v>322</v>
      </c>
      <c r="E79" s="83" t="s">
        <v>323</v>
      </c>
      <c r="F79" s="83">
        <v>3115522999</v>
      </c>
      <c r="G79" s="83">
        <v>92232544</v>
      </c>
      <c r="H79" s="29" t="s">
        <v>140</v>
      </c>
      <c r="I79" s="29" t="s">
        <v>61</v>
      </c>
      <c r="J79" s="83" t="s">
        <v>322</v>
      </c>
      <c r="K79" s="84">
        <f t="shared" si="44"/>
        <v>105000</v>
      </c>
      <c r="L79" s="85">
        <f>VLOOKUP(B79,'REGISTRO ABONOS'!$B$8:$BC$10049,54,0)</f>
        <v>0</v>
      </c>
      <c r="M79" s="6"/>
    </row>
    <row r="80" spans="1:13" ht="32.25" hidden="1" customHeight="1" x14ac:dyDescent="0.2">
      <c r="A80" s="8"/>
      <c r="B80" s="31">
        <v>1317</v>
      </c>
      <c r="C80" s="30">
        <v>43565</v>
      </c>
      <c r="D80" s="83" t="s">
        <v>364</v>
      </c>
      <c r="E80" s="83" t="s">
        <v>365</v>
      </c>
      <c r="F80" s="83">
        <v>3207136808</v>
      </c>
      <c r="G80" s="83">
        <v>16540650</v>
      </c>
      <c r="H80" s="29" t="s">
        <v>140</v>
      </c>
      <c r="I80" s="29" t="s">
        <v>61</v>
      </c>
      <c r="J80" s="83" t="s">
        <v>355</v>
      </c>
      <c r="K80" s="84">
        <f t="shared" si="44"/>
        <v>105000</v>
      </c>
      <c r="L80" s="85" t="e">
        <f>VLOOKUP(B80,'REGISTRO ABONOS'!$B$8:$BC$10049,54,0)</f>
        <v>#N/A</v>
      </c>
      <c r="M80" s="6"/>
    </row>
    <row r="81" spans="1:13" ht="32.25" hidden="1" customHeight="1" x14ac:dyDescent="0.2">
      <c r="A81" s="8"/>
      <c r="B81" s="31">
        <v>1346</v>
      </c>
      <c r="C81" s="30">
        <v>43560</v>
      </c>
      <c r="D81" s="83" t="s">
        <v>211</v>
      </c>
      <c r="E81" s="83" t="s">
        <v>212</v>
      </c>
      <c r="F81" s="83">
        <v>3122300945</v>
      </c>
      <c r="G81" s="83" t="s">
        <v>70</v>
      </c>
      <c r="H81" s="29" t="s">
        <v>60</v>
      </c>
      <c r="I81" s="29" t="s">
        <v>61</v>
      </c>
      <c r="J81" s="83" t="s">
        <v>211</v>
      </c>
      <c r="K81" s="84">
        <f t="shared" si="44"/>
        <v>105000</v>
      </c>
      <c r="L81" s="85" t="e">
        <f>VLOOKUP(B81,'REGISTRO ABONOS'!$B$8:$BC$10049,54,0)</f>
        <v>#N/A</v>
      </c>
      <c r="M81" s="6"/>
    </row>
    <row r="82" spans="1:13" ht="32.25" hidden="1" customHeight="1" x14ac:dyDescent="0.2">
      <c r="A82" s="8"/>
      <c r="B82" s="31">
        <v>1347</v>
      </c>
      <c r="C82" s="30">
        <v>43557</v>
      </c>
      <c r="D82" s="83" t="s">
        <v>114</v>
      </c>
      <c r="E82" s="83" t="s">
        <v>115</v>
      </c>
      <c r="F82" s="83">
        <v>3046476094</v>
      </c>
      <c r="G82" s="83">
        <v>29185108</v>
      </c>
      <c r="H82" s="29" t="s">
        <v>60</v>
      </c>
      <c r="I82" s="29" t="s">
        <v>61</v>
      </c>
      <c r="J82" s="83" t="s">
        <v>107</v>
      </c>
      <c r="K82" s="84">
        <f t="shared" si="44"/>
        <v>105000</v>
      </c>
      <c r="L82" s="85" t="e">
        <f>VLOOKUP(B82,'REGISTRO ABONOS'!$B$8:$BC$10049,54,0)</f>
        <v>#N/A</v>
      </c>
      <c r="M82" s="6"/>
    </row>
    <row r="83" spans="1:13" ht="32.25" hidden="1" customHeight="1" x14ac:dyDescent="0.2">
      <c r="A83" s="8"/>
      <c r="B83" s="31">
        <v>1383</v>
      </c>
      <c r="C83" s="30">
        <v>43561</v>
      </c>
      <c r="D83" s="83" t="s">
        <v>141</v>
      </c>
      <c r="E83" s="83" t="s">
        <v>142</v>
      </c>
      <c r="F83" s="83">
        <v>3137279412</v>
      </c>
      <c r="G83" s="83">
        <v>16361504</v>
      </c>
      <c r="H83" s="29" t="s">
        <v>140</v>
      </c>
      <c r="I83" s="29" t="s">
        <v>61</v>
      </c>
      <c r="J83" s="83" t="s">
        <v>65</v>
      </c>
      <c r="K83" s="84">
        <f t="shared" si="44"/>
        <v>105000</v>
      </c>
      <c r="L83" s="85" t="e">
        <f>VLOOKUP(B83,'REGISTRO ABONOS'!$B$8:$BC$10049,54,0)</f>
        <v>#N/A</v>
      </c>
      <c r="M83" s="6"/>
    </row>
    <row r="84" spans="1:13" ht="32.25" hidden="1" customHeight="1" x14ac:dyDescent="0.2">
      <c r="A84" s="8"/>
      <c r="B84" s="31">
        <v>1411</v>
      </c>
      <c r="C84" s="30">
        <v>43564</v>
      </c>
      <c r="D84" s="83" t="s">
        <v>233</v>
      </c>
      <c r="E84" s="83" t="s">
        <v>234</v>
      </c>
      <c r="F84" s="83">
        <v>3172759876</v>
      </c>
      <c r="G84" s="83">
        <v>66684262</v>
      </c>
      <c r="H84" s="29" t="s">
        <v>60</v>
      </c>
      <c r="I84" s="29" t="s">
        <v>61</v>
      </c>
      <c r="J84" s="83" t="s">
        <v>229</v>
      </c>
      <c r="K84" s="84">
        <f t="shared" ref="K84:K115" si="45">IF(C84&gt;43607,130000,105000)</f>
        <v>105000</v>
      </c>
      <c r="L84" s="85" t="e">
        <f>VLOOKUP(B84,'REGISTRO ABONOS'!$B$8:$BC$10049,54,0)</f>
        <v>#N/A</v>
      </c>
      <c r="M84" s="6"/>
    </row>
    <row r="85" spans="1:13" ht="32.25" hidden="1" customHeight="1" x14ac:dyDescent="0.2">
      <c r="A85" s="8"/>
      <c r="B85" s="31">
        <v>1574</v>
      </c>
      <c r="C85" s="30">
        <v>43558</v>
      </c>
      <c r="D85" s="83" t="s">
        <v>131</v>
      </c>
      <c r="E85" s="83" t="s">
        <v>134</v>
      </c>
      <c r="F85" s="83">
        <v>3115699030</v>
      </c>
      <c r="G85" s="83">
        <v>25014503</v>
      </c>
      <c r="H85" s="29" t="s">
        <v>132</v>
      </c>
      <c r="I85" s="29" t="s">
        <v>133</v>
      </c>
      <c r="J85" s="83" t="s">
        <v>65</v>
      </c>
      <c r="K85" s="84">
        <f t="shared" si="45"/>
        <v>105000</v>
      </c>
      <c r="L85" s="85" t="e">
        <f>VLOOKUP(B85,'REGISTRO ABONOS'!$B$8:$BC$10049,54,0)</f>
        <v>#N/A</v>
      </c>
      <c r="M85" s="6"/>
    </row>
    <row r="86" spans="1:13" ht="32.25" hidden="1" customHeight="1" x14ac:dyDescent="0.2">
      <c r="A86" s="8"/>
      <c r="B86" s="31">
        <v>1610</v>
      </c>
      <c r="C86" s="30">
        <v>43563</v>
      </c>
      <c r="D86" s="83" t="s">
        <v>90</v>
      </c>
      <c r="E86" s="83" t="s">
        <v>91</v>
      </c>
      <c r="F86" s="83">
        <v>3108301277</v>
      </c>
      <c r="G86" s="83"/>
      <c r="H86" s="29" t="s">
        <v>92</v>
      </c>
      <c r="I86" s="29" t="s">
        <v>93</v>
      </c>
      <c r="J86" s="83" t="s">
        <v>89</v>
      </c>
      <c r="K86" s="84">
        <f t="shared" si="45"/>
        <v>105000</v>
      </c>
      <c r="L86" s="85" t="e">
        <f>VLOOKUP(B86,'REGISTRO ABONOS'!$B$8:$BC$10049,54,0)</f>
        <v>#N/A</v>
      </c>
      <c r="M86" s="6"/>
    </row>
    <row r="87" spans="1:13" ht="32.25" hidden="1" customHeight="1" x14ac:dyDescent="0.2">
      <c r="A87" s="8"/>
      <c r="B87" s="31">
        <v>1635</v>
      </c>
      <c r="C87" s="30">
        <v>43559</v>
      </c>
      <c r="D87" s="83" t="s">
        <v>65</v>
      </c>
      <c r="E87" s="83" t="s">
        <v>77</v>
      </c>
      <c r="F87" s="83">
        <v>3117137134</v>
      </c>
      <c r="G87" s="83">
        <v>66682736</v>
      </c>
      <c r="H87" s="29" t="s">
        <v>60</v>
      </c>
      <c r="I87" s="29" t="s">
        <v>61</v>
      </c>
      <c r="J87" s="83" t="s">
        <v>65</v>
      </c>
      <c r="K87" s="84">
        <f t="shared" si="45"/>
        <v>105000</v>
      </c>
      <c r="L87" s="85">
        <f>VLOOKUP(B87,'REGISTRO ABONOS'!$B$8:$BC$10049,54,0)</f>
        <v>50000</v>
      </c>
      <c r="M87" s="6"/>
    </row>
    <row r="88" spans="1:13" ht="32.25" hidden="1" customHeight="1" x14ac:dyDescent="0.2">
      <c r="A88" s="8"/>
      <c r="B88" s="31">
        <v>1720</v>
      </c>
      <c r="C88" s="30">
        <v>43560</v>
      </c>
      <c r="D88" s="83" t="s">
        <v>223</v>
      </c>
      <c r="E88" s="83" t="s">
        <v>224</v>
      </c>
      <c r="F88" s="83">
        <v>3228206575</v>
      </c>
      <c r="G88" s="83">
        <v>29995319</v>
      </c>
      <c r="H88" s="29" t="s">
        <v>70</v>
      </c>
      <c r="I88" s="29" t="s">
        <v>61</v>
      </c>
      <c r="J88" s="83" t="s">
        <v>211</v>
      </c>
      <c r="K88" s="84">
        <f t="shared" si="45"/>
        <v>105000</v>
      </c>
      <c r="L88" s="85" t="e">
        <f>VLOOKUP(B88,'REGISTRO ABONOS'!$B$8:$BC$10049,54,0)</f>
        <v>#N/A</v>
      </c>
      <c r="M88" s="6"/>
    </row>
    <row r="89" spans="1:13" ht="32.25" hidden="1" customHeight="1" x14ac:dyDescent="0.2">
      <c r="A89" s="8"/>
      <c r="B89" s="31">
        <v>1828</v>
      </c>
      <c r="C89" s="30">
        <v>43571</v>
      </c>
      <c r="D89" s="83" t="s">
        <v>449</v>
      </c>
      <c r="E89" s="83" t="s">
        <v>450</v>
      </c>
      <c r="F89" s="83">
        <v>3137847742</v>
      </c>
      <c r="G89" s="83">
        <v>6557806</v>
      </c>
      <c r="H89" s="29" t="s">
        <v>60</v>
      </c>
      <c r="I89" s="29" t="s">
        <v>61</v>
      </c>
      <c r="J89" s="83" t="s">
        <v>336</v>
      </c>
      <c r="K89" s="84">
        <f t="shared" si="45"/>
        <v>105000</v>
      </c>
      <c r="L89" s="85" t="e">
        <f>VLOOKUP(B89,'REGISTRO ABONOS'!$B$8:$BC$10049,54,0)</f>
        <v>#N/A</v>
      </c>
      <c r="M89" s="6"/>
    </row>
    <row r="90" spans="1:13" ht="32.25" hidden="1" customHeight="1" x14ac:dyDescent="0.2">
      <c r="A90" s="8"/>
      <c r="B90" s="31">
        <v>1867</v>
      </c>
      <c r="C90" s="30">
        <v>43567</v>
      </c>
      <c r="D90" s="83" t="s">
        <v>318</v>
      </c>
      <c r="E90" s="83" t="s">
        <v>319</v>
      </c>
      <c r="F90" s="83">
        <v>3104629703</v>
      </c>
      <c r="G90" s="83">
        <v>1116444320</v>
      </c>
      <c r="H90" s="29" t="s">
        <v>60</v>
      </c>
      <c r="I90" s="29" t="s">
        <v>61</v>
      </c>
      <c r="J90" s="83" t="s">
        <v>87</v>
      </c>
      <c r="K90" s="84">
        <f t="shared" si="45"/>
        <v>105000</v>
      </c>
      <c r="L90" s="85" t="e">
        <f>VLOOKUP(B90,'REGISTRO ABONOS'!$B$8:$BC$10049,54,0)</f>
        <v>#N/A</v>
      </c>
      <c r="M90" s="6"/>
    </row>
    <row r="91" spans="1:13" ht="32.25" customHeight="1" x14ac:dyDescent="0.2">
      <c r="A91" s="8"/>
      <c r="B91" s="31">
        <v>1936</v>
      </c>
      <c r="C91" s="30">
        <v>43556</v>
      </c>
      <c r="D91" s="83" t="s">
        <v>63</v>
      </c>
      <c r="E91" s="83" t="s">
        <v>64</v>
      </c>
      <c r="F91" s="83">
        <v>3216971073</v>
      </c>
      <c r="G91" s="83">
        <v>29993024</v>
      </c>
      <c r="H91" s="29" t="s">
        <v>60</v>
      </c>
      <c r="I91" s="29" t="s">
        <v>61</v>
      </c>
      <c r="J91" s="83" t="s">
        <v>65</v>
      </c>
      <c r="K91" s="84">
        <f t="shared" si="45"/>
        <v>105000</v>
      </c>
      <c r="L91" s="85">
        <f>VLOOKUP(B91,'REGISTRO ABONOS'!$B$8:$BC$10049,54,0)</f>
        <v>92000</v>
      </c>
      <c r="M91" s="6"/>
    </row>
    <row r="92" spans="1:13" ht="32.25" hidden="1" customHeight="1" x14ac:dyDescent="0.2">
      <c r="A92" s="8"/>
      <c r="B92" s="31">
        <v>1944</v>
      </c>
      <c r="C92" s="30">
        <v>43564</v>
      </c>
      <c r="D92" s="83" t="s">
        <v>87</v>
      </c>
      <c r="E92" s="83" t="s">
        <v>157</v>
      </c>
      <c r="F92" s="83">
        <v>3148978584</v>
      </c>
      <c r="G92" s="83">
        <v>17118304</v>
      </c>
      <c r="H92" s="29" t="s">
        <v>60</v>
      </c>
      <c r="I92" s="29" t="s">
        <v>61</v>
      </c>
      <c r="J92" s="83" t="s">
        <v>87</v>
      </c>
      <c r="K92" s="84">
        <f t="shared" si="45"/>
        <v>105000</v>
      </c>
      <c r="L92" s="85" t="e">
        <f>VLOOKUP(B92,'REGISTRO ABONOS'!$B$8:$BC$10049,54,0)</f>
        <v>#N/A</v>
      </c>
      <c r="M92" s="6"/>
    </row>
    <row r="93" spans="1:13" ht="32.25" hidden="1" customHeight="1" x14ac:dyDescent="0.2">
      <c r="A93" s="8"/>
      <c r="B93" s="31">
        <v>1958</v>
      </c>
      <c r="C93" s="30">
        <v>43564</v>
      </c>
      <c r="D93" s="83" t="s">
        <v>230</v>
      </c>
      <c r="E93" s="83" t="s">
        <v>231</v>
      </c>
      <c r="F93" s="83">
        <v>3116610696</v>
      </c>
      <c r="G93" s="83" t="s">
        <v>70</v>
      </c>
      <c r="H93" s="29" t="s">
        <v>60</v>
      </c>
      <c r="I93" s="29" t="s">
        <v>61</v>
      </c>
      <c r="J93" s="83" t="s">
        <v>229</v>
      </c>
      <c r="K93" s="84">
        <f t="shared" si="45"/>
        <v>105000</v>
      </c>
      <c r="L93" s="85" t="e">
        <f>VLOOKUP(B93,'REGISTRO ABONOS'!$B$8:$BC$10049,54,0)</f>
        <v>#N/A</v>
      </c>
      <c r="M93" s="6"/>
    </row>
    <row r="94" spans="1:13" ht="32.25" hidden="1" customHeight="1" x14ac:dyDescent="0.2">
      <c r="A94" s="8"/>
      <c r="B94" s="31">
        <v>1965</v>
      </c>
      <c r="C94" s="30">
        <v>43561</v>
      </c>
      <c r="D94" s="66" t="s">
        <v>68</v>
      </c>
      <c r="E94" s="66" t="s">
        <v>69</v>
      </c>
      <c r="F94" s="66">
        <v>3103585498</v>
      </c>
      <c r="G94" s="66">
        <v>29993464</v>
      </c>
      <c r="H94" s="29" t="s">
        <v>60</v>
      </c>
      <c r="I94" s="29" t="s">
        <v>61</v>
      </c>
      <c r="J94" s="66" t="s">
        <v>65</v>
      </c>
      <c r="K94" s="69">
        <f t="shared" si="45"/>
        <v>105000</v>
      </c>
      <c r="L94" s="62">
        <f>VLOOKUP(B94,'REGISTRO ABONOS'!$B$8:$BC$10049,54,0)</f>
        <v>75000</v>
      </c>
      <c r="M94" s="6"/>
    </row>
    <row r="95" spans="1:13" ht="32.25" hidden="1" customHeight="1" x14ac:dyDescent="0.2">
      <c r="A95" s="8"/>
      <c r="B95" s="31">
        <v>1981</v>
      </c>
      <c r="C95" s="30">
        <v>43556</v>
      </c>
      <c r="D95" s="83" t="s">
        <v>148</v>
      </c>
      <c r="E95" s="83" t="s">
        <v>149</v>
      </c>
      <c r="F95" s="83">
        <v>3124929546</v>
      </c>
      <c r="G95" s="83">
        <v>18465890</v>
      </c>
      <c r="H95" s="29" t="s">
        <v>132</v>
      </c>
      <c r="I95" s="29" t="s">
        <v>133</v>
      </c>
      <c r="J95" s="83" t="s">
        <v>65</v>
      </c>
      <c r="K95" s="84">
        <f t="shared" si="45"/>
        <v>105000</v>
      </c>
      <c r="L95" s="85" t="e">
        <f>VLOOKUP(B95,'REGISTRO ABONOS'!$B$8:$BC$10049,54,0)</f>
        <v>#N/A</v>
      </c>
      <c r="M95" s="6"/>
    </row>
    <row r="96" spans="1:13" ht="32.25" hidden="1" customHeight="1" x14ac:dyDescent="0.2">
      <c r="A96" s="8"/>
      <c r="B96" s="31">
        <v>1985</v>
      </c>
      <c r="C96" s="30">
        <v>43559</v>
      </c>
      <c r="D96" s="83" t="s">
        <v>123</v>
      </c>
      <c r="E96" s="83" t="s">
        <v>124</v>
      </c>
      <c r="F96" s="83">
        <v>3113368929</v>
      </c>
      <c r="G96" s="83">
        <v>40340970</v>
      </c>
      <c r="H96" s="29" t="s">
        <v>60</v>
      </c>
      <c r="I96" s="29" t="s">
        <v>61</v>
      </c>
      <c r="J96" s="83" t="s">
        <v>65</v>
      </c>
      <c r="K96" s="84">
        <f t="shared" si="45"/>
        <v>105000</v>
      </c>
      <c r="L96" s="85" t="e">
        <f>VLOOKUP(B96,'REGISTRO ABONOS'!$B$8:$BC$10049,54,0)</f>
        <v>#N/A</v>
      </c>
      <c r="M96" s="6"/>
    </row>
    <row r="97" spans="1:13" ht="32.25" hidden="1" customHeight="1" x14ac:dyDescent="0.2">
      <c r="A97" s="8"/>
      <c r="B97" s="31">
        <v>2308</v>
      </c>
      <c r="C97" s="30">
        <v>43564</v>
      </c>
      <c r="D97" s="83" t="s">
        <v>246</v>
      </c>
      <c r="E97" s="83" t="s">
        <v>247</v>
      </c>
      <c r="F97" s="83">
        <v>22088790</v>
      </c>
      <c r="G97" s="83">
        <v>24494724</v>
      </c>
      <c r="H97" s="29" t="s">
        <v>60</v>
      </c>
      <c r="I97" s="29" t="s">
        <v>61</v>
      </c>
      <c r="J97" s="83" t="s">
        <v>229</v>
      </c>
      <c r="K97" s="84">
        <f t="shared" si="45"/>
        <v>105000</v>
      </c>
      <c r="L97" s="85" t="e">
        <f>VLOOKUP(B97,'REGISTRO ABONOS'!$B$8:$BC$10049,54,0)</f>
        <v>#N/A</v>
      </c>
      <c r="M97" s="6"/>
    </row>
    <row r="98" spans="1:13" ht="32.25" hidden="1" customHeight="1" x14ac:dyDescent="0.2">
      <c r="A98" s="8"/>
      <c r="B98" s="31">
        <v>2317</v>
      </c>
      <c r="C98" s="30">
        <v>43560</v>
      </c>
      <c r="D98" s="83" t="s">
        <v>215</v>
      </c>
      <c r="E98" s="83" t="s">
        <v>216</v>
      </c>
      <c r="F98" s="83">
        <v>3116241555</v>
      </c>
      <c r="G98" s="83">
        <v>6560378</v>
      </c>
      <c r="H98" s="29" t="s">
        <v>60</v>
      </c>
      <c r="I98" s="29" t="s">
        <v>61</v>
      </c>
      <c r="J98" s="83" t="s">
        <v>211</v>
      </c>
      <c r="K98" s="84">
        <f t="shared" si="45"/>
        <v>105000</v>
      </c>
      <c r="L98" s="85" t="e">
        <f>VLOOKUP(B98,'REGISTRO ABONOS'!$B$8:$BC$10049,54,0)</f>
        <v>#N/A</v>
      </c>
      <c r="M98" s="6"/>
    </row>
    <row r="99" spans="1:13" ht="32.25" hidden="1" customHeight="1" x14ac:dyDescent="0.2">
      <c r="A99" s="8"/>
      <c r="B99" s="31">
        <v>2318</v>
      </c>
      <c r="C99" s="30">
        <v>43564</v>
      </c>
      <c r="D99" s="83" t="s">
        <v>266</v>
      </c>
      <c r="E99" s="83" t="s">
        <v>267</v>
      </c>
      <c r="F99" s="83">
        <v>3186505737</v>
      </c>
      <c r="G99" s="83">
        <v>66673401</v>
      </c>
      <c r="H99" s="29" t="s">
        <v>60</v>
      </c>
      <c r="I99" s="29" t="s">
        <v>61</v>
      </c>
      <c r="J99" s="83" t="s">
        <v>229</v>
      </c>
      <c r="K99" s="84">
        <f t="shared" si="45"/>
        <v>105000</v>
      </c>
      <c r="L99" s="85" t="e">
        <f>VLOOKUP(B99,'REGISTRO ABONOS'!$B$8:$BC$10049,54,0)</f>
        <v>#N/A</v>
      </c>
      <c r="M99" s="6"/>
    </row>
    <row r="100" spans="1:13" ht="32.25" hidden="1" customHeight="1" x14ac:dyDescent="0.2">
      <c r="A100" s="8"/>
      <c r="B100" s="31">
        <v>2319</v>
      </c>
      <c r="C100" s="30">
        <v>43564</v>
      </c>
      <c r="D100" s="83" t="s">
        <v>237</v>
      </c>
      <c r="E100" s="83" t="s">
        <v>238</v>
      </c>
      <c r="F100" s="83">
        <v>3148092893</v>
      </c>
      <c r="G100" s="83">
        <v>1116441203</v>
      </c>
      <c r="H100" s="29" t="s">
        <v>60</v>
      </c>
      <c r="I100" s="29" t="s">
        <v>61</v>
      </c>
      <c r="J100" s="83" t="s">
        <v>229</v>
      </c>
      <c r="K100" s="84">
        <f t="shared" si="45"/>
        <v>105000</v>
      </c>
      <c r="L100" s="85" t="e">
        <f>VLOOKUP(B100,'REGISTRO ABONOS'!$B$8:$BC$10049,54,0)</f>
        <v>#N/A</v>
      </c>
      <c r="M100" s="6"/>
    </row>
    <row r="101" spans="1:13" ht="32.25" hidden="1" customHeight="1" x14ac:dyDescent="0.2">
      <c r="A101" s="8"/>
      <c r="B101" s="31">
        <v>2330</v>
      </c>
      <c r="C101" s="30">
        <v>43571</v>
      </c>
      <c r="D101" s="83" t="s">
        <v>469</v>
      </c>
      <c r="E101" s="83" t="s">
        <v>470</v>
      </c>
      <c r="F101" s="83">
        <v>3168305463</v>
      </c>
      <c r="G101" s="83">
        <v>94232773</v>
      </c>
      <c r="H101" s="29" t="s">
        <v>60</v>
      </c>
      <c r="I101" s="29" t="s">
        <v>61</v>
      </c>
      <c r="J101" s="83" t="s">
        <v>322</v>
      </c>
      <c r="K101" s="84">
        <f t="shared" si="45"/>
        <v>105000</v>
      </c>
      <c r="L101" s="85" t="e">
        <f>VLOOKUP(B101,'REGISTRO ABONOS'!$B$8:$BC$10049,54,0)</f>
        <v>#N/A</v>
      </c>
      <c r="M101" s="6"/>
    </row>
    <row r="102" spans="1:13" ht="32.25" hidden="1" customHeight="1" x14ac:dyDescent="0.2">
      <c r="A102" s="8"/>
      <c r="B102" s="31">
        <v>2341</v>
      </c>
      <c r="C102" s="30">
        <v>43564</v>
      </c>
      <c r="D102" s="83" t="s">
        <v>273</v>
      </c>
      <c r="E102" s="83" t="s">
        <v>231</v>
      </c>
      <c r="F102" s="83">
        <v>3145701674</v>
      </c>
      <c r="G102" s="83">
        <v>1116434623</v>
      </c>
      <c r="H102" s="29" t="s">
        <v>60</v>
      </c>
      <c r="I102" s="29" t="s">
        <v>61</v>
      </c>
      <c r="J102" s="83" t="s">
        <v>229</v>
      </c>
      <c r="K102" s="84">
        <f t="shared" si="45"/>
        <v>105000</v>
      </c>
      <c r="L102" s="85" t="e">
        <f>VLOOKUP(B102,'REGISTRO ABONOS'!$B$8:$BC$10049,54,0)</f>
        <v>#N/A</v>
      </c>
      <c r="M102" s="6"/>
    </row>
    <row r="103" spans="1:13" ht="32.25" hidden="1" customHeight="1" x14ac:dyDescent="0.2">
      <c r="A103" s="8"/>
      <c r="B103" s="31">
        <v>2345</v>
      </c>
      <c r="C103" s="30">
        <v>43571</v>
      </c>
      <c r="D103" s="83" t="s">
        <v>379</v>
      </c>
      <c r="E103" s="83" t="s">
        <v>380</v>
      </c>
      <c r="F103" s="83">
        <v>3156033073</v>
      </c>
      <c r="G103" s="83">
        <v>31118698</v>
      </c>
      <c r="H103" s="29" t="s">
        <v>128</v>
      </c>
      <c r="I103" s="29" t="s">
        <v>61</v>
      </c>
      <c r="J103" s="83" t="s">
        <v>338</v>
      </c>
      <c r="K103" s="84">
        <f t="shared" si="45"/>
        <v>105000</v>
      </c>
      <c r="L103" s="85" t="e">
        <f>VLOOKUP(B103,'REGISTRO ABONOS'!$B$8:$BC$10049,54,0)</f>
        <v>#N/A</v>
      </c>
      <c r="M103" s="6"/>
    </row>
    <row r="104" spans="1:13" ht="32.25" hidden="1" customHeight="1" x14ac:dyDescent="0.2">
      <c r="A104" s="8"/>
      <c r="B104" s="31">
        <v>2352</v>
      </c>
      <c r="C104" s="30">
        <v>43565</v>
      </c>
      <c r="D104" s="83" t="s">
        <v>281</v>
      </c>
      <c r="E104" s="83" t="s">
        <v>301</v>
      </c>
      <c r="F104" s="83">
        <v>3215992494</v>
      </c>
      <c r="G104" s="83">
        <v>66976484</v>
      </c>
      <c r="H104" s="29" t="s">
        <v>75</v>
      </c>
      <c r="I104" s="29" t="s">
        <v>61</v>
      </c>
      <c r="J104" s="83" t="s">
        <v>281</v>
      </c>
      <c r="K104" s="84">
        <f t="shared" si="45"/>
        <v>105000</v>
      </c>
      <c r="L104" s="85" t="e">
        <f>VLOOKUP(B104,'REGISTRO ABONOS'!$B$8:$BC$10049,54,0)</f>
        <v>#N/A</v>
      </c>
      <c r="M104" s="6"/>
    </row>
    <row r="105" spans="1:13" ht="32.25" hidden="1" customHeight="1" x14ac:dyDescent="0.2">
      <c r="A105" s="8"/>
      <c r="B105" s="31">
        <v>2370</v>
      </c>
      <c r="C105" s="30">
        <v>43565</v>
      </c>
      <c r="D105" s="83" t="s">
        <v>294</v>
      </c>
      <c r="E105" s="83" t="s">
        <v>295</v>
      </c>
      <c r="F105" s="83">
        <v>3122906108</v>
      </c>
      <c r="G105" s="83">
        <v>70827282</v>
      </c>
      <c r="H105" s="29" t="s">
        <v>285</v>
      </c>
      <c r="I105" s="29" t="s">
        <v>61</v>
      </c>
      <c r="J105" s="83" t="s">
        <v>281</v>
      </c>
      <c r="K105" s="84">
        <f t="shared" si="45"/>
        <v>105000</v>
      </c>
      <c r="L105" s="85" t="e">
        <f>VLOOKUP(B105,'REGISTRO ABONOS'!$B$8:$BC$10049,54,0)</f>
        <v>#N/A</v>
      </c>
      <c r="M105" s="6"/>
    </row>
    <row r="106" spans="1:13" ht="32.25" hidden="1" customHeight="1" x14ac:dyDescent="0.2">
      <c r="A106" s="8"/>
      <c r="B106" s="31">
        <v>2372</v>
      </c>
      <c r="C106" s="30">
        <v>43571</v>
      </c>
      <c r="D106" s="83" t="s">
        <v>361</v>
      </c>
      <c r="E106" s="83" t="s">
        <v>287</v>
      </c>
      <c r="F106" s="83">
        <v>3168482692</v>
      </c>
      <c r="G106" s="83" t="s">
        <v>70</v>
      </c>
      <c r="H106" s="29" t="s">
        <v>287</v>
      </c>
      <c r="I106" s="29" t="s">
        <v>61</v>
      </c>
      <c r="J106" s="83" t="s">
        <v>345</v>
      </c>
      <c r="K106" s="84">
        <f t="shared" si="45"/>
        <v>105000</v>
      </c>
      <c r="L106" s="85">
        <f>VLOOKUP(B106,'REGISTRO ABONOS'!$B$8:$BC$10049,54,0)</f>
        <v>70000</v>
      </c>
      <c r="M106" s="6"/>
    </row>
    <row r="107" spans="1:13" ht="32.25" hidden="1" customHeight="1" x14ac:dyDescent="0.2">
      <c r="A107" s="8"/>
      <c r="B107" s="31">
        <v>2453</v>
      </c>
      <c r="C107" s="30">
        <v>43561</v>
      </c>
      <c r="D107" s="83" t="s">
        <v>136</v>
      </c>
      <c r="E107" s="83" t="s">
        <v>137</v>
      </c>
      <c r="F107" s="83">
        <v>3148944017</v>
      </c>
      <c r="G107" s="83">
        <v>80438151</v>
      </c>
      <c r="H107" s="29" t="s">
        <v>75</v>
      </c>
      <c r="I107" s="29" t="s">
        <v>61</v>
      </c>
      <c r="J107" s="83" t="s">
        <v>65</v>
      </c>
      <c r="K107" s="84">
        <f t="shared" si="45"/>
        <v>105000</v>
      </c>
      <c r="L107" s="85" t="e">
        <f>VLOOKUP(B107,'REGISTRO ABONOS'!$B$8:$BC$10049,54,0)</f>
        <v>#N/A</v>
      </c>
      <c r="M107" s="6"/>
    </row>
    <row r="108" spans="1:13" ht="32.25" hidden="1" customHeight="1" x14ac:dyDescent="0.2">
      <c r="A108" s="8"/>
      <c r="B108" s="31">
        <v>2475</v>
      </c>
      <c r="C108" s="30">
        <v>43564</v>
      </c>
      <c r="D108" s="83" t="s">
        <v>259</v>
      </c>
      <c r="E108" s="83" t="s">
        <v>260</v>
      </c>
      <c r="F108" s="83">
        <v>3113468333</v>
      </c>
      <c r="G108" s="83">
        <v>66683244</v>
      </c>
      <c r="H108" s="29" t="s">
        <v>60</v>
      </c>
      <c r="I108" s="29" t="s">
        <v>61</v>
      </c>
      <c r="J108" s="83" t="s">
        <v>229</v>
      </c>
      <c r="K108" s="84">
        <f t="shared" si="45"/>
        <v>105000</v>
      </c>
      <c r="L108" s="85" t="e">
        <f>VLOOKUP(B108,'REGISTRO ABONOS'!$B$8:$BC$10049,54,0)</f>
        <v>#N/A</v>
      </c>
      <c r="M108" s="6"/>
    </row>
    <row r="109" spans="1:13" ht="32.25" hidden="1" customHeight="1" x14ac:dyDescent="0.2">
      <c r="A109" s="8"/>
      <c r="B109" s="31">
        <v>2563</v>
      </c>
      <c r="C109" s="30">
        <v>43567</v>
      </c>
      <c r="D109" s="83" t="s">
        <v>370</v>
      </c>
      <c r="E109" s="83" t="s">
        <v>371</v>
      </c>
      <c r="F109" s="83">
        <v>3205656039</v>
      </c>
      <c r="G109" s="83">
        <v>66679980</v>
      </c>
      <c r="H109" s="29" t="s">
        <v>60</v>
      </c>
      <c r="I109" s="29" t="s">
        <v>61</v>
      </c>
      <c r="J109" s="83" t="s">
        <v>355</v>
      </c>
      <c r="K109" s="84">
        <f t="shared" si="45"/>
        <v>105000</v>
      </c>
      <c r="L109" s="85" t="e">
        <f>VLOOKUP(B109,'REGISTRO ABONOS'!$B$8:$BC$10049,54,0)</f>
        <v>#N/A</v>
      </c>
      <c r="M109" s="6"/>
    </row>
    <row r="110" spans="1:13" ht="32.25" hidden="1" customHeight="1" x14ac:dyDescent="0.2">
      <c r="A110" s="8"/>
      <c r="B110" s="31">
        <v>2613</v>
      </c>
      <c r="C110" s="30">
        <v>43560</v>
      </c>
      <c r="D110" s="83" t="s">
        <v>218</v>
      </c>
      <c r="E110" s="83" t="s">
        <v>219</v>
      </c>
      <c r="F110" s="83">
        <v>3147798121</v>
      </c>
      <c r="G110" s="83">
        <v>24551033</v>
      </c>
      <c r="H110" s="29" t="s">
        <v>60</v>
      </c>
      <c r="I110" s="29" t="s">
        <v>61</v>
      </c>
      <c r="J110" s="83" t="s">
        <v>211</v>
      </c>
      <c r="K110" s="84">
        <f t="shared" si="45"/>
        <v>105000</v>
      </c>
      <c r="L110" s="85" t="e">
        <f>VLOOKUP(B110,'REGISTRO ABONOS'!$B$8:$BC$10049,54,0)</f>
        <v>#N/A</v>
      </c>
      <c r="M110" s="6"/>
    </row>
    <row r="111" spans="1:13" ht="32.25" hidden="1" customHeight="1" x14ac:dyDescent="0.2">
      <c r="A111" s="8"/>
      <c r="B111" s="31">
        <v>2629</v>
      </c>
      <c r="C111" s="30">
        <v>43561</v>
      </c>
      <c r="D111" s="83" t="s">
        <v>395</v>
      </c>
      <c r="E111" s="83" t="s">
        <v>396</v>
      </c>
      <c r="F111" s="83">
        <v>2206761</v>
      </c>
      <c r="G111" s="83" t="s">
        <v>70</v>
      </c>
      <c r="H111" s="29" t="s">
        <v>60</v>
      </c>
      <c r="I111" s="29" t="s">
        <v>61</v>
      </c>
      <c r="J111" s="83" t="s">
        <v>87</v>
      </c>
      <c r="K111" s="84">
        <f t="shared" si="45"/>
        <v>105000</v>
      </c>
      <c r="L111" s="85" t="e">
        <f>VLOOKUP(B111,'REGISTRO ABONOS'!$B$8:$BC$10049,54,0)</f>
        <v>#N/A</v>
      </c>
      <c r="M111" s="6"/>
    </row>
    <row r="112" spans="1:13" ht="32.25" hidden="1" customHeight="1" x14ac:dyDescent="0.2">
      <c r="A112" s="8"/>
      <c r="B112" s="31">
        <v>2707</v>
      </c>
      <c r="C112" s="30">
        <v>43558</v>
      </c>
      <c r="D112" s="83" t="s">
        <v>322</v>
      </c>
      <c r="E112" s="83" t="s">
        <v>323</v>
      </c>
      <c r="F112" s="83">
        <v>3115522999</v>
      </c>
      <c r="G112" s="83">
        <v>94323544</v>
      </c>
      <c r="H112" s="29" t="s">
        <v>140</v>
      </c>
      <c r="I112" s="29" t="s">
        <v>61</v>
      </c>
      <c r="J112" s="83" t="s">
        <v>322</v>
      </c>
      <c r="K112" s="84">
        <f t="shared" si="45"/>
        <v>105000</v>
      </c>
      <c r="L112" s="85">
        <f>VLOOKUP(B112,'REGISTRO ABONOS'!$B$8:$BC$10049,54,0)</f>
        <v>0</v>
      </c>
      <c r="M112" s="6"/>
    </row>
    <row r="113" spans="1:13" ht="32.25" hidden="1" customHeight="1" x14ac:dyDescent="0.2">
      <c r="A113" s="8"/>
      <c r="B113" s="31">
        <v>2708</v>
      </c>
      <c r="C113" s="30">
        <v>43564</v>
      </c>
      <c r="D113" s="83" t="s">
        <v>268</v>
      </c>
      <c r="E113" s="83" t="s">
        <v>269</v>
      </c>
      <c r="F113" s="83">
        <v>2206885</v>
      </c>
      <c r="G113" s="83">
        <v>29992322</v>
      </c>
      <c r="H113" s="29" t="s">
        <v>60</v>
      </c>
      <c r="I113" s="29" t="s">
        <v>61</v>
      </c>
      <c r="J113" s="83" t="s">
        <v>229</v>
      </c>
      <c r="K113" s="84">
        <f t="shared" si="45"/>
        <v>105000</v>
      </c>
      <c r="L113" s="85" t="e">
        <f>VLOOKUP(B113,'REGISTRO ABONOS'!$B$8:$BC$10049,54,0)</f>
        <v>#N/A</v>
      </c>
      <c r="M113" s="6"/>
    </row>
    <row r="114" spans="1:13" ht="32.25" hidden="1" customHeight="1" x14ac:dyDescent="0.2">
      <c r="A114" s="8"/>
      <c r="B114" s="31">
        <v>2719</v>
      </c>
      <c r="C114" s="30">
        <v>43564</v>
      </c>
      <c r="D114" s="83" t="s">
        <v>103</v>
      </c>
      <c r="E114" s="83" t="s">
        <v>100</v>
      </c>
      <c r="F114" s="83">
        <v>3154563675</v>
      </c>
      <c r="G114" s="83">
        <v>29991109</v>
      </c>
      <c r="H114" s="29" t="s">
        <v>60</v>
      </c>
      <c r="I114" s="29" t="s">
        <v>61</v>
      </c>
      <c r="J114" s="83" t="s">
        <v>99</v>
      </c>
      <c r="K114" s="84">
        <f t="shared" si="45"/>
        <v>105000</v>
      </c>
      <c r="L114" s="85">
        <f>VLOOKUP(B114,'REGISTRO ABONOS'!$B$8:$BC$10049,54,0)</f>
        <v>55000</v>
      </c>
      <c r="M114" s="6"/>
    </row>
    <row r="115" spans="1:13" ht="32.25" hidden="1" customHeight="1" x14ac:dyDescent="0.2">
      <c r="A115" s="8"/>
      <c r="B115" s="31">
        <v>2751</v>
      </c>
      <c r="C115" s="30">
        <v>43565</v>
      </c>
      <c r="D115" s="83" t="s">
        <v>300</v>
      </c>
      <c r="E115" s="83" t="s">
        <v>301</v>
      </c>
      <c r="F115" s="83">
        <v>3167551101</v>
      </c>
      <c r="G115" s="83">
        <v>1192898722</v>
      </c>
      <c r="H115" s="29" t="s">
        <v>75</v>
      </c>
      <c r="I115" s="29" t="s">
        <v>61</v>
      </c>
      <c r="J115" s="83" t="s">
        <v>281</v>
      </c>
      <c r="K115" s="84">
        <f t="shared" si="45"/>
        <v>105000</v>
      </c>
      <c r="L115" s="85" t="e">
        <f>VLOOKUP(B115,'REGISTRO ABONOS'!$B$8:$BC$10049,54,0)</f>
        <v>#N/A</v>
      </c>
      <c r="M115" s="6"/>
    </row>
    <row r="116" spans="1:13" ht="32.25" hidden="1" customHeight="1" x14ac:dyDescent="0.2">
      <c r="A116" s="8"/>
      <c r="B116" s="31">
        <v>2800</v>
      </c>
      <c r="C116" s="30">
        <v>43565</v>
      </c>
      <c r="D116" s="83" t="s">
        <v>306</v>
      </c>
      <c r="E116" s="83" t="s">
        <v>301</v>
      </c>
      <c r="F116" s="83">
        <v>3163903450</v>
      </c>
      <c r="G116" s="83">
        <v>1113306780</v>
      </c>
      <c r="H116" s="29" t="s">
        <v>75</v>
      </c>
      <c r="I116" s="29" t="s">
        <v>61</v>
      </c>
      <c r="J116" s="83" t="s">
        <v>281</v>
      </c>
      <c r="K116" s="84">
        <f t="shared" ref="K116:K147" si="46">IF(C116&gt;43607,130000,105000)</f>
        <v>105000</v>
      </c>
      <c r="L116" s="85" t="e">
        <f>VLOOKUP(B116,'REGISTRO ABONOS'!$B$8:$BC$10049,54,0)</f>
        <v>#N/A</v>
      </c>
      <c r="M116" s="6"/>
    </row>
    <row r="117" spans="1:13" ht="32.25" hidden="1" customHeight="1" x14ac:dyDescent="0.2">
      <c r="A117" s="8"/>
      <c r="B117" s="31">
        <v>2967</v>
      </c>
      <c r="C117" s="30">
        <v>43562</v>
      </c>
      <c r="D117" s="83" t="s">
        <v>165</v>
      </c>
      <c r="E117" s="83" t="s">
        <v>204</v>
      </c>
      <c r="F117" s="83">
        <v>3007845887</v>
      </c>
      <c r="G117" s="83">
        <v>6559334</v>
      </c>
      <c r="H117" s="29" t="s">
        <v>60</v>
      </c>
      <c r="I117" s="29" t="s">
        <v>61</v>
      </c>
      <c r="J117" s="83" t="s">
        <v>200</v>
      </c>
      <c r="K117" s="84">
        <f t="shared" si="46"/>
        <v>105000</v>
      </c>
      <c r="L117" s="85" t="e">
        <f>VLOOKUP(B117,'REGISTRO ABONOS'!$B$8:$BC$10049,54,0)</f>
        <v>#N/A</v>
      </c>
      <c r="M117" s="6"/>
    </row>
    <row r="118" spans="1:13" ht="32.25" hidden="1" customHeight="1" x14ac:dyDescent="0.2">
      <c r="A118" s="8"/>
      <c r="B118" s="31">
        <v>3105</v>
      </c>
      <c r="C118" s="30">
        <v>43559</v>
      </c>
      <c r="D118" s="83" t="s">
        <v>182</v>
      </c>
      <c r="E118" s="83" t="s">
        <v>183</v>
      </c>
      <c r="F118" s="83">
        <v>3183057511</v>
      </c>
      <c r="G118" s="83">
        <v>66870376</v>
      </c>
      <c r="H118" s="29" t="s">
        <v>184</v>
      </c>
      <c r="I118" s="29" t="s">
        <v>61</v>
      </c>
      <c r="J118" s="83" t="s">
        <v>171</v>
      </c>
      <c r="K118" s="84">
        <f t="shared" si="46"/>
        <v>105000</v>
      </c>
      <c r="L118" s="85" t="e">
        <f>VLOOKUP(B118,'REGISTRO ABONOS'!$B$8:$BC$10049,54,0)</f>
        <v>#N/A</v>
      </c>
      <c r="M118" s="6"/>
    </row>
    <row r="119" spans="1:13" ht="32.25" hidden="1" customHeight="1" x14ac:dyDescent="0.2">
      <c r="A119" s="8"/>
      <c r="B119" s="31">
        <v>3108</v>
      </c>
      <c r="C119" s="30">
        <v>43567</v>
      </c>
      <c r="D119" s="83" t="s">
        <v>330</v>
      </c>
      <c r="E119" s="83" t="s">
        <v>331</v>
      </c>
      <c r="F119" s="83">
        <v>3168687593</v>
      </c>
      <c r="G119" s="83">
        <v>1116436546</v>
      </c>
      <c r="H119" s="29" t="s">
        <v>60</v>
      </c>
      <c r="I119" s="29" t="s">
        <v>61</v>
      </c>
      <c r="J119" s="83" t="s">
        <v>99</v>
      </c>
      <c r="K119" s="84">
        <f t="shared" si="46"/>
        <v>105000</v>
      </c>
      <c r="L119" s="85" t="e">
        <f>VLOOKUP(B119,'REGISTRO ABONOS'!$B$8:$BC$10049,54,0)</f>
        <v>#N/A</v>
      </c>
      <c r="M119" s="6"/>
    </row>
    <row r="120" spans="1:13" ht="32.25" hidden="1" customHeight="1" x14ac:dyDescent="0.2">
      <c r="A120" s="8"/>
      <c r="B120" s="31">
        <v>3118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92232544</v>
      </c>
      <c r="H120" s="29" t="s">
        <v>140</v>
      </c>
      <c r="I120" s="29" t="s">
        <v>61</v>
      </c>
      <c r="J120" s="83" t="s">
        <v>322</v>
      </c>
      <c r="K120" s="84">
        <f t="shared" si="46"/>
        <v>105000</v>
      </c>
      <c r="L120" s="85">
        <f>VLOOKUP(B120,'REGISTRO ABONOS'!$B$8:$BC$10049,54,0)</f>
        <v>0</v>
      </c>
      <c r="M120" s="6"/>
    </row>
    <row r="121" spans="1:13" ht="32.25" hidden="1" customHeight="1" x14ac:dyDescent="0.2">
      <c r="A121" s="8"/>
      <c r="B121" s="31">
        <v>3345</v>
      </c>
      <c r="C121" s="30">
        <v>43560</v>
      </c>
      <c r="D121" s="83" t="s">
        <v>213</v>
      </c>
      <c r="E121" s="83" t="s">
        <v>214</v>
      </c>
      <c r="F121" s="83">
        <v>3122290204</v>
      </c>
      <c r="G121" s="83">
        <v>29995415</v>
      </c>
      <c r="H121" s="29" t="s">
        <v>60</v>
      </c>
      <c r="I121" s="29" t="s">
        <v>61</v>
      </c>
      <c r="J121" s="83" t="s">
        <v>211</v>
      </c>
      <c r="K121" s="84">
        <f t="shared" si="46"/>
        <v>105000</v>
      </c>
      <c r="L121" s="85" t="e">
        <f>VLOOKUP(B121,'REGISTRO ABONOS'!$B$8:$BC$10049,54,0)</f>
        <v>#N/A</v>
      </c>
      <c r="M121" s="6"/>
    </row>
    <row r="122" spans="1:13" ht="32.25" hidden="1" customHeight="1" x14ac:dyDescent="0.2">
      <c r="A122" s="8"/>
      <c r="B122" s="31">
        <v>3371</v>
      </c>
      <c r="C122" s="30">
        <v>43567</v>
      </c>
      <c r="D122" s="83" t="s">
        <v>419</v>
      </c>
      <c r="E122" s="83" t="s">
        <v>420</v>
      </c>
      <c r="F122" s="83">
        <v>2208449</v>
      </c>
      <c r="G122" s="83">
        <v>98850056</v>
      </c>
      <c r="H122" s="29" t="s">
        <v>60</v>
      </c>
      <c r="I122" s="29" t="s">
        <v>61</v>
      </c>
      <c r="J122" s="83" t="s">
        <v>411</v>
      </c>
      <c r="K122" s="84">
        <f t="shared" si="46"/>
        <v>105000</v>
      </c>
      <c r="L122" s="85" t="e">
        <f>VLOOKUP(B122,'REGISTRO ABONOS'!$B$8:$BC$10049,54,0)</f>
        <v>#N/A</v>
      </c>
      <c r="M122" s="6"/>
    </row>
    <row r="123" spans="1:13" ht="32.25" hidden="1" customHeight="1" x14ac:dyDescent="0.2">
      <c r="A123" s="8"/>
      <c r="B123" s="31">
        <v>3413</v>
      </c>
      <c r="C123" s="30">
        <v>43558</v>
      </c>
      <c r="D123" s="83" t="s">
        <v>322</v>
      </c>
      <c r="E123" s="83" t="s">
        <v>323</v>
      </c>
      <c r="F123" s="83">
        <v>3115522999</v>
      </c>
      <c r="G123" s="83">
        <v>94322544</v>
      </c>
      <c r="H123" s="29" t="s">
        <v>325</v>
      </c>
      <c r="I123" s="29" t="s">
        <v>61</v>
      </c>
      <c r="J123" s="83" t="s">
        <v>322</v>
      </c>
      <c r="K123" s="84">
        <f t="shared" si="46"/>
        <v>105000</v>
      </c>
      <c r="L123" s="85">
        <f>VLOOKUP(B123,'REGISTRO ABONOS'!$B$8:$BC$10049,54,0)</f>
        <v>0</v>
      </c>
      <c r="M123" s="6"/>
    </row>
    <row r="124" spans="1:13" ht="32.25" hidden="1" customHeight="1" x14ac:dyDescent="0.2">
      <c r="A124" s="8"/>
      <c r="B124" s="31">
        <v>3423</v>
      </c>
      <c r="C124" s="30">
        <v>43563</v>
      </c>
      <c r="D124" s="83" t="s">
        <v>431</v>
      </c>
      <c r="E124" s="83" t="s">
        <v>432</v>
      </c>
      <c r="F124" s="83">
        <v>3135688087</v>
      </c>
      <c r="G124" s="83">
        <v>640094473</v>
      </c>
      <c r="H124" s="29" t="s">
        <v>60</v>
      </c>
      <c r="I124" s="29" t="s">
        <v>61</v>
      </c>
      <c r="J124" s="83" t="s">
        <v>411</v>
      </c>
      <c r="K124" s="84">
        <f t="shared" si="46"/>
        <v>105000</v>
      </c>
      <c r="L124" s="85" t="e">
        <f>VLOOKUP(B124,'REGISTRO ABONOS'!$B$8:$BC$10049,54,0)</f>
        <v>#N/A</v>
      </c>
      <c r="M124" s="6"/>
    </row>
    <row r="125" spans="1:13" ht="32.25" hidden="1" customHeight="1" x14ac:dyDescent="0.2">
      <c r="A125" s="8"/>
      <c r="B125" s="31">
        <v>3612</v>
      </c>
      <c r="C125" s="30">
        <v>43558</v>
      </c>
      <c r="D125" s="83" t="s">
        <v>322</v>
      </c>
      <c r="E125" s="83" t="s">
        <v>324</v>
      </c>
      <c r="F125" s="83">
        <v>3115522999</v>
      </c>
      <c r="G125" s="83">
        <v>94232544</v>
      </c>
      <c r="H125" s="29" t="s">
        <v>140</v>
      </c>
      <c r="I125" s="29" t="s">
        <v>61</v>
      </c>
      <c r="J125" s="83" t="s">
        <v>322</v>
      </c>
      <c r="K125" s="84">
        <f t="shared" si="46"/>
        <v>105000</v>
      </c>
      <c r="L125" s="85">
        <f>VLOOKUP(B125,'REGISTRO ABONOS'!$B$8:$BC$10049,54,0)</f>
        <v>0</v>
      </c>
      <c r="M125" s="6"/>
    </row>
    <row r="126" spans="1:13" ht="32.25" hidden="1" customHeight="1" x14ac:dyDescent="0.2">
      <c r="A126" s="8"/>
      <c r="B126" s="31">
        <v>3921</v>
      </c>
      <c r="C126" s="30">
        <v>43564</v>
      </c>
      <c r="D126" s="83" t="s">
        <v>248</v>
      </c>
      <c r="E126" s="83" t="s">
        <v>249</v>
      </c>
      <c r="F126" s="83">
        <v>3217529626</v>
      </c>
      <c r="G126" s="83">
        <v>29993549</v>
      </c>
      <c r="H126" s="29" t="s">
        <v>60</v>
      </c>
      <c r="I126" s="29" t="s">
        <v>61</v>
      </c>
      <c r="J126" s="83" t="s">
        <v>229</v>
      </c>
      <c r="K126" s="84">
        <f t="shared" si="46"/>
        <v>105000</v>
      </c>
      <c r="L126" s="85" t="e">
        <f>VLOOKUP(B126,'REGISTRO ABONOS'!$B$8:$BC$10049,54,0)</f>
        <v>#N/A</v>
      </c>
      <c r="M126" s="6"/>
    </row>
    <row r="127" spans="1:13" ht="32.25" hidden="1" customHeight="1" x14ac:dyDescent="0.2">
      <c r="A127" s="8"/>
      <c r="B127" s="31">
        <v>3997</v>
      </c>
      <c r="C127" s="30">
        <v>43558</v>
      </c>
      <c r="D127" s="83" t="s">
        <v>322</v>
      </c>
      <c r="E127" s="83" t="s">
        <v>323</v>
      </c>
      <c r="F127" s="83">
        <v>3115522999</v>
      </c>
      <c r="G127" s="83">
        <v>94232544</v>
      </c>
      <c r="H127" s="29" t="s">
        <v>140</v>
      </c>
      <c r="I127" s="29" t="s">
        <v>61</v>
      </c>
      <c r="J127" s="83" t="s">
        <v>322</v>
      </c>
      <c r="K127" s="84">
        <f t="shared" si="46"/>
        <v>105000</v>
      </c>
      <c r="L127" s="85">
        <f>VLOOKUP(B127,'REGISTRO ABONOS'!$B$8:$BC$10049,54,0)</f>
        <v>0</v>
      </c>
      <c r="M127" s="6"/>
    </row>
    <row r="128" spans="1:13" ht="32.25" hidden="1" customHeight="1" x14ac:dyDescent="0.2">
      <c r="A128" s="8"/>
      <c r="B128" s="31">
        <v>4122</v>
      </c>
      <c r="C128" s="30">
        <v>43563</v>
      </c>
      <c r="D128" s="83" t="s">
        <v>440</v>
      </c>
      <c r="E128" s="83" t="s">
        <v>432</v>
      </c>
      <c r="F128" s="83">
        <v>3122330532</v>
      </c>
      <c r="G128" s="83">
        <v>1116441659</v>
      </c>
      <c r="H128" s="29" t="s">
        <v>60</v>
      </c>
      <c r="I128" s="29" t="s">
        <v>61</v>
      </c>
      <c r="J128" s="83" t="s">
        <v>411</v>
      </c>
      <c r="K128" s="84">
        <f t="shared" si="46"/>
        <v>105000</v>
      </c>
      <c r="L128" s="85" t="e">
        <f>VLOOKUP(B128,'REGISTRO ABONOS'!$B$8:$BC$10049,54,0)</f>
        <v>#N/A</v>
      </c>
      <c r="M128" s="6"/>
    </row>
    <row r="129" spans="1:13" ht="32.25" hidden="1" customHeight="1" x14ac:dyDescent="0.2">
      <c r="A129" s="8"/>
      <c r="B129" s="31">
        <v>4273</v>
      </c>
      <c r="C129" s="30">
        <v>43571</v>
      </c>
      <c r="D129" s="83" t="s">
        <v>358</v>
      </c>
      <c r="E129" s="83" t="s">
        <v>359</v>
      </c>
      <c r="F129" s="83">
        <v>3004325599</v>
      </c>
      <c r="G129" s="83">
        <v>32775558</v>
      </c>
      <c r="H129" s="29" t="s">
        <v>359</v>
      </c>
      <c r="I129" s="29" t="s">
        <v>360</v>
      </c>
      <c r="J129" s="83" t="s">
        <v>345</v>
      </c>
      <c r="K129" s="84">
        <f t="shared" si="46"/>
        <v>105000</v>
      </c>
      <c r="L129" s="85">
        <f>VLOOKUP(B129,'REGISTRO ABONOS'!$B$8:$BC$10049,54,0)</f>
        <v>70000</v>
      </c>
      <c r="M129" s="6"/>
    </row>
    <row r="130" spans="1:13" ht="32.25" hidden="1" customHeight="1" x14ac:dyDescent="0.2">
      <c r="A130" s="8"/>
      <c r="B130" s="31">
        <v>4317</v>
      </c>
      <c r="C130" s="30">
        <v>43564</v>
      </c>
      <c r="D130" s="83" t="s">
        <v>240</v>
      </c>
      <c r="E130" s="83"/>
      <c r="F130" s="83"/>
      <c r="G130" s="83"/>
      <c r="H130" s="29"/>
      <c r="I130" s="29"/>
      <c r="J130" s="83" t="s">
        <v>229</v>
      </c>
      <c r="K130" s="84">
        <f t="shared" si="46"/>
        <v>105000</v>
      </c>
      <c r="L130" s="85" t="e">
        <f>VLOOKUP(B130,'REGISTRO ABONOS'!$B$8:$BC$10049,54,0)</f>
        <v>#N/A</v>
      </c>
      <c r="M130" s="6"/>
    </row>
    <row r="131" spans="1:13" ht="32.25" hidden="1" customHeight="1" x14ac:dyDescent="0.2">
      <c r="A131" s="8"/>
      <c r="B131" s="31">
        <v>4317</v>
      </c>
      <c r="C131" s="30">
        <v>43564</v>
      </c>
      <c r="D131" s="83" t="s">
        <v>240</v>
      </c>
      <c r="E131" s="83" t="s">
        <v>241</v>
      </c>
      <c r="F131" s="83">
        <v>3116610696</v>
      </c>
      <c r="G131" s="83">
        <v>94231473</v>
      </c>
      <c r="H131" s="29" t="s">
        <v>60</v>
      </c>
      <c r="I131" s="29" t="s">
        <v>61</v>
      </c>
      <c r="J131" s="83" t="s">
        <v>229</v>
      </c>
      <c r="K131" s="84">
        <f t="shared" si="46"/>
        <v>105000</v>
      </c>
      <c r="L131" s="85" t="e">
        <f>VLOOKUP(B131,'REGISTRO ABONOS'!$B$8:$BC$10049,54,0)</f>
        <v>#N/A</v>
      </c>
      <c r="M131" s="6"/>
    </row>
    <row r="132" spans="1:13" ht="32.25" hidden="1" customHeight="1" x14ac:dyDescent="0.2">
      <c r="A132" s="8"/>
      <c r="B132" s="31">
        <v>4334</v>
      </c>
      <c r="C132" s="30">
        <v>43564</v>
      </c>
      <c r="D132" s="83" t="s">
        <v>275</v>
      </c>
      <c r="E132" s="83" t="s">
        <v>276</v>
      </c>
      <c r="F132" s="83">
        <v>3204313673</v>
      </c>
      <c r="G132" s="83">
        <v>38466167</v>
      </c>
      <c r="H132" s="29" t="s">
        <v>60</v>
      </c>
      <c r="I132" s="29" t="s">
        <v>61</v>
      </c>
      <c r="J132" s="83" t="s">
        <v>229</v>
      </c>
      <c r="K132" s="84">
        <f t="shared" si="46"/>
        <v>105000</v>
      </c>
      <c r="L132" s="85" t="e">
        <f>VLOOKUP(B132,'REGISTRO ABONOS'!$B$8:$BC$10049,54,0)</f>
        <v>#N/A</v>
      </c>
      <c r="M132" s="6"/>
    </row>
    <row r="133" spans="1:13" ht="32.25" hidden="1" customHeight="1" x14ac:dyDescent="0.2">
      <c r="A133" s="8"/>
      <c r="B133" s="31">
        <v>4418</v>
      </c>
      <c r="C133" s="30">
        <v>43557</v>
      </c>
      <c r="D133" s="83" t="s">
        <v>112</v>
      </c>
      <c r="E133" s="83" t="s">
        <v>113</v>
      </c>
      <c r="F133" s="83">
        <v>3145748894</v>
      </c>
      <c r="G133" s="83">
        <v>66680416</v>
      </c>
      <c r="H133" s="29" t="s">
        <v>60</v>
      </c>
      <c r="I133" s="29" t="s">
        <v>61</v>
      </c>
      <c r="J133" s="83" t="s">
        <v>107</v>
      </c>
      <c r="K133" s="84">
        <f t="shared" si="46"/>
        <v>105000</v>
      </c>
      <c r="L133" s="85" t="e">
        <f>VLOOKUP(B133,'REGISTRO ABONOS'!$B$8:$BC$10049,54,0)</f>
        <v>#N/A</v>
      </c>
      <c r="M133" s="6"/>
    </row>
    <row r="134" spans="1:13" ht="32.25" hidden="1" customHeight="1" x14ac:dyDescent="0.2">
      <c r="A134" s="8"/>
      <c r="B134" s="31">
        <v>4527</v>
      </c>
      <c r="C134" s="30">
        <v>43569</v>
      </c>
      <c r="D134" s="83" t="s">
        <v>350</v>
      </c>
      <c r="E134" s="83" t="s">
        <v>351</v>
      </c>
      <c r="F134" s="83">
        <v>3118343841</v>
      </c>
      <c r="G134" s="83">
        <v>1012350019</v>
      </c>
      <c r="H134" s="29" t="s">
        <v>265</v>
      </c>
      <c r="I134" s="29" t="s">
        <v>344</v>
      </c>
      <c r="J134" s="83" t="s">
        <v>345</v>
      </c>
      <c r="K134" s="84">
        <f t="shared" si="46"/>
        <v>105000</v>
      </c>
      <c r="L134" s="85" t="e">
        <f>VLOOKUP(B134,'REGISTRO ABONOS'!$B$8:$BC$10049,54,0)</f>
        <v>#N/A</v>
      </c>
      <c r="M134" s="6"/>
    </row>
    <row r="135" spans="1:13" ht="32.25" hidden="1" customHeight="1" x14ac:dyDescent="0.2">
      <c r="A135" s="8"/>
      <c r="B135" s="31">
        <v>4580</v>
      </c>
      <c r="C135" s="30">
        <v>43565</v>
      </c>
      <c r="D135" s="83" t="s">
        <v>165</v>
      </c>
      <c r="E135" s="83" t="s">
        <v>166</v>
      </c>
      <c r="F135" s="83">
        <v>3007845887</v>
      </c>
      <c r="G135" s="83">
        <v>6559334</v>
      </c>
      <c r="H135" s="29" t="s">
        <v>60</v>
      </c>
      <c r="I135" s="29" t="s">
        <v>61</v>
      </c>
      <c r="J135" s="83" t="s">
        <v>87</v>
      </c>
      <c r="K135" s="84">
        <f t="shared" si="46"/>
        <v>105000</v>
      </c>
      <c r="L135" s="85" t="e">
        <f>VLOOKUP(B135,'REGISTRO ABONOS'!$B$8:$BC$10049,54,0)</f>
        <v>#N/A</v>
      </c>
      <c r="M135" s="6"/>
    </row>
    <row r="136" spans="1:13" ht="32.25" hidden="1" customHeight="1" x14ac:dyDescent="0.2">
      <c r="A136" s="8"/>
      <c r="B136" s="31">
        <v>4610</v>
      </c>
      <c r="C136" s="30">
        <v>43557</v>
      </c>
      <c r="D136" s="83" t="s">
        <v>339</v>
      </c>
      <c r="E136" s="83" t="s">
        <v>340</v>
      </c>
      <c r="F136" s="83">
        <v>3137498954</v>
      </c>
      <c r="G136" s="83">
        <v>66676322</v>
      </c>
      <c r="H136" s="29" t="s">
        <v>60</v>
      </c>
      <c r="I136" s="29" t="s">
        <v>61</v>
      </c>
      <c r="J136" s="83" t="s">
        <v>341</v>
      </c>
      <c r="K136" s="84">
        <f t="shared" si="46"/>
        <v>105000</v>
      </c>
      <c r="L136" s="85">
        <f>VLOOKUP(B136,'REGISTRO ABONOS'!$B$8:$BC$10049,54,0)</f>
        <v>0</v>
      </c>
      <c r="M136" s="6"/>
    </row>
    <row r="137" spans="1:13" ht="32.25" hidden="1" customHeight="1" x14ac:dyDescent="0.2">
      <c r="A137" s="8"/>
      <c r="B137" s="31">
        <v>4757</v>
      </c>
      <c r="C137" s="30">
        <v>43565</v>
      </c>
      <c r="D137" s="83" t="s">
        <v>313</v>
      </c>
      <c r="E137" s="83" t="s">
        <v>314</v>
      </c>
      <c r="F137" s="83">
        <v>56953878231</v>
      </c>
      <c r="G137" s="83">
        <v>1143858027</v>
      </c>
      <c r="H137" s="29" t="s">
        <v>70</v>
      </c>
      <c r="I137" s="29" t="s">
        <v>70</v>
      </c>
      <c r="J137" s="83" t="s">
        <v>281</v>
      </c>
      <c r="K137" s="84">
        <f t="shared" si="46"/>
        <v>105000</v>
      </c>
      <c r="L137" s="85" t="e">
        <f>VLOOKUP(B137,'REGISTRO ABONOS'!$B$8:$BC$10049,54,0)</f>
        <v>#N/A</v>
      </c>
      <c r="M137" s="6"/>
    </row>
    <row r="138" spans="1:13" ht="32.25" hidden="1" customHeight="1" x14ac:dyDescent="0.2">
      <c r="A138" s="8"/>
      <c r="B138" s="31">
        <v>4817</v>
      </c>
      <c r="C138" s="30">
        <v>43553</v>
      </c>
      <c r="D138" s="83" t="s">
        <v>109</v>
      </c>
      <c r="E138" s="83" t="s">
        <v>110</v>
      </c>
      <c r="F138" s="83">
        <v>3113280427</v>
      </c>
      <c r="G138" s="83">
        <v>42028149</v>
      </c>
      <c r="H138" s="29" t="s">
        <v>60</v>
      </c>
      <c r="I138" s="29" t="s">
        <v>61</v>
      </c>
      <c r="J138" s="83" t="s">
        <v>107</v>
      </c>
      <c r="K138" s="84">
        <f t="shared" si="46"/>
        <v>105000</v>
      </c>
      <c r="L138" s="85" t="e">
        <f>VLOOKUP(B138,'REGISTRO ABONOS'!$B$8:$BC$10049,54,0)</f>
        <v>#N/A</v>
      </c>
      <c r="M138" s="6"/>
    </row>
    <row r="139" spans="1:13" ht="32.25" hidden="1" customHeight="1" x14ac:dyDescent="0.2">
      <c r="A139" s="8"/>
      <c r="B139" s="31">
        <v>4852</v>
      </c>
      <c r="C139" s="30">
        <v>43559</v>
      </c>
      <c r="D139" s="83" t="s">
        <v>283</v>
      </c>
      <c r="E139" s="83" t="s">
        <v>284</v>
      </c>
      <c r="F139" s="83">
        <v>3107427969</v>
      </c>
      <c r="G139" s="83">
        <v>32728855</v>
      </c>
      <c r="H139" s="29" t="s">
        <v>285</v>
      </c>
      <c r="I139" s="29" t="s">
        <v>61</v>
      </c>
      <c r="J139" s="83" t="s">
        <v>281</v>
      </c>
      <c r="K139" s="84">
        <f t="shared" si="46"/>
        <v>105000</v>
      </c>
      <c r="L139" s="85">
        <f>VLOOKUP(B139,'REGISTRO ABONOS'!$B$8:$BC$10049,54,0)</f>
        <v>0</v>
      </c>
      <c r="M139" s="6"/>
    </row>
    <row r="140" spans="1:13" ht="32.25" hidden="1" customHeight="1" x14ac:dyDescent="0.2">
      <c r="A140" s="8"/>
      <c r="B140" s="31">
        <v>4978</v>
      </c>
      <c r="C140" s="30">
        <v>43565</v>
      </c>
      <c r="D140" s="83" t="s">
        <v>202</v>
      </c>
      <c r="E140" s="83" t="s">
        <v>203</v>
      </c>
      <c r="F140" s="83">
        <v>3226944561</v>
      </c>
      <c r="G140" s="83">
        <v>16310056</v>
      </c>
      <c r="H140" s="29" t="s">
        <v>60</v>
      </c>
      <c r="I140" s="29" t="s">
        <v>61</v>
      </c>
      <c r="J140" s="83" t="s">
        <v>200</v>
      </c>
      <c r="K140" s="84">
        <f t="shared" si="46"/>
        <v>105000</v>
      </c>
      <c r="L140" s="85" t="e">
        <f>VLOOKUP(B140,'REGISTRO ABONOS'!$B$8:$BC$10049,54,0)</f>
        <v>#N/A</v>
      </c>
      <c r="M140" s="6"/>
    </row>
    <row r="141" spans="1:13" ht="32.25" hidden="1" customHeight="1" x14ac:dyDescent="0.2">
      <c r="A141" s="8"/>
      <c r="B141" s="31">
        <v>4988</v>
      </c>
      <c r="C141" s="30">
        <v>43560</v>
      </c>
      <c r="D141" s="83" t="s">
        <v>152</v>
      </c>
      <c r="E141" s="83" t="s">
        <v>153</v>
      </c>
      <c r="F141" s="83">
        <v>3103917356</v>
      </c>
      <c r="G141" s="83">
        <v>66681182</v>
      </c>
      <c r="H141" s="29" t="s">
        <v>60</v>
      </c>
      <c r="I141" s="29" t="s">
        <v>61</v>
      </c>
      <c r="J141" s="83" t="s">
        <v>65</v>
      </c>
      <c r="K141" s="84">
        <f t="shared" si="46"/>
        <v>105000</v>
      </c>
      <c r="L141" s="85" t="e">
        <f>VLOOKUP(B141,'REGISTRO ABONOS'!$B$8:$BC$10049,54,0)</f>
        <v>#N/A</v>
      </c>
      <c r="M141" s="6"/>
    </row>
    <row r="142" spans="1:13" ht="32.25" hidden="1" customHeight="1" x14ac:dyDescent="0.2">
      <c r="A142" s="8"/>
      <c r="B142" s="31">
        <v>5519</v>
      </c>
      <c r="C142" s="30">
        <v>43564</v>
      </c>
      <c r="D142" s="83" t="s">
        <v>235</v>
      </c>
      <c r="E142" s="83" t="s">
        <v>236</v>
      </c>
      <c r="F142" s="83">
        <v>3147864064</v>
      </c>
      <c r="G142" s="83">
        <v>66675553</v>
      </c>
      <c r="H142" s="29" t="s">
        <v>60</v>
      </c>
      <c r="I142" s="29" t="s">
        <v>61</v>
      </c>
      <c r="J142" s="83" t="s">
        <v>229</v>
      </c>
      <c r="K142" s="84">
        <f t="shared" si="46"/>
        <v>105000</v>
      </c>
      <c r="L142" s="85" t="e">
        <f>VLOOKUP(B142,'REGISTRO ABONOS'!$B$8:$BC$10049,54,0)</f>
        <v>#N/A</v>
      </c>
      <c r="M142" s="6"/>
    </row>
    <row r="143" spans="1:13" ht="32.25" hidden="1" customHeight="1" x14ac:dyDescent="0.2">
      <c r="A143" s="8"/>
      <c r="B143" s="31">
        <v>5550</v>
      </c>
      <c r="C143" s="30">
        <v>43564</v>
      </c>
      <c r="D143" s="83" t="s">
        <v>242</v>
      </c>
      <c r="E143" s="83" t="s">
        <v>243</v>
      </c>
      <c r="F143" s="83">
        <v>2208790</v>
      </c>
      <c r="G143" s="83">
        <v>6557716</v>
      </c>
      <c r="H143" s="29" t="s">
        <v>60</v>
      </c>
      <c r="I143" s="29" t="s">
        <v>61</v>
      </c>
      <c r="J143" s="83" t="s">
        <v>229</v>
      </c>
      <c r="K143" s="84">
        <f t="shared" si="46"/>
        <v>105000</v>
      </c>
      <c r="L143" s="85" t="e">
        <f>VLOOKUP(B143,'REGISTRO ABONOS'!$B$8:$BC$10049,54,0)</f>
        <v>#N/A</v>
      </c>
      <c r="M143" s="6"/>
    </row>
    <row r="144" spans="1:13" ht="32.25" hidden="1" customHeight="1" x14ac:dyDescent="0.2">
      <c r="A144" s="8"/>
      <c r="B144" s="31">
        <v>5621</v>
      </c>
      <c r="C144" s="30">
        <v>43555</v>
      </c>
      <c r="D144" s="83" t="s">
        <v>401</v>
      </c>
      <c r="E144" s="83" t="s">
        <v>402</v>
      </c>
      <c r="F144" s="83">
        <v>3188660163</v>
      </c>
      <c r="G144" s="83">
        <v>6559703</v>
      </c>
      <c r="H144" s="29" t="s">
        <v>60</v>
      </c>
      <c r="I144" s="29" t="s">
        <v>61</v>
      </c>
      <c r="J144" s="83" t="s">
        <v>403</v>
      </c>
      <c r="K144" s="84">
        <f t="shared" si="46"/>
        <v>105000</v>
      </c>
      <c r="L144" s="85" t="e">
        <f>VLOOKUP(B144,'REGISTRO ABONOS'!$B$8:$BC$10049,54,0)</f>
        <v>#N/A</v>
      </c>
      <c r="M144" s="6"/>
    </row>
    <row r="145" spans="1:13" ht="32.25" hidden="1" customHeight="1" x14ac:dyDescent="0.2">
      <c r="A145" s="8"/>
      <c r="B145" s="31">
        <v>5647</v>
      </c>
      <c r="C145" s="30">
        <v>43564</v>
      </c>
      <c r="D145" s="83" t="s">
        <v>244</v>
      </c>
      <c r="E145" s="83" t="s">
        <v>245</v>
      </c>
      <c r="F145" s="83">
        <v>3218331859</v>
      </c>
      <c r="G145" s="83">
        <v>66677877</v>
      </c>
      <c r="H145" s="29" t="s">
        <v>60</v>
      </c>
      <c r="I145" s="29" t="s">
        <v>61</v>
      </c>
      <c r="J145" s="83" t="s">
        <v>229</v>
      </c>
      <c r="K145" s="84">
        <f t="shared" si="46"/>
        <v>105000</v>
      </c>
      <c r="L145" s="85" t="e">
        <f>VLOOKUP(B145,'REGISTRO ABONOS'!$B$8:$BC$10049,54,0)</f>
        <v>#N/A</v>
      </c>
      <c r="M145" s="6"/>
    </row>
    <row r="146" spans="1:13" ht="32.25" hidden="1" customHeight="1" x14ac:dyDescent="0.2">
      <c r="A146" s="8"/>
      <c r="B146" s="31">
        <v>5649</v>
      </c>
      <c r="C146" s="30">
        <v>43570</v>
      </c>
      <c r="D146" s="83" t="s">
        <v>424</v>
      </c>
      <c r="E146" s="83" t="s">
        <v>425</v>
      </c>
      <c r="F146" s="83" t="s">
        <v>426</v>
      </c>
      <c r="G146" s="83">
        <v>66677095</v>
      </c>
      <c r="H146" s="29" t="s">
        <v>60</v>
      </c>
      <c r="I146" s="29" t="s">
        <v>61</v>
      </c>
      <c r="J146" s="83" t="s">
        <v>411</v>
      </c>
      <c r="K146" s="84">
        <f t="shared" si="46"/>
        <v>105000</v>
      </c>
      <c r="L146" s="85" t="e">
        <f>VLOOKUP(B146,'REGISTRO ABONOS'!$B$8:$BC$10049,54,0)</f>
        <v>#N/A</v>
      </c>
      <c r="M146" s="6"/>
    </row>
    <row r="147" spans="1:13" ht="32.25" hidden="1" customHeight="1" x14ac:dyDescent="0.2">
      <c r="A147" s="8"/>
      <c r="B147" s="31">
        <v>5714</v>
      </c>
      <c r="C147" s="30">
        <v>43572</v>
      </c>
      <c r="D147" s="83" t="s">
        <v>406</v>
      </c>
      <c r="E147" s="83" t="s">
        <v>407</v>
      </c>
      <c r="F147" s="83">
        <v>3163008943</v>
      </c>
      <c r="G147" s="83">
        <v>94230715</v>
      </c>
      <c r="H147" s="29" t="s">
        <v>60</v>
      </c>
      <c r="I147" s="29" t="s">
        <v>61</v>
      </c>
      <c r="J147" s="83" t="s">
        <v>403</v>
      </c>
      <c r="K147" s="84">
        <f t="shared" si="46"/>
        <v>105000</v>
      </c>
      <c r="L147" s="85" t="e">
        <f>VLOOKUP(B147,'REGISTRO ABONOS'!$B$8:$BC$10049,54,0)</f>
        <v>#N/A</v>
      </c>
      <c r="M147" s="6"/>
    </row>
    <row r="148" spans="1:13" ht="32.25" hidden="1" customHeight="1" x14ac:dyDescent="0.2">
      <c r="A148" s="8"/>
      <c r="B148" s="31">
        <v>5817</v>
      </c>
      <c r="C148" s="30">
        <v>43556</v>
      </c>
      <c r="D148" s="83" t="s">
        <v>105</v>
      </c>
      <c r="E148" s="83" t="s">
        <v>106</v>
      </c>
      <c r="F148" s="83">
        <v>3188939047</v>
      </c>
      <c r="G148" s="83">
        <v>94229405</v>
      </c>
      <c r="H148" s="29" t="s">
        <v>60</v>
      </c>
      <c r="I148" s="29" t="s">
        <v>61</v>
      </c>
      <c r="J148" s="83" t="s">
        <v>107</v>
      </c>
      <c r="K148" s="84">
        <f t="shared" ref="K148:K178" si="47">IF(C148&gt;43607,130000,105000)</f>
        <v>105000</v>
      </c>
      <c r="L148" s="85" t="e">
        <f>VLOOKUP(B148,'REGISTRO ABONOS'!$B$8:$BC$10049,54,0)</f>
        <v>#N/A</v>
      </c>
      <c r="M148" s="6"/>
    </row>
    <row r="149" spans="1:13" ht="32.25" hidden="1" customHeight="1" x14ac:dyDescent="0.2">
      <c r="A149" s="8"/>
      <c r="B149" s="31">
        <v>5937</v>
      </c>
      <c r="C149" s="30">
        <v>43572</v>
      </c>
      <c r="D149" s="83" t="s">
        <v>457</v>
      </c>
      <c r="E149" s="83" t="s">
        <v>458</v>
      </c>
      <c r="F149" s="83">
        <v>3122498672</v>
      </c>
      <c r="G149" s="83">
        <v>94225748</v>
      </c>
      <c r="H149" s="29" t="s">
        <v>60</v>
      </c>
      <c r="I149" s="29" t="s">
        <v>61</v>
      </c>
      <c r="J149" s="83" t="s">
        <v>336</v>
      </c>
      <c r="K149" s="84">
        <f t="shared" si="47"/>
        <v>105000</v>
      </c>
      <c r="L149" s="85" t="e">
        <f>VLOOKUP(B149,'REGISTRO ABONOS'!$B$8:$BC$10049,54,0)</f>
        <v>#N/A</v>
      </c>
      <c r="M149" s="6"/>
    </row>
    <row r="150" spans="1:13" ht="32.25" hidden="1" customHeight="1" x14ac:dyDescent="0.2">
      <c r="A150" s="8"/>
      <c r="B150" s="31">
        <v>6041</v>
      </c>
      <c r="C150" s="30">
        <v>43566</v>
      </c>
      <c r="D150" s="83" t="s">
        <v>398</v>
      </c>
      <c r="E150" s="83"/>
      <c r="F150" s="83"/>
      <c r="G150" s="83"/>
      <c r="H150" s="29"/>
      <c r="I150" s="29" t="s">
        <v>61</v>
      </c>
      <c r="J150" s="83" t="s">
        <v>173</v>
      </c>
      <c r="K150" s="84">
        <f t="shared" si="47"/>
        <v>105000</v>
      </c>
      <c r="L150" s="85">
        <f>VLOOKUP(B150,'REGISTRO ABONOS'!$B$8:$BC$10049,54,0)</f>
        <v>0</v>
      </c>
      <c r="M150" s="6"/>
    </row>
    <row r="151" spans="1:13" ht="32.25" hidden="1" customHeight="1" x14ac:dyDescent="0.2">
      <c r="A151" s="8"/>
      <c r="B151" s="31">
        <v>6127</v>
      </c>
      <c r="C151" s="30">
        <v>43565</v>
      </c>
      <c r="D151" s="83" t="s">
        <v>356</v>
      </c>
      <c r="E151" s="83" t="s">
        <v>357</v>
      </c>
      <c r="F151" s="83">
        <v>3207549397</v>
      </c>
      <c r="G151" s="83">
        <v>94226179</v>
      </c>
      <c r="H151" s="29" t="s">
        <v>60</v>
      </c>
      <c r="I151" s="29" t="s">
        <v>61</v>
      </c>
      <c r="J151" s="83" t="s">
        <v>355</v>
      </c>
      <c r="K151" s="84">
        <f t="shared" si="47"/>
        <v>105000</v>
      </c>
      <c r="L151" s="85" t="e">
        <f>VLOOKUP(B151,'REGISTRO ABONOS'!$B$8:$BC$10049,54,0)</f>
        <v>#N/A</v>
      </c>
      <c r="M151" s="6"/>
    </row>
    <row r="152" spans="1:13" ht="32.25" hidden="1" customHeight="1" x14ac:dyDescent="0.2">
      <c r="A152" s="8"/>
      <c r="B152" s="31">
        <v>6249</v>
      </c>
      <c r="C152" s="30">
        <v>43570</v>
      </c>
      <c r="D152" s="83" t="s">
        <v>429</v>
      </c>
      <c r="E152" s="83" t="s">
        <v>430</v>
      </c>
      <c r="F152" s="83">
        <v>3137361218</v>
      </c>
      <c r="G152" s="83">
        <v>1116441758</v>
      </c>
      <c r="H152" s="29" t="s">
        <v>60</v>
      </c>
      <c r="I152" s="29" t="s">
        <v>61</v>
      </c>
      <c r="J152" s="83" t="s">
        <v>411</v>
      </c>
      <c r="K152" s="84">
        <f t="shared" si="47"/>
        <v>105000</v>
      </c>
      <c r="L152" s="85" t="e">
        <f>VLOOKUP(B152,'REGISTRO ABONOS'!$B$8:$BC$10049,54,0)</f>
        <v>#N/A</v>
      </c>
      <c r="M152" s="6"/>
    </row>
    <row r="153" spans="1:13" ht="32.25" hidden="1" customHeight="1" x14ac:dyDescent="0.2">
      <c r="A153" s="8"/>
      <c r="B153" s="31">
        <v>6262</v>
      </c>
      <c r="C153" s="30">
        <v>43559</v>
      </c>
      <c r="D153" s="83" t="s">
        <v>116</v>
      </c>
      <c r="E153" s="83" t="s">
        <v>117</v>
      </c>
      <c r="F153" s="83">
        <v>3209463235</v>
      </c>
      <c r="G153" s="83">
        <v>66677320</v>
      </c>
      <c r="H153" s="29" t="s">
        <v>60</v>
      </c>
      <c r="I153" s="29" t="s">
        <v>61</v>
      </c>
      <c r="J153" s="83" t="s">
        <v>65</v>
      </c>
      <c r="K153" s="84">
        <f t="shared" si="47"/>
        <v>105000</v>
      </c>
      <c r="L153" s="85" t="e">
        <f>VLOOKUP(B153,'REGISTRO ABONOS'!$B$8:$BC$10049,54,0)</f>
        <v>#N/A</v>
      </c>
      <c r="M153" s="6"/>
    </row>
    <row r="154" spans="1:13" ht="32.25" hidden="1" customHeight="1" x14ac:dyDescent="0.2">
      <c r="A154" s="8"/>
      <c r="B154" s="31">
        <v>6274</v>
      </c>
      <c r="C154" s="30">
        <v>43559</v>
      </c>
      <c r="D154" s="83" t="s">
        <v>121</v>
      </c>
      <c r="E154" s="83" t="s">
        <v>122</v>
      </c>
      <c r="F154" s="83">
        <v>3219421998</v>
      </c>
      <c r="G154" s="83">
        <v>66684136</v>
      </c>
      <c r="H154" s="29" t="s">
        <v>60</v>
      </c>
      <c r="I154" s="29" t="s">
        <v>61</v>
      </c>
      <c r="J154" s="83" t="s">
        <v>65</v>
      </c>
      <c r="K154" s="84">
        <f t="shared" si="47"/>
        <v>105000</v>
      </c>
      <c r="L154" s="85" t="e">
        <f>VLOOKUP(B154,'REGISTRO ABONOS'!$B$8:$BC$10049,54,0)</f>
        <v>#N/A</v>
      </c>
      <c r="M154" s="6"/>
    </row>
    <row r="155" spans="1:13" ht="32.25" hidden="1" customHeight="1" x14ac:dyDescent="0.2">
      <c r="A155" s="8"/>
      <c r="B155" s="31">
        <v>6475</v>
      </c>
      <c r="C155" s="30">
        <v>43563</v>
      </c>
      <c r="D155" s="83" t="s">
        <v>97</v>
      </c>
      <c r="E155" s="83" t="s">
        <v>98</v>
      </c>
      <c r="F155" s="83">
        <v>3186448614</v>
      </c>
      <c r="G155" s="83">
        <v>66680301</v>
      </c>
      <c r="H155" s="29" t="s">
        <v>60</v>
      </c>
      <c r="I155" s="29" t="s">
        <v>61</v>
      </c>
      <c r="J155" s="83" t="s">
        <v>99</v>
      </c>
      <c r="K155" s="84">
        <f t="shared" si="47"/>
        <v>105000</v>
      </c>
      <c r="L155" s="85">
        <f>VLOOKUP(B155,'REGISTRO ABONOS'!$B$8:$BC$10049,54,0)</f>
        <v>0</v>
      </c>
      <c r="M155" s="6"/>
    </row>
    <row r="156" spans="1:13" ht="32.25" hidden="1" customHeight="1" x14ac:dyDescent="0.2">
      <c r="A156" s="8"/>
      <c r="B156" s="31">
        <v>6714</v>
      </c>
      <c r="C156" s="30">
        <v>43559</v>
      </c>
      <c r="D156" s="83" t="s">
        <v>186</v>
      </c>
      <c r="E156" s="83" t="s">
        <v>185</v>
      </c>
      <c r="F156" s="83">
        <v>3148741297</v>
      </c>
      <c r="G156" s="83">
        <v>1116450012</v>
      </c>
      <c r="H156" s="29" t="s">
        <v>60</v>
      </c>
      <c r="I156" s="29" t="s">
        <v>61</v>
      </c>
      <c r="J156" s="83" t="s">
        <v>171</v>
      </c>
      <c r="K156" s="84">
        <f t="shared" si="47"/>
        <v>105000</v>
      </c>
      <c r="L156" s="85" t="e">
        <f>VLOOKUP(B156,'REGISTRO ABONOS'!$B$8:$BC$10049,54,0)</f>
        <v>#N/A</v>
      </c>
      <c r="M156" s="6"/>
    </row>
    <row r="157" spans="1:13" ht="32.25" hidden="1" customHeight="1" x14ac:dyDescent="0.2">
      <c r="A157" s="8"/>
      <c r="B157" s="31">
        <v>6729</v>
      </c>
      <c r="C157" s="30">
        <v>43562</v>
      </c>
      <c r="D157" s="83" t="s">
        <v>443</v>
      </c>
      <c r="E157" s="83" t="s">
        <v>444</v>
      </c>
      <c r="F157" s="83">
        <v>3104100132</v>
      </c>
      <c r="G157" s="83">
        <v>66675843</v>
      </c>
      <c r="H157" s="29" t="s">
        <v>60</v>
      </c>
      <c r="I157" s="29" t="s">
        <v>61</v>
      </c>
      <c r="J157" s="83" t="s">
        <v>411</v>
      </c>
      <c r="K157" s="84">
        <f t="shared" si="47"/>
        <v>105000</v>
      </c>
      <c r="L157" s="85" t="e">
        <f>VLOOKUP(B157,'REGISTRO ABONOS'!$B$8:$BC$10049,54,0)</f>
        <v>#N/A</v>
      </c>
      <c r="M157" s="6"/>
    </row>
    <row r="158" spans="1:13" ht="32.25" hidden="1" customHeight="1" x14ac:dyDescent="0.2">
      <c r="A158" s="8"/>
      <c r="B158" s="31">
        <v>6814</v>
      </c>
      <c r="C158" s="30">
        <v>43564</v>
      </c>
      <c r="D158" s="83" t="s">
        <v>229</v>
      </c>
      <c r="E158" s="83" t="s">
        <v>252</v>
      </c>
      <c r="F158" s="83">
        <v>3116110696</v>
      </c>
      <c r="G158" s="83">
        <v>94231669</v>
      </c>
      <c r="H158" s="29" t="s">
        <v>60</v>
      </c>
      <c r="I158" s="29" t="s">
        <v>61</v>
      </c>
      <c r="J158" s="83" t="s">
        <v>229</v>
      </c>
      <c r="K158" s="84">
        <f t="shared" si="47"/>
        <v>105000</v>
      </c>
      <c r="L158" s="85" t="e">
        <f>VLOOKUP(B158,'REGISTRO ABONOS'!$B$8:$BC$10049,54,0)</f>
        <v>#N/A</v>
      </c>
      <c r="M158" s="6"/>
    </row>
    <row r="159" spans="1:13" ht="32.25" hidden="1" customHeight="1" x14ac:dyDescent="0.2">
      <c r="A159" s="8"/>
      <c r="B159" s="31">
        <v>6827</v>
      </c>
      <c r="C159" s="30">
        <v>43564</v>
      </c>
      <c r="D159" s="83" t="s">
        <v>254</v>
      </c>
      <c r="E159" s="83" t="s">
        <v>255</v>
      </c>
      <c r="F159" s="83">
        <v>3235162652</v>
      </c>
      <c r="G159" s="83">
        <v>29987440</v>
      </c>
      <c r="H159" s="29" t="s">
        <v>60</v>
      </c>
      <c r="I159" s="29" t="s">
        <v>61</v>
      </c>
      <c r="J159" s="83" t="s">
        <v>229</v>
      </c>
      <c r="K159" s="84">
        <f t="shared" si="47"/>
        <v>105000</v>
      </c>
      <c r="L159" s="85" t="e">
        <f>VLOOKUP(B159,'REGISTRO ABONOS'!$B$8:$BC$10049,54,0)</f>
        <v>#N/A</v>
      </c>
      <c r="M159" s="6"/>
    </row>
    <row r="160" spans="1:13" ht="32.25" hidden="1" customHeight="1" x14ac:dyDescent="0.2">
      <c r="A160" s="8"/>
      <c r="B160" s="31">
        <v>6901</v>
      </c>
      <c r="C160" s="30">
        <v>43562</v>
      </c>
      <c r="D160" s="83" t="s">
        <v>435</v>
      </c>
      <c r="E160" s="83" t="s">
        <v>436</v>
      </c>
      <c r="F160" s="83">
        <v>3106531903</v>
      </c>
      <c r="G160" s="83">
        <v>29900812</v>
      </c>
      <c r="H160" s="29" t="s">
        <v>60</v>
      </c>
      <c r="I160" s="29" t="s">
        <v>61</v>
      </c>
      <c r="J160" s="83" t="s">
        <v>411</v>
      </c>
      <c r="K160" s="84">
        <f t="shared" si="47"/>
        <v>105000</v>
      </c>
      <c r="L160" s="85" t="e">
        <f>VLOOKUP(B160,'REGISTRO ABONOS'!$B$8:$BC$10049,54,0)</f>
        <v>#N/A</v>
      </c>
      <c r="M160" s="6"/>
    </row>
    <row r="161" spans="1:13" ht="32.25" hidden="1" customHeight="1" x14ac:dyDescent="0.2">
      <c r="A161" s="8"/>
      <c r="B161" s="31">
        <v>6902</v>
      </c>
      <c r="C161" s="30">
        <v>43559</v>
      </c>
      <c r="D161" s="83" t="s">
        <v>126</v>
      </c>
      <c r="E161" s="83" t="s">
        <v>127</v>
      </c>
      <c r="F161" s="83">
        <v>3123329135</v>
      </c>
      <c r="G161" s="83">
        <v>1097037705</v>
      </c>
      <c r="H161" s="29" t="s">
        <v>128</v>
      </c>
      <c r="I161" s="29" t="s">
        <v>61</v>
      </c>
      <c r="J161" s="83" t="s">
        <v>129</v>
      </c>
      <c r="K161" s="84">
        <f t="shared" si="47"/>
        <v>105000</v>
      </c>
      <c r="L161" s="85" t="e">
        <f>VLOOKUP(B161,'REGISTRO ABONOS'!$B$8:$BC$10049,54,0)</f>
        <v>#N/A</v>
      </c>
      <c r="M161" s="6"/>
    </row>
    <row r="162" spans="1:13" ht="32.25" hidden="1" customHeight="1" x14ac:dyDescent="0.2">
      <c r="A162" s="8"/>
      <c r="B162" s="31">
        <v>6942</v>
      </c>
      <c r="C162" s="30">
        <v>43571</v>
      </c>
      <c r="D162" s="83" t="s">
        <v>342</v>
      </c>
      <c r="E162" s="83" t="s">
        <v>343</v>
      </c>
      <c r="F162" s="83">
        <v>3124271224</v>
      </c>
      <c r="G162" s="83">
        <v>53008245</v>
      </c>
      <c r="H162" s="29" t="s">
        <v>265</v>
      </c>
      <c r="I162" s="29" t="s">
        <v>344</v>
      </c>
      <c r="J162" s="83" t="s">
        <v>345</v>
      </c>
      <c r="K162" s="84">
        <f t="shared" si="47"/>
        <v>105000</v>
      </c>
      <c r="L162" s="85">
        <f>VLOOKUP(B162,'REGISTRO ABONOS'!$B$8:$BC$10049,54,0)</f>
        <v>0</v>
      </c>
      <c r="M162" s="6"/>
    </row>
    <row r="163" spans="1:13" ht="32.25" hidden="1" customHeight="1" x14ac:dyDescent="0.2">
      <c r="A163" s="8"/>
      <c r="B163" s="31">
        <v>6948</v>
      </c>
      <c r="C163" s="30">
        <v>43567</v>
      </c>
      <c r="D163" s="83" t="s">
        <v>413</v>
      </c>
      <c r="E163" s="83" t="s">
        <v>414</v>
      </c>
      <c r="F163" s="83">
        <v>3137815267</v>
      </c>
      <c r="G163" s="83">
        <v>388850056</v>
      </c>
      <c r="H163" s="29" t="s">
        <v>60</v>
      </c>
      <c r="I163" s="29" t="s">
        <v>61</v>
      </c>
      <c r="J163" s="83" t="s">
        <v>411</v>
      </c>
      <c r="K163" s="84">
        <f t="shared" si="47"/>
        <v>105000</v>
      </c>
      <c r="L163" s="85" t="e">
        <f>VLOOKUP(B163,'REGISTRO ABONOS'!$B$8:$BC$10049,54,0)</f>
        <v>#N/A</v>
      </c>
      <c r="M163" s="6"/>
    </row>
    <row r="164" spans="1:13" ht="32.25" hidden="1" customHeight="1" x14ac:dyDescent="0.2">
      <c r="A164" s="8"/>
      <c r="B164" s="31">
        <v>6994</v>
      </c>
      <c r="C164" s="30">
        <v>43572</v>
      </c>
      <c r="D164" s="83" t="s">
        <v>399</v>
      </c>
      <c r="E164" s="83" t="s">
        <v>400</v>
      </c>
      <c r="F164" s="83">
        <v>3206542444</v>
      </c>
      <c r="G164" s="83">
        <v>94228031</v>
      </c>
      <c r="H164" s="29" t="s">
        <v>60</v>
      </c>
      <c r="I164" s="29" t="s">
        <v>61</v>
      </c>
      <c r="J164" s="83" t="s">
        <v>173</v>
      </c>
      <c r="K164" s="84">
        <f t="shared" si="47"/>
        <v>105000</v>
      </c>
      <c r="L164" s="85">
        <f>VLOOKUP(B164,'REGISTRO ABONOS'!$B$8:$BC$10049,54,0)</f>
        <v>70000</v>
      </c>
      <c r="M164" s="6"/>
    </row>
    <row r="165" spans="1:13" ht="32.25" hidden="1" customHeight="1" x14ac:dyDescent="0.2">
      <c r="A165" s="8"/>
      <c r="B165" s="31">
        <v>7048</v>
      </c>
      <c r="C165" s="30" t="s">
        <v>416</v>
      </c>
      <c r="D165" s="83" t="s">
        <v>417</v>
      </c>
      <c r="E165" s="83" t="s">
        <v>418</v>
      </c>
      <c r="F165" s="83">
        <v>3146908159</v>
      </c>
      <c r="G165" s="83">
        <v>66684095</v>
      </c>
      <c r="H165" s="29" t="s">
        <v>60</v>
      </c>
      <c r="I165" s="29" t="s">
        <v>61</v>
      </c>
      <c r="J165" s="83" t="s">
        <v>411</v>
      </c>
      <c r="K165" s="84">
        <f t="shared" si="47"/>
        <v>130000</v>
      </c>
      <c r="L165" s="85" t="e">
        <f>VLOOKUP(B165,'REGISTRO ABONOS'!$B$8:$BC$10049,54,0)</f>
        <v>#N/A</v>
      </c>
      <c r="M165" s="6"/>
    </row>
    <row r="166" spans="1:13" ht="32.25" hidden="1" customHeight="1" x14ac:dyDescent="0.2">
      <c r="A166" s="8"/>
      <c r="B166" s="31">
        <v>7100</v>
      </c>
      <c r="C166" s="30">
        <v>43565</v>
      </c>
      <c r="D166" s="83" t="s">
        <v>312</v>
      </c>
      <c r="E166" s="83" t="s">
        <v>301</v>
      </c>
      <c r="F166" s="83">
        <v>3117139436</v>
      </c>
      <c r="G166" s="83">
        <v>6464944</v>
      </c>
      <c r="H166" s="29" t="s">
        <v>75</v>
      </c>
      <c r="I166" s="29" t="s">
        <v>61</v>
      </c>
      <c r="J166" s="83" t="s">
        <v>281</v>
      </c>
      <c r="K166" s="84">
        <f t="shared" si="47"/>
        <v>105000</v>
      </c>
      <c r="L166" s="85" t="e">
        <f>VLOOKUP(B166,'REGISTRO ABONOS'!$B$8:$BC$10049,54,0)</f>
        <v>#N/A</v>
      </c>
      <c r="M166" s="6"/>
    </row>
    <row r="167" spans="1:13" ht="32.25" hidden="1" customHeight="1" x14ac:dyDescent="0.2">
      <c r="A167" s="8"/>
      <c r="B167" s="31">
        <v>7123</v>
      </c>
      <c r="C167" s="30">
        <v>43558</v>
      </c>
      <c r="D167" s="83" t="s">
        <v>322</v>
      </c>
      <c r="E167" s="83" t="s">
        <v>323</v>
      </c>
      <c r="F167" s="83">
        <v>3115522999</v>
      </c>
      <c r="G167" s="83">
        <v>94232544</v>
      </c>
      <c r="H167" s="29" t="s">
        <v>140</v>
      </c>
      <c r="I167" s="29" t="s">
        <v>61</v>
      </c>
      <c r="J167" s="83" t="s">
        <v>322</v>
      </c>
      <c r="K167" s="84">
        <f t="shared" si="47"/>
        <v>105000</v>
      </c>
      <c r="L167" s="85">
        <f>VLOOKUP(B167,'REGISTRO ABONOS'!$B$8:$BC$10049,54,0)</f>
        <v>0</v>
      </c>
      <c r="M167" s="6"/>
    </row>
    <row r="168" spans="1:13" ht="32.25" hidden="1" customHeight="1" x14ac:dyDescent="0.2">
      <c r="A168" s="8"/>
      <c r="B168" s="31">
        <v>7257</v>
      </c>
      <c r="C168" s="30">
        <v>43566</v>
      </c>
      <c r="D168" s="83" t="s">
        <v>393</v>
      </c>
      <c r="E168" s="83" t="s">
        <v>394</v>
      </c>
      <c r="F168" s="83">
        <v>22079992</v>
      </c>
      <c r="G168" s="83">
        <v>29991044</v>
      </c>
      <c r="H168" s="29" t="s">
        <v>60</v>
      </c>
      <c r="I168" s="29" t="s">
        <v>61</v>
      </c>
      <c r="J168" s="83" t="s">
        <v>383</v>
      </c>
      <c r="K168" s="84">
        <f t="shared" si="47"/>
        <v>105000</v>
      </c>
      <c r="L168" s="85" t="e">
        <f>VLOOKUP(B168,'REGISTRO ABONOS'!$B$8:$BC$10049,54,0)</f>
        <v>#N/A</v>
      </c>
      <c r="M168" s="6"/>
    </row>
    <row r="169" spans="1:13" ht="32.25" hidden="1" customHeight="1" x14ac:dyDescent="0.2">
      <c r="A169" s="8"/>
      <c r="B169" s="31">
        <v>7315</v>
      </c>
      <c r="C169" s="30">
        <v>43562</v>
      </c>
      <c r="D169" s="83" t="s">
        <v>208</v>
      </c>
      <c r="E169" s="83" t="s">
        <v>209</v>
      </c>
      <c r="F169" s="83">
        <v>3123576993</v>
      </c>
      <c r="G169" s="83">
        <v>1116443828</v>
      </c>
      <c r="H169" s="29" t="s">
        <v>60</v>
      </c>
      <c r="I169" s="29" t="s">
        <v>61</v>
      </c>
      <c r="J169" s="83" t="s">
        <v>200</v>
      </c>
      <c r="K169" s="84">
        <f t="shared" si="47"/>
        <v>105000</v>
      </c>
      <c r="L169" s="85" t="e">
        <f>VLOOKUP(B169,'REGISTRO ABONOS'!$B$8:$BC$10049,54,0)</f>
        <v>#N/A</v>
      </c>
      <c r="M169" s="6"/>
    </row>
    <row r="170" spans="1:13" ht="32.25" hidden="1" customHeight="1" x14ac:dyDescent="0.2">
      <c r="A170" s="8"/>
      <c r="B170" s="31">
        <v>7371</v>
      </c>
      <c r="C170" s="30">
        <v>43567</v>
      </c>
      <c r="D170" s="83" t="s">
        <v>409</v>
      </c>
      <c r="E170" s="83" t="s">
        <v>410</v>
      </c>
      <c r="F170" s="83">
        <v>3162978753</v>
      </c>
      <c r="G170" s="83">
        <v>29991451</v>
      </c>
      <c r="H170" s="29" t="s">
        <v>60</v>
      </c>
      <c r="I170" s="29" t="s">
        <v>61</v>
      </c>
      <c r="J170" s="83" t="s">
        <v>411</v>
      </c>
      <c r="K170" s="84">
        <f t="shared" si="47"/>
        <v>105000</v>
      </c>
      <c r="L170" s="85" t="e">
        <f>VLOOKUP(B170,'REGISTRO ABONOS'!$B$8:$BC$10049,54,0)</f>
        <v>#N/A</v>
      </c>
      <c r="M170" s="6"/>
    </row>
    <row r="171" spans="1:13" ht="32.25" hidden="1" customHeight="1" x14ac:dyDescent="0.2">
      <c r="A171" s="8"/>
      <c r="B171" s="31">
        <v>7388</v>
      </c>
      <c r="C171" s="30">
        <v>43567</v>
      </c>
      <c r="D171" s="83" t="s">
        <v>315</v>
      </c>
      <c r="E171" s="83" t="s">
        <v>316</v>
      </c>
      <c r="F171" s="83">
        <v>3108469377</v>
      </c>
      <c r="G171" s="83" t="s">
        <v>70</v>
      </c>
      <c r="H171" s="29" t="s">
        <v>60</v>
      </c>
      <c r="I171" s="29" t="s">
        <v>61</v>
      </c>
      <c r="J171" s="83" t="s">
        <v>87</v>
      </c>
      <c r="K171" s="84">
        <f t="shared" si="47"/>
        <v>105000</v>
      </c>
      <c r="L171" s="85" t="e">
        <f>VLOOKUP(B171,'REGISTRO ABONOS'!$B$8:$BC$10049,54,0)</f>
        <v>#N/A</v>
      </c>
      <c r="M171" s="6"/>
    </row>
    <row r="172" spans="1:13" ht="32.25" hidden="1" customHeight="1" x14ac:dyDescent="0.2">
      <c r="A172" s="8"/>
      <c r="B172" s="31">
        <v>7418</v>
      </c>
      <c r="C172" s="30">
        <v>43563</v>
      </c>
      <c r="D172" s="83" t="s">
        <v>411</v>
      </c>
      <c r="E172" s="83" t="s">
        <v>432</v>
      </c>
      <c r="F172" s="83">
        <v>3206764101</v>
      </c>
      <c r="G172" s="83">
        <v>94229960</v>
      </c>
      <c r="H172" s="29" t="s">
        <v>60</v>
      </c>
      <c r="I172" s="29" t="s">
        <v>61</v>
      </c>
      <c r="J172" s="83" t="s">
        <v>411</v>
      </c>
      <c r="K172" s="84">
        <f t="shared" si="47"/>
        <v>105000</v>
      </c>
      <c r="L172" s="85" t="e">
        <f>VLOOKUP(B172,'REGISTRO ABONOS'!$B$8:$BC$10049,54,0)</f>
        <v>#N/A</v>
      </c>
      <c r="M172" s="6"/>
    </row>
    <row r="173" spans="1:13" ht="32.25" hidden="1" customHeight="1" x14ac:dyDescent="0.2">
      <c r="A173" s="8"/>
      <c r="B173" s="31">
        <v>7451</v>
      </c>
      <c r="C173" s="30">
        <v>43562</v>
      </c>
      <c r="D173" s="83" t="s">
        <v>433</v>
      </c>
      <c r="E173" s="83" t="s">
        <v>434</v>
      </c>
      <c r="F173" s="83">
        <v>3225122079</v>
      </c>
      <c r="G173" s="83">
        <v>66681683</v>
      </c>
      <c r="H173" s="29" t="s">
        <v>60</v>
      </c>
      <c r="I173" s="29" t="s">
        <v>61</v>
      </c>
      <c r="J173" s="83" t="s">
        <v>433</v>
      </c>
      <c r="K173" s="84">
        <f t="shared" si="47"/>
        <v>105000</v>
      </c>
      <c r="L173" s="85" t="e">
        <f>VLOOKUP(B173,'REGISTRO ABONOS'!$B$8:$BC$10049,54,0)</f>
        <v>#N/A</v>
      </c>
      <c r="M173" s="6"/>
    </row>
    <row r="174" spans="1:13" ht="32.25" hidden="1" customHeight="1" x14ac:dyDescent="0.2">
      <c r="A174" s="8"/>
      <c r="B174" s="31">
        <v>7487</v>
      </c>
      <c r="C174" s="30">
        <v>43570</v>
      </c>
      <c r="D174" s="83" t="s">
        <v>422</v>
      </c>
      <c r="E174" s="83" t="s">
        <v>423</v>
      </c>
      <c r="F174" s="83">
        <v>3178139006</v>
      </c>
      <c r="G174" s="83">
        <v>1116445563</v>
      </c>
      <c r="H174" s="29" t="s">
        <v>60</v>
      </c>
      <c r="I174" s="29" t="s">
        <v>61</v>
      </c>
      <c r="J174" s="83" t="s">
        <v>411</v>
      </c>
      <c r="K174" s="84">
        <f t="shared" si="47"/>
        <v>105000</v>
      </c>
      <c r="L174" s="85" t="e">
        <f>VLOOKUP(B174,'REGISTRO ABONOS'!$B$8:$BC$10049,54,0)</f>
        <v>#N/A</v>
      </c>
      <c r="M174" s="6"/>
    </row>
    <row r="175" spans="1:13" ht="32.25" hidden="1" customHeight="1" x14ac:dyDescent="0.2">
      <c r="A175" s="8"/>
      <c r="B175" s="31">
        <v>7500</v>
      </c>
      <c r="C175" s="30">
        <v>43562</v>
      </c>
      <c r="D175" s="83" t="s">
        <v>442</v>
      </c>
      <c r="E175" s="83" t="s">
        <v>432</v>
      </c>
      <c r="F175" s="83">
        <v>3128954065</v>
      </c>
      <c r="G175" s="83">
        <v>1116448721</v>
      </c>
      <c r="H175" s="29" t="s">
        <v>60</v>
      </c>
      <c r="I175" s="29" t="s">
        <v>61</v>
      </c>
      <c r="J175" s="83" t="s">
        <v>411</v>
      </c>
      <c r="K175" s="84">
        <f t="shared" si="47"/>
        <v>105000</v>
      </c>
      <c r="L175" s="85" t="e">
        <f>VLOOKUP(B175,'REGISTRO ABONOS'!$B$8:$BC$10049,54,0)</f>
        <v>#N/A</v>
      </c>
      <c r="M175" s="6"/>
    </row>
    <row r="176" spans="1:13" ht="32.25" hidden="1" customHeight="1" x14ac:dyDescent="0.2">
      <c r="A176" s="8"/>
      <c r="B176" s="31">
        <v>7510</v>
      </c>
      <c r="C176" s="30">
        <v>43570</v>
      </c>
      <c r="D176" s="83" t="s">
        <v>391</v>
      </c>
      <c r="E176" s="83" t="s">
        <v>392</v>
      </c>
      <c r="F176" s="83">
        <v>3146244044</v>
      </c>
      <c r="G176" s="83">
        <v>94230375</v>
      </c>
      <c r="H176" s="29" t="s">
        <v>60</v>
      </c>
      <c r="I176" s="29" t="s">
        <v>61</v>
      </c>
      <c r="J176" s="83" t="s">
        <v>383</v>
      </c>
      <c r="K176" s="84">
        <f t="shared" si="47"/>
        <v>105000</v>
      </c>
      <c r="L176" s="85" t="e">
        <f>VLOOKUP(B176,'REGISTRO ABONOS'!$B$8:$BC$10049,54,0)</f>
        <v>#N/A</v>
      </c>
      <c r="M176" s="6"/>
    </row>
    <row r="177" spans="1:13" ht="32.25" hidden="1" customHeight="1" x14ac:dyDescent="0.2">
      <c r="A177" s="8"/>
      <c r="B177" s="31">
        <v>7535</v>
      </c>
      <c r="C177" s="30">
        <v>43559</v>
      </c>
      <c r="D177" s="83" t="s">
        <v>322</v>
      </c>
      <c r="E177" s="83" t="s">
        <v>323</v>
      </c>
      <c r="F177" s="83">
        <v>3115522999</v>
      </c>
      <c r="G177" s="83">
        <v>94252544</v>
      </c>
      <c r="H177" s="29" t="s">
        <v>140</v>
      </c>
      <c r="I177" s="29" t="s">
        <v>61</v>
      </c>
      <c r="J177" s="83" t="s">
        <v>322</v>
      </c>
      <c r="K177" s="84">
        <f t="shared" si="47"/>
        <v>105000</v>
      </c>
      <c r="L177" s="85">
        <f>VLOOKUP(B177,'REGISTRO ABONOS'!$B$8:$BC$10049,54,0)</f>
        <v>0</v>
      </c>
      <c r="M177" s="6"/>
    </row>
    <row r="178" spans="1:13" ht="32.25" hidden="1" customHeight="1" x14ac:dyDescent="0.2">
      <c r="A178" s="8"/>
      <c r="B178" s="31">
        <v>7627</v>
      </c>
      <c r="C178" s="30">
        <v>43569</v>
      </c>
      <c r="D178" s="83" t="s">
        <v>368</v>
      </c>
      <c r="E178" s="83" t="s">
        <v>369</v>
      </c>
      <c r="F178" s="83">
        <v>3104654223</v>
      </c>
      <c r="G178" s="83" t="s">
        <v>70</v>
      </c>
      <c r="H178" s="29" t="s">
        <v>140</v>
      </c>
      <c r="I178" s="29" t="s">
        <v>61</v>
      </c>
      <c r="J178" s="83" t="s">
        <v>355</v>
      </c>
      <c r="K178" s="84">
        <f t="shared" si="47"/>
        <v>105000</v>
      </c>
      <c r="L178" s="85" t="e">
        <f>VLOOKUP(B178,'REGISTRO ABONOS'!$B$8:$BC$10049,54,0)</f>
        <v>#N/A</v>
      </c>
      <c r="M178" s="6"/>
    </row>
    <row r="179" spans="1:13" ht="32.25" hidden="1" customHeight="1" x14ac:dyDescent="0.2">
      <c r="A179" s="8"/>
      <c r="B179" s="31">
        <v>7653</v>
      </c>
      <c r="C179" s="30">
        <v>43569</v>
      </c>
      <c r="D179" s="83" t="s">
        <v>346</v>
      </c>
      <c r="E179" s="83" t="s">
        <v>347</v>
      </c>
      <c r="F179" s="83">
        <v>3152449817</v>
      </c>
      <c r="G179" s="83">
        <v>23620210</v>
      </c>
      <c r="H179" s="29" t="s">
        <v>265</v>
      </c>
      <c r="I179" s="29" t="s">
        <v>61</v>
      </c>
      <c r="J179" s="83" t="s">
        <v>345</v>
      </c>
      <c r="K179" s="84">
        <f t="shared" ref="K179:K210" si="48">IF(C179&gt;43607,130000,105000)</f>
        <v>105000</v>
      </c>
      <c r="L179" s="85" t="e">
        <f>VLOOKUP(B179,'REGISTRO ABONOS'!$B$8:$BC$10049,54,0)</f>
        <v>#N/A</v>
      </c>
      <c r="M179" s="6"/>
    </row>
    <row r="180" spans="1:13" ht="32.25" hidden="1" customHeight="1" x14ac:dyDescent="0.2">
      <c r="A180" s="8"/>
      <c r="B180" s="31">
        <v>7712</v>
      </c>
      <c r="C180" s="30">
        <v>43570</v>
      </c>
      <c r="D180" s="83" t="s">
        <v>332</v>
      </c>
      <c r="E180" s="83" t="s">
        <v>333</v>
      </c>
      <c r="F180" s="83">
        <v>2206084</v>
      </c>
      <c r="G180" s="83">
        <v>29769624</v>
      </c>
      <c r="H180" s="29" t="s">
        <v>60</v>
      </c>
      <c r="I180" s="29" t="s">
        <v>61</v>
      </c>
      <c r="J180" s="83" t="s">
        <v>334</v>
      </c>
      <c r="K180" s="84">
        <f t="shared" si="48"/>
        <v>105000</v>
      </c>
      <c r="L180" s="85">
        <f>VLOOKUP(B180,'REGISTRO ABONOS'!$B$8:$BC$10049,54,0)</f>
        <v>0</v>
      </c>
      <c r="M180" s="6"/>
    </row>
    <row r="181" spans="1:13" ht="32.25" hidden="1" customHeight="1" x14ac:dyDescent="0.2">
      <c r="A181" s="8"/>
      <c r="B181" s="31">
        <v>7849</v>
      </c>
      <c r="C181" s="30">
        <v>43565</v>
      </c>
      <c r="D181" s="83" t="s">
        <v>198</v>
      </c>
      <c r="E181" s="83" t="s">
        <v>199</v>
      </c>
      <c r="F181" s="83">
        <v>3167127371</v>
      </c>
      <c r="G181" s="83">
        <v>66678318</v>
      </c>
      <c r="H181" s="29" t="s">
        <v>60</v>
      </c>
      <c r="I181" s="29" t="s">
        <v>61</v>
      </c>
      <c r="J181" s="83" t="s">
        <v>200</v>
      </c>
      <c r="K181" s="84">
        <f t="shared" si="48"/>
        <v>105000</v>
      </c>
      <c r="L181" s="85" t="e">
        <f>VLOOKUP(B181,'REGISTRO ABONOS'!$B$8:$BC$10049,54,0)</f>
        <v>#N/A</v>
      </c>
      <c r="M181" s="6"/>
    </row>
    <row r="182" spans="1:13" ht="32.25" hidden="1" customHeight="1" x14ac:dyDescent="0.2">
      <c r="A182" s="8"/>
      <c r="B182" s="31">
        <v>7857</v>
      </c>
      <c r="C182" s="30">
        <v>43559</v>
      </c>
      <c r="D182" s="83" t="s">
        <v>326</v>
      </c>
      <c r="E182" s="83" t="s">
        <v>327</v>
      </c>
      <c r="F182" s="83">
        <v>3167870694</v>
      </c>
      <c r="G182" s="83">
        <v>1114122354</v>
      </c>
      <c r="H182" s="29" t="s">
        <v>328</v>
      </c>
      <c r="I182" s="29" t="s">
        <v>61</v>
      </c>
      <c r="J182" s="83" t="s">
        <v>89</v>
      </c>
      <c r="K182" s="84">
        <f t="shared" si="48"/>
        <v>105000</v>
      </c>
      <c r="L182" s="85" t="e">
        <f>VLOOKUP(B182,'REGISTRO ABONOS'!$B$8:$BC$10049,54,0)</f>
        <v>#N/A</v>
      </c>
      <c r="M182" s="6"/>
    </row>
    <row r="183" spans="1:13" ht="32.25" hidden="1" customHeight="1" x14ac:dyDescent="0.2">
      <c r="A183" s="8"/>
      <c r="B183" s="31">
        <v>7865</v>
      </c>
      <c r="C183" s="30">
        <v>43571</v>
      </c>
      <c r="D183" s="83" t="s">
        <v>445</v>
      </c>
      <c r="E183" s="83" t="s">
        <v>446</v>
      </c>
      <c r="F183" s="83">
        <v>3122575948</v>
      </c>
      <c r="G183" s="83">
        <v>14884194</v>
      </c>
      <c r="H183" s="29" t="s">
        <v>60</v>
      </c>
      <c r="I183" s="29" t="s">
        <v>61</v>
      </c>
      <c r="J183" s="83" t="s">
        <v>336</v>
      </c>
      <c r="K183" s="84">
        <f t="shared" si="48"/>
        <v>105000</v>
      </c>
      <c r="L183" s="85" t="e">
        <f>VLOOKUP(B183,'REGISTRO ABONOS'!$B$8:$BC$10049,54,0)</f>
        <v>#N/A</v>
      </c>
      <c r="M183" s="6"/>
    </row>
    <row r="184" spans="1:13" ht="32.25" hidden="1" customHeight="1" x14ac:dyDescent="0.2">
      <c r="A184" s="8"/>
      <c r="B184" s="31">
        <v>8038</v>
      </c>
      <c r="C184" s="30">
        <v>43559</v>
      </c>
      <c r="D184" s="83" t="s">
        <v>189</v>
      </c>
      <c r="E184" s="83" t="s">
        <v>190</v>
      </c>
      <c r="F184" s="83">
        <v>3118617604</v>
      </c>
      <c r="G184" s="83">
        <v>2587238</v>
      </c>
      <c r="H184" s="29" t="s">
        <v>60</v>
      </c>
      <c r="I184" s="29" t="s">
        <v>61</v>
      </c>
      <c r="J184" s="83" t="s">
        <v>171</v>
      </c>
      <c r="K184" s="84">
        <f t="shared" si="48"/>
        <v>105000</v>
      </c>
      <c r="L184" s="85" t="e">
        <f>VLOOKUP(B184,'REGISTRO ABONOS'!$B$8:$BC$10049,54,0)</f>
        <v>#N/A</v>
      </c>
      <c r="M184" s="6"/>
    </row>
    <row r="185" spans="1:13" ht="32.25" hidden="1" customHeight="1" x14ac:dyDescent="0.2">
      <c r="A185" s="8"/>
      <c r="B185" s="31">
        <v>8218</v>
      </c>
      <c r="C185" s="30">
        <v>43556</v>
      </c>
      <c r="D185" s="83" t="s">
        <v>150</v>
      </c>
      <c r="E185" s="83" t="s">
        <v>127</v>
      </c>
      <c r="F185" s="83">
        <v>3127298768</v>
      </c>
      <c r="G185" s="83">
        <v>25018799</v>
      </c>
      <c r="H185" s="29" t="s">
        <v>128</v>
      </c>
      <c r="I185" s="29" t="s">
        <v>61</v>
      </c>
      <c r="J185" s="83" t="s">
        <v>65</v>
      </c>
      <c r="K185" s="84">
        <f t="shared" si="48"/>
        <v>105000</v>
      </c>
      <c r="L185" s="85" t="e">
        <f>VLOOKUP(B185,'REGISTRO ABONOS'!$B$8:$BC$10049,54,0)</f>
        <v>#N/A</v>
      </c>
      <c r="M185" s="6"/>
    </row>
    <row r="186" spans="1:13" ht="32.25" hidden="1" customHeight="1" x14ac:dyDescent="0.2">
      <c r="A186" s="8"/>
      <c r="B186" s="31">
        <v>8295</v>
      </c>
      <c r="C186" s="30">
        <v>43565</v>
      </c>
      <c r="D186" s="83" t="s">
        <v>304</v>
      </c>
      <c r="E186" s="83" t="s">
        <v>305</v>
      </c>
      <c r="F186" s="83">
        <v>3135269083</v>
      </c>
      <c r="G186" s="83">
        <v>1061729084</v>
      </c>
      <c r="H186" s="29" t="s">
        <v>285</v>
      </c>
      <c r="I186" s="29" t="s">
        <v>61</v>
      </c>
      <c r="J186" s="83" t="s">
        <v>281</v>
      </c>
      <c r="K186" s="84">
        <f t="shared" si="48"/>
        <v>105000</v>
      </c>
      <c r="L186" s="85" t="e">
        <f>VLOOKUP(B186,'REGISTRO ABONOS'!$B$8:$BC$10049,54,0)</f>
        <v>#N/A</v>
      </c>
      <c r="M186" s="6"/>
    </row>
    <row r="187" spans="1:13" ht="32.25" hidden="1" customHeight="1" x14ac:dyDescent="0.2">
      <c r="A187" s="8"/>
      <c r="B187" s="31">
        <v>8319</v>
      </c>
      <c r="C187" s="30">
        <v>43560</v>
      </c>
      <c r="D187" s="83" t="s">
        <v>225</v>
      </c>
      <c r="E187" s="83" t="s">
        <v>226</v>
      </c>
      <c r="F187" s="83">
        <v>3176924945</v>
      </c>
      <c r="G187" s="83" t="s">
        <v>70</v>
      </c>
      <c r="H187" s="29" t="s">
        <v>60</v>
      </c>
      <c r="I187" s="29" t="s">
        <v>61</v>
      </c>
      <c r="J187" s="83" t="s">
        <v>211</v>
      </c>
      <c r="K187" s="84">
        <f t="shared" si="48"/>
        <v>105000</v>
      </c>
      <c r="L187" s="85" t="e">
        <f>VLOOKUP(B187,'REGISTRO ABONOS'!$B$8:$BC$10049,54,0)</f>
        <v>#N/A</v>
      </c>
      <c r="M187" s="6"/>
    </row>
    <row r="188" spans="1:13" ht="32.25" hidden="1" customHeight="1" x14ac:dyDescent="0.2">
      <c r="A188" s="8"/>
      <c r="B188" s="31">
        <v>8358</v>
      </c>
      <c r="C188" s="30">
        <v>43567</v>
      </c>
      <c r="D188" s="83" t="s">
        <v>362</v>
      </c>
      <c r="E188" s="83" t="s">
        <v>363</v>
      </c>
      <c r="F188" s="83">
        <v>3128681153</v>
      </c>
      <c r="G188" s="83">
        <v>31495229</v>
      </c>
      <c r="H188" s="29" t="s">
        <v>60</v>
      </c>
      <c r="I188" s="29" t="s">
        <v>61</v>
      </c>
      <c r="J188" s="83" t="s">
        <v>355</v>
      </c>
      <c r="K188" s="84">
        <f t="shared" si="48"/>
        <v>105000</v>
      </c>
      <c r="L188" s="85" t="e">
        <f>VLOOKUP(B188,'REGISTRO ABONOS'!$B$8:$BC$10049,54,0)</f>
        <v>#N/A</v>
      </c>
      <c r="M188" s="6"/>
    </row>
    <row r="189" spans="1:13" ht="32.25" hidden="1" customHeight="1" x14ac:dyDescent="0.2">
      <c r="A189" s="8"/>
      <c r="B189" s="31">
        <v>8427</v>
      </c>
      <c r="C189" s="30">
        <v>43557</v>
      </c>
      <c r="D189" s="83" t="s">
        <v>381</v>
      </c>
      <c r="E189" s="83" t="s">
        <v>382</v>
      </c>
      <c r="F189" s="83">
        <v>2206036</v>
      </c>
      <c r="G189" s="83">
        <v>6300614</v>
      </c>
      <c r="H189" s="29" t="s">
        <v>60</v>
      </c>
      <c r="I189" s="29" t="s">
        <v>61</v>
      </c>
      <c r="J189" s="83" t="s">
        <v>383</v>
      </c>
      <c r="K189" s="84">
        <f t="shared" si="48"/>
        <v>105000</v>
      </c>
      <c r="L189" s="85" t="e">
        <f>VLOOKUP(B189,'REGISTRO ABONOS'!$B$8:$BC$10049,54,0)</f>
        <v>#N/A</v>
      </c>
      <c r="M189" s="6"/>
    </row>
    <row r="190" spans="1:13" ht="32.25" hidden="1" customHeight="1" x14ac:dyDescent="0.2">
      <c r="A190" s="8"/>
      <c r="B190" s="31">
        <v>8435</v>
      </c>
      <c r="C190" s="30">
        <v>43560</v>
      </c>
      <c r="D190" s="83" t="s">
        <v>297</v>
      </c>
      <c r="E190" s="83" t="s">
        <v>298</v>
      </c>
      <c r="F190" s="83">
        <v>3225150410</v>
      </c>
      <c r="G190" s="83">
        <v>29817538</v>
      </c>
      <c r="H190" s="29" t="s">
        <v>285</v>
      </c>
      <c r="I190" s="29" t="s">
        <v>61</v>
      </c>
      <c r="J190" s="83" t="s">
        <v>281</v>
      </c>
      <c r="K190" s="84">
        <f t="shared" si="48"/>
        <v>105000</v>
      </c>
      <c r="L190" s="85" t="e">
        <f>VLOOKUP(B190,'REGISTRO ABONOS'!$B$8:$BC$10049,54,0)</f>
        <v>#N/A</v>
      </c>
      <c r="M190" s="6"/>
    </row>
    <row r="191" spans="1:13" ht="32.25" hidden="1" customHeight="1" x14ac:dyDescent="0.2">
      <c r="A191" s="8"/>
      <c r="B191" s="31">
        <v>8499</v>
      </c>
      <c r="C191" s="30">
        <v>43564</v>
      </c>
      <c r="D191" s="83" t="s">
        <v>79</v>
      </c>
      <c r="E191" s="83" t="s">
        <v>80</v>
      </c>
      <c r="F191" s="83" t="s">
        <v>81</v>
      </c>
      <c r="G191" s="83">
        <v>1087555488</v>
      </c>
      <c r="H191" s="29" t="s">
        <v>60</v>
      </c>
      <c r="I191" s="29" t="s">
        <v>61</v>
      </c>
      <c r="J191" s="83" t="s">
        <v>82</v>
      </c>
      <c r="K191" s="84">
        <f t="shared" si="48"/>
        <v>105000</v>
      </c>
      <c r="L191" s="85">
        <f>VLOOKUP(B191,'REGISTRO ABONOS'!$B$8:$BC$10049,54,0)</f>
        <v>70000</v>
      </c>
      <c r="M191" s="6"/>
    </row>
    <row r="192" spans="1:13" ht="32.25" hidden="1" customHeight="1" x14ac:dyDescent="0.2">
      <c r="A192" s="8"/>
      <c r="B192" s="31">
        <v>8520</v>
      </c>
      <c r="C192" s="30">
        <v>43559</v>
      </c>
      <c r="D192" s="83" t="s">
        <v>146</v>
      </c>
      <c r="E192" s="83" t="s">
        <v>147</v>
      </c>
      <c r="F192" s="83">
        <v>3217688508</v>
      </c>
      <c r="G192" s="83"/>
      <c r="H192" s="29" t="s">
        <v>128</v>
      </c>
      <c r="I192" s="29" t="s">
        <v>61</v>
      </c>
      <c r="J192" s="83" t="s">
        <v>65</v>
      </c>
      <c r="K192" s="84">
        <f t="shared" si="48"/>
        <v>105000</v>
      </c>
      <c r="L192" s="85" t="e">
        <f>VLOOKUP(B192,'REGISTRO ABONOS'!$B$8:$BC$10049,54,0)</f>
        <v>#N/A</v>
      </c>
      <c r="M192" s="6"/>
    </row>
    <row r="193" spans="1:13" ht="32.25" hidden="1" customHeight="1" x14ac:dyDescent="0.2">
      <c r="A193" s="8"/>
      <c r="B193" s="31">
        <v>8532</v>
      </c>
      <c r="C193" s="30">
        <v>43567</v>
      </c>
      <c r="D193" s="83" t="s">
        <v>320</v>
      </c>
      <c r="E193" s="83" t="s">
        <v>321</v>
      </c>
      <c r="F193" s="83">
        <v>3113211639</v>
      </c>
      <c r="G193" s="83">
        <v>6197908</v>
      </c>
      <c r="H193" s="29" t="s">
        <v>60</v>
      </c>
      <c r="I193" s="29" t="s">
        <v>61</v>
      </c>
      <c r="J193" s="83" t="s">
        <v>200</v>
      </c>
      <c r="K193" s="84">
        <f t="shared" si="48"/>
        <v>105000</v>
      </c>
      <c r="L193" s="85" t="e">
        <f>VLOOKUP(B193,'REGISTRO ABONOS'!$B$8:$BC$10049,54,0)</f>
        <v>#N/A</v>
      </c>
      <c r="M193" s="6"/>
    </row>
    <row r="194" spans="1:13" ht="32.25" hidden="1" customHeight="1" x14ac:dyDescent="0.2">
      <c r="A194" s="8"/>
      <c r="B194" s="31">
        <v>8545</v>
      </c>
      <c r="C194" s="30">
        <v>43559</v>
      </c>
      <c r="D194" s="83" t="s">
        <v>168</v>
      </c>
      <c r="E194" s="83" t="s">
        <v>169</v>
      </c>
      <c r="F194" s="83">
        <v>3135377127</v>
      </c>
      <c r="G194" s="83">
        <v>94227097</v>
      </c>
      <c r="H194" s="29" t="s">
        <v>60</v>
      </c>
      <c r="I194" s="29" t="s">
        <v>61</v>
      </c>
      <c r="J194" s="83" t="s">
        <v>170</v>
      </c>
      <c r="K194" s="84">
        <f t="shared" si="48"/>
        <v>105000</v>
      </c>
      <c r="L194" s="85" t="e">
        <f>VLOOKUP(B194,'REGISTRO ABONOS'!$B$8:$BC$10049,54,0)</f>
        <v>#N/A</v>
      </c>
      <c r="M194" s="6"/>
    </row>
    <row r="195" spans="1:13" ht="32.25" hidden="1" customHeight="1" x14ac:dyDescent="0.2">
      <c r="A195" s="8"/>
      <c r="B195" s="31">
        <v>8588</v>
      </c>
      <c r="C195" s="30">
        <v>43571</v>
      </c>
      <c r="D195" s="83" t="s">
        <v>463</v>
      </c>
      <c r="E195" s="83" t="s">
        <v>464</v>
      </c>
      <c r="F195" s="83">
        <v>3235172677</v>
      </c>
      <c r="G195" s="83">
        <v>94233367</v>
      </c>
      <c r="H195" s="29" t="s">
        <v>60</v>
      </c>
      <c r="I195" s="29" t="s">
        <v>61</v>
      </c>
      <c r="J195" s="83" t="s">
        <v>322</v>
      </c>
      <c r="K195" s="84">
        <f t="shared" si="48"/>
        <v>105000</v>
      </c>
      <c r="L195" s="85" t="e">
        <f>VLOOKUP(B195,'REGISTRO ABONOS'!$B$8:$BC$10049,54,0)</f>
        <v>#N/A</v>
      </c>
      <c r="M195" s="6"/>
    </row>
    <row r="196" spans="1:13" ht="32.25" hidden="1" customHeight="1" x14ac:dyDescent="0.2">
      <c r="A196" s="8"/>
      <c r="B196" s="31">
        <v>8615</v>
      </c>
      <c r="C196" s="30">
        <v>43565</v>
      </c>
      <c r="D196" s="83" t="s">
        <v>310</v>
      </c>
      <c r="E196" s="83" t="s">
        <v>311</v>
      </c>
      <c r="F196" s="83">
        <v>3144043709</v>
      </c>
      <c r="G196" s="83">
        <v>41872498</v>
      </c>
      <c r="H196" s="29" t="s">
        <v>285</v>
      </c>
      <c r="I196" s="29" t="s">
        <v>61</v>
      </c>
      <c r="J196" s="83" t="s">
        <v>281</v>
      </c>
      <c r="K196" s="84">
        <f t="shared" si="48"/>
        <v>105000</v>
      </c>
      <c r="L196" s="85" t="e">
        <f>VLOOKUP(B196,'REGISTRO ABONOS'!$B$8:$BC$10049,54,0)</f>
        <v>#N/A</v>
      </c>
      <c r="M196" s="6"/>
    </row>
    <row r="197" spans="1:13" ht="32.25" hidden="1" customHeight="1" x14ac:dyDescent="0.2">
      <c r="A197" s="8"/>
      <c r="B197" s="31">
        <v>8649</v>
      </c>
      <c r="C197" s="30">
        <v>43565</v>
      </c>
      <c r="D197" s="83" t="s">
        <v>290</v>
      </c>
      <c r="E197" s="83" t="s">
        <v>291</v>
      </c>
      <c r="F197" s="83">
        <v>3186738057</v>
      </c>
      <c r="G197" s="83">
        <v>6504939</v>
      </c>
      <c r="H197" s="29" t="s">
        <v>285</v>
      </c>
      <c r="I197" s="29" t="s">
        <v>61</v>
      </c>
      <c r="J197" s="83" t="s">
        <v>281</v>
      </c>
      <c r="K197" s="84">
        <f t="shared" si="48"/>
        <v>105000</v>
      </c>
      <c r="L197" s="85" t="e">
        <f>VLOOKUP(B197,'REGISTRO ABONOS'!$B$8:$BC$10049,54,0)</f>
        <v>#N/A</v>
      </c>
      <c r="M197" s="6"/>
    </row>
    <row r="198" spans="1:13" ht="32.25" hidden="1" customHeight="1" x14ac:dyDescent="0.2">
      <c r="A198" s="8"/>
      <c r="B198" s="31">
        <v>8701</v>
      </c>
      <c r="C198" s="30">
        <v>43565</v>
      </c>
      <c r="D198" s="83" t="s">
        <v>437</v>
      </c>
      <c r="E198" s="83" t="s">
        <v>438</v>
      </c>
      <c r="F198" s="83">
        <v>3215707170</v>
      </c>
      <c r="G198" s="83">
        <v>1116438414</v>
      </c>
      <c r="H198" s="29" t="s">
        <v>60</v>
      </c>
      <c r="I198" s="29" t="s">
        <v>61</v>
      </c>
      <c r="J198" s="83" t="s">
        <v>411</v>
      </c>
      <c r="K198" s="84">
        <f t="shared" si="48"/>
        <v>105000</v>
      </c>
      <c r="L198" s="85" t="e">
        <f>VLOOKUP(B198,'REGISTRO ABONOS'!$B$8:$BC$10049,54,0)</f>
        <v>#N/A</v>
      </c>
      <c r="M198" s="6"/>
    </row>
    <row r="199" spans="1:13" ht="32.25" hidden="1" customHeight="1" x14ac:dyDescent="0.2">
      <c r="A199" s="8"/>
      <c r="B199" s="31">
        <v>8711</v>
      </c>
      <c r="C199" s="30">
        <v>43564</v>
      </c>
      <c r="D199" s="83" t="s">
        <v>227</v>
      </c>
      <c r="E199" s="83" t="s">
        <v>228</v>
      </c>
      <c r="F199" s="83" t="s">
        <v>70</v>
      </c>
      <c r="G199" s="83">
        <v>1116434197</v>
      </c>
      <c r="H199" s="29" t="s">
        <v>60</v>
      </c>
      <c r="I199" s="29" t="s">
        <v>61</v>
      </c>
      <c r="J199" s="83" t="s">
        <v>229</v>
      </c>
      <c r="K199" s="84">
        <f t="shared" si="48"/>
        <v>105000</v>
      </c>
      <c r="L199" s="85">
        <f>VLOOKUP(B199,'REGISTRO ABONOS'!$B$8:$BC$10049,54,0)</f>
        <v>0</v>
      </c>
      <c r="M199" s="6"/>
    </row>
    <row r="200" spans="1:13" ht="32.25" hidden="1" customHeight="1" x14ac:dyDescent="0.2">
      <c r="A200" s="8"/>
      <c r="B200" s="31">
        <v>8711</v>
      </c>
      <c r="C200" s="30">
        <v>43564</v>
      </c>
      <c r="D200" s="83" t="s">
        <v>227</v>
      </c>
      <c r="E200" s="83" t="s">
        <v>228</v>
      </c>
      <c r="F200" s="83" t="s">
        <v>70</v>
      </c>
      <c r="G200" s="83">
        <v>1116434197</v>
      </c>
      <c r="H200" s="29" t="s">
        <v>60</v>
      </c>
      <c r="I200" s="29" t="s">
        <v>61</v>
      </c>
      <c r="J200" s="83" t="s">
        <v>229</v>
      </c>
      <c r="K200" s="84">
        <f t="shared" si="48"/>
        <v>105000</v>
      </c>
      <c r="L200" s="85">
        <f>VLOOKUP(B200,'REGISTRO ABONOS'!$B$8:$BC$10049,54,0)</f>
        <v>0</v>
      </c>
      <c r="M200" s="6"/>
    </row>
    <row r="201" spans="1:13" ht="32.25" hidden="1" customHeight="1" x14ac:dyDescent="0.2">
      <c r="A201" s="8"/>
      <c r="B201" s="31">
        <v>8728</v>
      </c>
      <c r="C201" s="30">
        <v>43559</v>
      </c>
      <c r="D201" s="83" t="s">
        <v>174</v>
      </c>
      <c r="E201" s="83" t="s">
        <v>175</v>
      </c>
      <c r="F201" s="83">
        <v>3163304325</v>
      </c>
      <c r="G201" s="83">
        <v>94229849</v>
      </c>
      <c r="H201" s="29" t="s">
        <v>60</v>
      </c>
      <c r="I201" s="29" t="s">
        <v>61</v>
      </c>
      <c r="J201" s="83" t="s">
        <v>171</v>
      </c>
      <c r="K201" s="84">
        <f t="shared" si="48"/>
        <v>105000</v>
      </c>
      <c r="L201" s="85" t="e">
        <f>VLOOKUP(B201,'REGISTRO ABONOS'!$B$8:$BC$10049,54,0)</f>
        <v>#N/A</v>
      </c>
      <c r="M201" s="6"/>
    </row>
    <row r="202" spans="1:13" ht="32.25" hidden="1" customHeight="1" x14ac:dyDescent="0.2">
      <c r="A202" s="8"/>
      <c r="B202" s="31">
        <v>8731</v>
      </c>
      <c r="C202" s="30">
        <v>43563</v>
      </c>
      <c r="D202" s="83" t="s">
        <v>101</v>
      </c>
      <c r="E202" s="83" t="s">
        <v>98</v>
      </c>
      <c r="F202" s="83">
        <v>3155328778</v>
      </c>
      <c r="G202" s="83">
        <v>94301278</v>
      </c>
      <c r="H202" s="29" t="s">
        <v>102</v>
      </c>
      <c r="I202" s="29" t="s">
        <v>61</v>
      </c>
      <c r="J202" s="83" t="s">
        <v>99</v>
      </c>
      <c r="K202" s="84">
        <f t="shared" si="48"/>
        <v>105000</v>
      </c>
      <c r="L202" s="85">
        <f>VLOOKUP(B202,'REGISTRO ABONOS'!$B$8:$BC$10049,54,0)</f>
        <v>0</v>
      </c>
      <c r="M202" s="6"/>
    </row>
    <row r="203" spans="1:13" ht="32.25" hidden="1" customHeight="1" x14ac:dyDescent="0.2">
      <c r="A203" s="8"/>
      <c r="B203" s="31">
        <v>8790</v>
      </c>
      <c r="C203" s="30">
        <v>43571</v>
      </c>
      <c r="D203" s="83" t="s">
        <v>377</v>
      </c>
      <c r="E203" s="83" t="s">
        <v>378</v>
      </c>
      <c r="F203" s="83">
        <v>3177389319</v>
      </c>
      <c r="G203" s="83">
        <v>1116439549</v>
      </c>
      <c r="H203" s="29" t="s">
        <v>60</v>
      </c>
      <c r="I203" s="29" t="s">
        <v>61</v>
      </c>
      <c r="J203" s="83" t="s">
        <v>338</v>
      </c>
      <c r="K203" s="84">
        <f t="shared" si="48"/>
        <v>105000</v>
      </c>
      <c r="L203" s="85" t="e">
        <f>VLOOKUP(B203,'REGISTRO ABONOS'!$B$8:$BC$10049,54,0)</f>
        <v>#N/A</v>
      </c>
      <c r="M203" s="6"/>
    </row>
    <row r="204" spans="1:13" ht="32.25" hidden="1" customHeight="1" x14ac:dyDescent="0.2">
      <c r="A204" s="8"/>
      <c r="B204" s="31">
        <v>8865</v>
      </c>
      <c r="C204" s="30">
        <v>43565</v>
      </c>
      <c r="D204" s="83" t="s">
        <v>366</v>
      </c>
      <c r="E204" s="83" t="s">
        <v>367</v>
      </c>
      <c r="F204" s="83">
        <v>3117221459</v>
      </c>
      <c r="G204" s="83">
        <v>94225361</v>
      </c>
      <c r="H204" s="29" t="s">
        <v>60</v>
      </c>
      <c r="I204" s="29" t="s">
        <v>61</v>
      </c>
      <c r="J204" s="83" t="s">
        <v>355</v>
      </c>
      <c r="K204" s="84">
        <f t="shared" si="48"/>
        <v>105000</v>
      </c>
      <c r="L204" s="85" t="e">
        <f>VLOOKUP(B204,'REGISTRO ABONOS'!$B$8:$BC$10049,54,0)</f>
        <v>#N/A</v>
      </c>
      <c r="M204" s="6"/>
    </row>
    <row r="205" spans="1:13" ht="32.25" hidden="1" customHeight="1" x14ac:dyDescent="0.2">
      <c r="A205" s="8"/>
      <c r="B205" s="31">
        <v>8879</v>
      </c>
      <c r="C205" s="30">
        <v>43585</v>
      </c>
      <c r="D205" s="83" t="s">
        <v>451</v>
      </c>
      <c r="E205" s="83" t="s">
        <v>452</v>
      </c>
      <c r="F205" s="83">
        <v>3128173508</v>
      </c>
      <c r="G205" s="83">
        <v>1006592700</v>
      </c>
      <c r="H205" s="29" t="s">
        <v>60</v>
      </c>
      <c r="I205" s="29" t="s">
        <v>61</v>
      </c>
      <c r="J205" s="83" t="s">
        <v>336</v>
      </c>
      <c r="K205" s="84">
        <f t="shared" si="48"/>
        <v>105000</v>
      </c>
      <c r="L205" s="85" t="e">
        <f>VLOOKUP(B205,'REGISTRO ABONOS'!$B$8:$BC$10049,54,0)</f>
        <v>#N/A</v>
      </c>
      <c r="M205" s="6"/>
    </row>
    <row r="206" spans="1:13" ht="32.25" hidden="1" customHeight="1" x14ac:dyDescent="0.2">
      <c r="A206" s="8"/>
      <c r="B206" s="31">
        <v>9018</v>
      </c>
      <c r="C206" s="30">
        <v>43565</v>
      </c>
      <c r="D206" s="83" t="s">
        <v>308</v>
      </c>
      <c r="E206" s="83" t="s">
        <v>284</v>
      </c>
      <c r="F206" s="83" t="s">
        <v>309</v>
      </c>
      <c r="G206" s="83">
        <v>1112761992</v>
      </c>
      <c r="H206" s="29" t="s">
        <v>285</v>
      </c>
      <c r="I206" s="29" t="s">
        <v>61</v>
      </c>
      <c r="J206" s="83" t="s">
        <v>281</v>
      </c>
      <c r="K206" s="84">
        <f t="shared" si="48"/>
        <v>105000</v>
      </c>
      <c r="L206" s="85" t="e">
        <f>VLOOKUP(B206,'REGISTRO ABONOS'!$B$8:$BC$10049,54,0)</f>
        <v>#N/A</v>
      </c>
      <c r="M206" s="6"/>
    </row>
    <row r="207" spans="1:13" ht="32.25" hidden="1" customHeight="1" x14ac:dyDescent="0.2">
      <c r="A207" s="8"/>
      <c r="B207" s="31">
        <v>9102</v>
      </c>
      <c r="C207" s="30">
        <v>43571</v>
      </c>
      <c r="D207" s="83" t="s">
        <v>375</v>
      </c>
      <c r="E207" s="83" t="s">
        <v>376</v>
      </c>
      <c r="F207" s="83">
        <v>3165213290</v>
      </c>
      <c r="G207" s="83">
        <v>94227506</v>
      </c>
      <c r="H207" s="29" t="s">
        <v>60</v>
      </c>
      <c r="I207" s="29" t="s">
        <v>61</v>
      </c>
      <c r="J207" s="83" t="s">
        <v>338</v>
      </c>
      <c r="K207" s="84">
        <f t="shared" si="48"/>
        <v>105000</v>
      </c>
      <c r="L207" s="85" t="e">
        <f>VLOOKUP(B207,'REGISTRO ABONOS'!$B$8:$BC$10049,54,0)</f>
        <v>#N/A</v>
      </c>
      <c r="M207" s="6"/>
    </row>
    <row r="208" spans="1:13" ht="32.25" hidden="1" customHeight="1" x14ac:dyDescent="0.2">
      <c r="A208" s="8"/>
      <c r="B208" s="31">
        <v>9113</v>
      </c>
      <c r="C208" s="30">
        <v>43564</v>
      </c>
      <c r="D208" s="83" t="s">
        <v>270</v>
      </c>
      <c r="E208" s="83" t="s">
        <v>271</v>
      </c>
      <c r="F208" s="83">
        <v>3116010784</v>
      </c>
      <c r="G208" s="83">
        <v>29993227</v>
      </c>
      <c r="H208" s="29" t="s">
        <v>60</v>
      </c>
      <c r="I208" s="29" t="s">
        <v>61</v>
      </c>
      <c r="J208" s="83" t="s">
        <v>229</v>
      </c>
      <c r="K208" s="84">
        <f t="shared" si="48"/>
        <v>105000</v>
      </c>
      <c r="L208" s="85" t="e">
        <f>VLOOKUP(B208,'REGISTRO ABONOS'!$B$8:$BC$10049,54,0)</f>
        <v>#N/A</v>
      </c>
      <c r="M208" s="6"/>
    </row>
    <row r="209" spans="1:13" ht="32.25" hidden="1" customHeight="1" x14ac:dyDescent="0.2">
      <c r="A209" s="8"/>
      <c r="B209" s="31">
        <v>9271</v>
      </c>
      <c r="C209" s="30">
        <v>43578</v>
      </c>
      <c r="D209" s="83" t="s">
        <v>592</v>
      </c>
      <c r="E209" s="83" t="s">
        <v>593</v>
      </c>
      <c r="F209" s="83">
        <v>3164092886</v>
      </c>
      <c r="G209" s="83">
        <v>39274265</v>
      </c>
      <c r="H209" s="29" t="s">
        <v>60</v>
      </c>
      <c r="I209" s="29" t="s">
        <v>61</v>
      </c>
      <c r="J209" s="83" t="s">
        <v>594</v>
      </c>
      <c r="K209" s="84">
        <f t="shared" si="48"/>
        <v>105000</v>
      </c>
      <c r="L209" s="85" t="e">
        <f>VLOOKUP(B209,'REGISTRO ABONOS'!$B$8:$BC$10049,54,0)</f>
        <v>#N/A</v>
      </c>
      <c r="M209" s="6"/>
    </row>
    <row r="210" spans="1:13" ht="32.25" hidden="1" customHeight="1" x14ac:dyDescent="0.2">
      <c r="A210" s="8"/>
      <c r="B210" s="31">
        <v>9302</v>
      </c>
      <c r="C210" s="30">
        <v>43559</v>
      </c>
      <c r="D210" s="83" t="s">
        <v>177</v>
      </c>
      <c r="E210" s="83" t="s">
        <v>178</v>
      </c>
      <c r="F210" s="83">
        <v>3054333023</v>
      </c>
      <c r="G210" s="83">
        <v>16400613</v>
      </c>
      <c r="H210" s="29" t="s">
        <v>60</v>
      </c>
      <c r="I210" s="29" t="s">
        <v>61</v>
      </c>
      <c r="J210" s="83" t="s">
        <v>171</v>
      </c>
      <c r="K210" s="84">
        <f t="shared" si="48"/>
        <v>105000</v>
      </c>
      <c r="L210" s="85" t="e">
        <f>VLOOKUP(B210,'REGISTRO ABONOS'!$B$8:$BC$10049,54,0)</f>
        <v>#N/A</v>
      </c>
      <c r="M210" s="6"/>
    </row>
    <row r="211" spans="1:13" ht="32.25" hidden="1" customHeight="1" x14ac:dyDescent="0.2">
      <c r="A211" s="8"/>
      <c r="B211" s="31">
        <v>9535</v>
      </c>
      <c r="C211" s="30">
        <v>43571</v>
      </c>
      <c r="D211" s="83" t="s">
        <v>466</v>
      </c>
      <c r="E211" s="83" t="s">
        <v>467</v>
      </c>
      <c r="F211" s="83">
        <v>3217063992</v>
      </c>
      <c r="G211" s="83">
        <v>1113038623</v>
      </c>
      <c r="H211" s="29" t="s">
        <v>60</v>
      </c>
      <c r="I211" s="29" t="s">
        <v>61</v>
      </c>
      <c r="J211" s="83" t="s">
        <v>468</v>
      </c>
      <c r="K211" s="84">
        <f t="shared" ref="K211:K217" si="49">IF(C211&gt;43607,130000,105000)</f>
        <v>105000</v>
      </c>
      <c r="L211" s="85" t="e">
        <f>VLOOKUP(B211,'REGISTRO ABONOS'!$B$8:$BC$10049,54,0)</f>
        <v>#N/A</v>
      </c>
      <c r="M211" s="6"/>
    </row>
    <row r="212" spans="1:13" ht="32.25" hidden="1" customHeight="1" x14ac:dyDescent="0.2">
      <c r="A212" s="8"/>
      <c r="B212" s="31">
        <v>9560</v>
      </c>
      <c r="C212" s="30">
        <v>43560</v>
      </c>
      <c r="D212" s="83" t="s">
        <v>221</v>
      </c>
      <c r="E212" s="83" t="s">
        <v>222</v>
      </c>
      <c r="F212" s="83">
        <v>3122356977</v>
      </c>
      <c r="G212" s="83">
        <v>6560833</v>
      </c>
      <c r="H212" s="29" t="s">
        <v>140</v>
      </c>
      <c r="I212" s="29" t="s">
        <v>61</v>
      </c>
      <c r="J212" s="83" t="s">
        <v>211</v>
      </c>
      <c r="K212" s="84">
        <f t="shared" si="49"/>
        <v>105000</v>
      </c>
      <c r="L212" s="85" t="e">
        <f>VLOOKUP(B212,'REGISTRO ABONOS'!$B$8:$BC$10049,54,0)</f>
        <v>#N/A</v>
      </c>
      <c r="M212" s="6"/>
    </row>
    <row r="213" spans="1:13" ht="32.25" hidden="1" customHeight="1" x14ac:dyDescent="0.2">
      <c r="A213" s="8"/>
      <c r="B213" s="31">
        <v>9570</v>
      </c>
      <c r="C213" s="30">
        <v>43559</v>
      </c>
      <c r="D213" s="83" t="s">
        <v>193</v>
      </c>
      <c r="E213" s="83" t="s">
        <v>194</v>
      </c>
      <c r="F213" s="83">
        <v>3136762870</v>
      </c>
      <c r="G213" s="83">
        <v>1116445264</v>
      </c>
      <c r="H213" s="29" t="s">
        <v>195</v>
      </c>
      <c r="I213" s="29" t="s">
        <v>61</v>
      </c>
      <c r="J213" s="83" t="s">
        <v>171</v>
      </c>
      <c r="K213" s="84">
        <f t="shared" si="49"/>
        <v>105000</v>
      </c>
      <c r="L213" s="85" t="e">
        <f>VLOOKUP(B213,'REGISTRO ABONOS'!$B$8:$BC$10049,54,0)</f>
        <v>#N/A</v>
      </c>
      <c r="M213" s="6"/>
    </row>
    <row r="214" spans="1:13" ht="32.25" hidden="1" customHeight="1" x14ac:dyDescent="0.2">
      <c r="A214" s="8"/>
      <c r="B214" s="31">
        <v>9649</v>
      </c>
      <c r="C214" s="30">
        <v>43567</v>
      </c>
      <c r="D214" s="83" t="s">
        <v>277</v>
      </c>
      <c r="E214" s="83" t="s">
        <v>278</v>
      </c>
      <c r="F214" s="83">
        <v>3167472366</v>
      </c>
      <c r="G214" s="83">
        <v>16551120</v>
      </c>
      <c r="H214" s="29" t="s">
        <v>184</v>
      </c>
      <c r="I214" s="29" t="s">
        <v>61</v>
      </c>
      <c r="J214" s="83" t="s">
        <v>200</v>
      </c>
      <c r="K214" s="84">
        <f t="shared" si="49"/>
        <v>105000</v>
      </c>
      <c r="L214" s="85" t="e">
        <f>VLOOKUP(B214,'REGISTRO ABONOS'!$B$8:$BC$10049,54,0)</f>
        <v>#N/A</v>
      </c>
      <c r="M214" s="6"/>
    </row>
    <row r="215" spans="1:13" ht="32.25" hidden="1" customHeight="1" x14ac:dyDescent="0.2">
      <c r="A215" s="8"/>
      <c r="B215" s="31">
        <v>9758</v>
      </c>
      <c r="C215" s="30">
        <v>43565</v>
      </c>
      <c r="D215" s="83" t="s">
        <v>159</v>
      </c>
      <c r="E215" s="83" t="s">
        <v>160</v>
      </c>
      <c r="F215" s="83">
        <v>3148978584</v>
      </c>
      <c r="G215" s="83"/>
      <c r="H215" s="29" t="s">
        <v>60</v>
      </c>
      <c r="I215" s="29" t="s">
        <v>61</v>
      </c>
      <c r="J215" s="83" t="s">
        <v>87</v>
      </c>
      <c r="K215" s="84">
        <f t="shared" si="49"/>
        <v>105000</v>
      </c>
      <c r="L215" s="85" t="e">
        <f>VLOOKUP(B215,'REGISTRO ABONOS'!$B$8:$BC$10049,54,0)</f>
        <v>#N/A</v>
      </c>
      <c r="M215" s="6"/>
    </row>
    <row r="216" spans="1:13" ht="32.25" hidden="1" customHeight="1" x14ac:dyDescent="0.2">
      <c r="A216" s="8"/>
      <c r="B216" s="31">
        <v>9826</v>
      </c>
      <c r="C216" s="30">
        <v>43561</v>
      </c>
      <c r="D216" s="83" t="s">
        <v>138</v>
      </c>
      <c r="E216" s="83" t="s">
        <v>139</v>
      </c>
      <c r="F216" s="83">
        <v>3127363903</v>
      </c>
      <c r="G216" s="83">
        <v>31490510</v>
      </c>
      <c r="H216" s="29" t="s">
        <v>140</v>
      </c>
      <c r="I216" s="29" t="s">
        <v>61</v>
      </c>
      <c r="J216" s="83" t="s">
        <v>65</v>
      </c>
      <c r="K216" s="84">
        <f t="shared" si="49"/>
        <v>105000</v>
      </c>
      <c r="L216" s="85">
        <f>VLOOKUP(B216,'REGISTRO ABONOS'!$B$8:$BC$10049,54,0)</f>
        <v>55000</v>
      </c>
      <c r="M216" s="6"/>
    </row>
    <row r="217" spans="1:13" ht="32.25" hidden="1" customHeight="1" x14ac:dyDescent="0.2">
      <c r="A217" s="8"/>
      <c r="B217" s="31">
        <v>9950</v>
      </c>
      <c r="C217" s="30">
        <v>43565</v>
      </c>
      <c r="D217" s="83" t="s">
        <v>385</v>
      </c>
      <c r="E217" s="83" t="s">
        <v>386</v>
      </c>
      <c r="F217" s="83">
        <v>3175514832</v>
      </c>
      <c r="G217" s="83">
        <v>2726839</v>
      </c>
      <c r="H217" s="29" t="s">
        <v>387</v>
      </c>
      <c r="I217" s="29" t="s">
        <v>61</v>
      </c>
      <c r="J217" s="83" t="s">
        <v>383</v>
      </c>
      <c r="K217" s="84">
        <f t="shared" si="49"/>
        <v>105000</v>
      </c>
      <c r="L217" s="85" t="e">
        <f>VLOOKUP(B217,'REGISTRO ABONOS'!$B$8:$BC$10049,54,0)</f>
        <v>#N/A</v>
      </c>
      <c r="M217" s="6"/>
    </row>
    <row r="218" spans="1:13" x14ac:dyDescent="0.2">
      <c r="B218"/>
      <c r="C218"/>
    </row>
    <row r="219" spans="1:13" x14ac:dyDescent="0.2">
      <c r="B219"/>
      <c r="C219"/>
    </row>
    <row r="220" spans="1:13" x14ac:dyDescent="0.2">
      <c r="B220"/>
      <c r="C220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2"/>
  <sheetViews>
    <sheetView workbookViewId="0">
      <selection activeCell="A64" sqref="A64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BONOS'!$B$8:$L$10258,2,0)</f>
        <v>#N/A</v>
      </c>
      <c r="D9" s="64" t="e">
        <f>VLOOKUP(B9,' BONOS'!$B$8:$L$10258,3,0)</f>
        <v>#N/A</v>
      </c>
      <c r="E9" s="64" t="e">
        <f>VLOOKUP(B9,' BONOS'!$B$8:$J$10258,9,0)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285</v>
      </c>
      <c r="C10" s="65">
        <f>VLOOKUP(B10,' BONOS'!$B$8:$L$10258,2,0)</f>
        <v>43570</v>
      </c>
      <c r="D10" s="64" t="str">
        <f>VLOOKUP(B10,' BONOS'!$B$8:$L$10258,3,0)</f>
        <v>ALVARO OSORIO</v>
      </c>
      <c r="E10" s="64" t="str">
        <f>VLOOKUP(B10,' BONOS'!$B$8:$J$10258,9,0)</f>
        <v>PAOLA ANDREA BERMUDEZ CARVAJAL</v>
      </c>
      <c r="F10" s="13">
        <f t="shared" ref="F10" si="3">IF(C10&gt;43607,130000,105000)</f>
        <v>105000</v>
      </c>
      <c r="G10" s="25"/>
      <c r="H10" s="73"/>
      <c r="I10" s="73"/>
      <c r="J10" s="78"/>
      <c r="K10" s="25">
        <v>43579</v>
      </c>
      <c r="L10" s="26">
        <v>55000</v>
      </c>
      <c r="M10" s="73"/>
      <c r="N10" s="78">
        <v>2158</v>
      </c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50000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1936</v>
      </c>
      <c r="C11" s="65">
        <f>VLOOKUP(B11,' BONOS'!$B$8:$L$10258,2,0)</f>
        <v>43556</v>
      </c>
      <c r="D11" s="64" t="str">
        <f>VLOOKUP(B11,' BONOS'!$B$8:$L$10258,3,0)</f>
        <v>MERY FRANCO</v>
      </c>
      <c r="E11" s="64" t="str">
        <f>VLOOKUP(B11,' BONOS'!$B$8:$J$10258,9,0)</f>
        <v>PAOLA ANDREA BERMUDEZ CARVAJAL</v>
      </c>
      <c r="F11" s="13">
        <f t="shared" ref="F11:F29" si="6">IF(C11&gt;43607,130000,105000)</f>
        <v>105000</v>
      </c>
      <c r="G11" s="25">
        <v>43579</v>
      </c>
      <c r="H11" s="73">
        <v>13000</v>
      </c>
      <c r="I11" s="73"/>
      <c r="J11" s="78">
        <v>2159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9" si="7">BD11-H11-L11-P11-T11-X11-AB11-AF11-AJ11-AN11-AR11-AV11-AZ11</f>
        <v>92000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9826</v>
      </c>
      <c r="C12" s="65">
        <f>VLOOKUP(B12,' BONOS'!$B$8:$L$10258,2,0)</f>
        <v>43561</v>
      </c>
      <c r="D12" s="64" t="str">
        <f>VLOOKUP(B12,' BONOS'!$B$8:$L$10258,3,0)</f>
        <v>HERCILIA BETANCOURTH</v>
      </c>
      <c r="E12" s="64" t="str">
        <f>VLOOKUP(B12,' BONOS'!$B$8:$J$10258,9,0)</f>
        <v>PAOLA ANDREA BERMUDEZ CARVAJAL</v>
      </c>
      <c r="F12" s="13">
        <f t="shared" si="6"/>
        <v>105000</v>
      </c>
      <c r="G12" s="25">
        <v>43579</v>
      </c>
      <c r="H12" s="73">
        <v>50000</v>
      </c>
      <c r="I12" s="73"/>
      <c r="J12" s="78">
        <v>2157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55000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3394</v>
      </c>
      <c r="C13" s="65">
        <f>VLOOKUP(B13,' BONOS'!$B$8:$L$10258,2,0)</f>
        <v>43581</v>
      </c>
      <c r="D13" s="64" t="str">
        <f>VLOOKUP(B13,' BONOS'!$B$8:$L$10258,3,0)</f>
        <v>MARIA NORIS GONZALES GAITAN</v>
      </c>
      <c r="E13" s="64" t="str">
        <f>VLOOKUP(B13,' BONOS'!$B$8:$J$10258,9,0)</f>
        <v>ESTEFANIA VELAZQUEZ</v>
      </c>
      <c r="F13" s="13">
        <f t="shared" si="6"/>
        <v>105000</v>
      </c>
      <c r="G13" s="25">
        <v>43581</v>
      </c>
      <c r="H13" s="73">
        <v>50000</v>
      </c>
      <c r="I13" s="73"/>
      <c r="J13" s="78">
        <v>1852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55000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1991</v>
      </c>
      <c r="C14" s="65">
        <f>VLOOKUP(B14,' BONOS'!$B$8:$L$10258,2,0)</f>
        <v>43579</v>
      </c>
      <c r="D14" s="64" t="str">
        <f>VLOOKUP(B14,' BONOS'!$B$8:$L$10258,3,0)</f>
        <v>OMAIRA ESCUDERO</v>
      </c>
      <c r="E14" s="64" t="str">
        <f>VLOOKUP(B14,' BONOS'!$B$8:$J$10258,9,0)</f>
        <v>OMAIRA ESCUDERO</v>
      </c>
      <c r="F14" s="13">
        <f t="shared" si="6"/>
        <v>105000</v>
      </c>
      <c r="G14" s="25">
        <v>43579</v>
      </c>
      <c r="H14" s="73">
        <v>50000</v>
      </c>
      <c r="I14" s="73"/>
      <c r="J14" s="78">
        <v>1755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55000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4309</v>
      </c>
      <c r="C15" s="65">
        <f>VLOOKUP(B15,' BONOS'!$B$8:$L$10258,2,0)</f>
        <v>43579</v>
      </c>
      <c r="D15" s="64" t="str">
        <f>VLOOKUP(B15,' BONOS'!$B$8:$L$10258,3,0)</f>
        <v>GEOVANNY ESCUDERO</v>
      </c>
      <c r="E15" s="64" t="str">
        <f>VLOOKUP(B15,' BONOS'!$B$8:$J$10258,9,0)</f>
        <v>OMAIRA ESCUDERO</v>
      </c>
      <c r="F15" s="13">
        <f t="shared" si="6"/>
        <v>105000</v>
      </c>
      <c r="G15" s="25">
        <v>43579</v>
      </c>
      <c r="H15" s="73">
        <v>50000</v>
      </c>
      <c r="I15" s="73"/>
      <c r="J15" s="78">
        <v>1753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55000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7514</v>
      </c>
      <c r="C16" s="65">
        <f>VLOOKUP(B16,' BONOS'!$B$8:$L$10258,2,0)</f>
        <v>43579</v>
      </c>
      <c r="D16" s="64" t="str">
        <f>VLOOKUP(B16,' BONOS'!$B$8:$L$10258,3,0)</f>
        <v>MARTHA CEDEÑO</v>
      </c>
      <c r="E16" s="64" t="str">
        <f>VLOOKUP(B16,' BONOS'!$B$8:$J$10258,9,0)</f>
        <v>OMAIRA ESCUDERO</v>
      </c>
      <c r="F16" s="13">
        <f t="shared" si="6"/>
        <v>105000</v>
      </c>
      <c r="G16" s="25">
        <v>43579</v>
      </c>
      <c r="H16" s="73">
        <v>50000</v>
      </c>
      <c r="I16" s="73"/>
      <c r="J16" s="78">
        <v>1754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55000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1964</v>
      </c>
      <c r="C17" s="65">
        <f>VLOOKUP(B17,' BONOS'!$B$8:$L$10258,2,0)</f>
        <v>43579</v>
      </c>
      <c r="D17" s="64" t="str">
        <f>VLOOKUP(B17,' BONOS'!$B$8:$L$10258,3,0)</f>
        <v>ANA MILENA DOMINGUEZ</v>
      </c>
      <c r="E17" s="64" t="str">
        <f>VLOOKUP(B17,' BONOS'!$B$8:$J$10258,9,0)</f>
        <v>OMAIRA ESCUDERO</v>
      </c>
      <c r="F17" s="13">
        <f t="shared" si="6"/>
        <v>105000</v>
      </c>
      <c r="G17" s="25">
        <v>43579</v>
      </c>
      <c r="H17" s="73">
        <v>105000</v>
      </c>
      <c r="I17" s="73"/>
      <c r="J17" s="78">
        <v>1751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1322</v>
      </c>
      <c r="C18" s="65">
        <f>VLOOKUP(B18,' BONOS'!$B$8:$L$10258,2,0)</f>
        <v>43579</v>
      </c>
      <c r="D18" s="64" t="str">
        <f>VLOOKUP(B18,' BONOS'!$B$8:$L$10258,3,0)</f>
        <v>SARA INES GARCIA</v>
      </c>
      <c r="E18" s="64" t="str">
        <f>VLOOKUP(B18,' BONOS'!$B$8:$J$10258,9,0)</f>
        <v>OMAIRA ESCUDERO</v>
      </c>
      <c r="F18" s="13">
        <f t="shared" si="6"/>
        <v>105000</v>
      </c>
      <c r="G18" s="25">
        <v>43579</v>
      </c>
      <c r="H18" s="73">
        <v>105000</v>
      </c>
      <c r="I18" s="73"/>
      <c r="J18" s="78">
        <v>1752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8811</v>
      </c>
      <c r="C19" s="65">
        <f>VLOOKUP(B19,' BONOS'!$B$8:$L$10258,2,0)</f>
        <v>43565</v>
      </c>
      <c r="D19" s="64" t="str">
        <f>VLOOKUP(B19,' BONOS'!$B$8:$L$10258,3,0)</f>
        <v>MARTIN UPEGUI GRAJALES</v>
      </c>
      <c r="E19" s="64" t="str">
        <f>VLOOKUP(B19,' BONOS'!$B$8:$J$10258,9,0)</f>
        <v>OMAIRA ESCUDERO</v>
      </c>
      <c r="F19" s="13">
        <f t="shared" si="6"/>
        <v>105000</v>
      </c>
      <c r="G19" s="25">
        <v>43609</v>
      </c>
      <c r="H19" s="73">
        <v>105000</v>
      </c>
      <c r="I19" s="73"/>
      <c r="J19" s="78">
        <v>1756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25000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130000</v>
      </c>
      <c r="BE19" s="2"/>
    </row>
    <row r="20" spans="1:57" ht="12.75" hidden="1" customHeight="1" x14ac:dyDescent="0.2">
      <c r="A20" s="8"/>
      <c r="B20" s="53">
        <v>1982</v>
      </c>
      <c r="C20" s="65">
        <f>VLOOKUP(B20,' BONOS'!$B$8:$L$10258,2,0)</f>
        <v>43560</v>
      </c>
      <c r="D20" s="64" t="str">
        <f>VLOOKUP(B20,' BONOS'!$B$8:$L$10258,3,0)</f>
        <v>MARIA EDUARDA</v>
      </c>
      <c r="E20" s="64" t="str">
        <f>VLOOKUP(B20,' BONOS'!$B$8:$J$10258,9,0)</f>
        <v>CELMIRA RESTREPO</v>
      </c>
      <c r="F20" s="13">
        <f t="shared" si="6"/>
        <v>105000</v>
      </c>
      <c r="G20" s="25">
        <v>43560</v>
      </c>
      <c r="H20" s="73">
        <v>50000</v>
      </c>
      <c r="I20" s="73"/>
      <c r="J20" s="78">
        <v>2201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1910</v>
      </c>
      <c r="C21" s="65">
        <f>VLOOKUP(B21,' BONOS'!$B$8:$L$10258,2,0)</f>
        <v>43570</v>
      </c>
      <c r="D21" s="64" t="str">
        <f>VLOOKUP(B21,' BONOS'!$B$8:$L$10258,3,0)</f>
        <v>HERIBERTO HURTADO</v>
      </c>
      <c r="E21" s="64" t="str">
        <f>VLOOKUP(B21,' BONOS'!$B$8:$J$10258,9,0)</f>
        <v>CELMIRA RESTREPO</v>
      </c>
      <c r="F21" s="13">
        <f t="shared" si="6"/>
        <v>105000</v>
      </c>
      <c r="G21" s="25">
        <v>43570</v>
      </c>
      <c r="H21" s="73">
        <v>105000</v>
      </c>
      <c r="I21" s="73"/>
      <c r="J21" s="78">
        <v>2202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285</v>
      </c>
      <c r="C22" s="65">
        <f>VLOOKUP(B22,' BONOS'!$B$8:$L$10258,2,0)</f>
        <v>43570</v>
      </c>
      <c r="D22" s="64" t="str">
        <f>VLOOKUP(B22,' BONOS'!$B$8:$L$10258,3,0)</f>
        <v>ALVARO OSORIO</v>
      </c>
      <c r="E22" s="64" t="str">
        <f>VLOOKUP(B22,' BONOS'!$B$8:$J$10258,9,0)</f>
        <v>PAOLA ANDREA BERMUDEZ CARVAJAL</v>
      </c>
      <c r="F22" s="13">
        <f t="shared" si="6"/>
        <v>105000</v>
      </c>
      <c r="G22" s="25">
        <v>43571</v>
      </c>
      <c r="H22" s="73">
        <v>50000</v>
      </c>
      <c r="I22" s="73" t="s">
        <v>70</v>
      </c>
      <c r="J22" s="78">
        <v>2156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55000</v>
      </c>
      <c r="BD22" s="12">
        <f t="shared" ref="BD22:BD43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3">
        <v>615</v>
      </c>
      <c r="C23" s="65">
        <f>VLOOKUP(B23,' BONOS'!$B$8:$L$10258,2,0)</f>
        <v>43563</v>
      </c>
      <c r="D23" s="64" t="str">
        <f>VLOOKUP(B23,' BONOS'!$B$8:$L$10258,3,0)</f>
        <v>HENRY OSORIO RAMIREZ</v>
      </c>
      <c r="E23" s="64" t="str">
        <f>VLOOKUP(B23,' BONOS'!$B$8:$J$10258,9,0)</f>
        <v>JULIAN FRANCO</v>
      </c>
      <c r="F23" s="13">
        <f t="shared" si="6"/>
        <v>105000</v>
      </c>
      <c r="G23" s="25">
        <v>43563</v>
      </c>
      <c r="H23" s="73">
        <v>50000</v>
      </c>
      <c r="I23" s="73">
        <v>35</v>
      </c>
      <c r="J23" s="78">
        <v>1710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55000</v>
      </c>
      <c r="BD23" s="12">
        <f t="shared" si="19"/>
        <v>105000</v>
      </c>
      <c r="BE23" s="2"/>
    </row>
    <row r="24" spans="1:57" ht="12.75" hidden="1" customHeight="1" x14ac:dyDescent="0.2">
      <c r="A24" s="8"/>
      <c r="B24" s="53">
        <v>814</v>
      </c>
      <c r="C24" s="65">
        <f>VLOOKUP(B24,' BONOS'!$B$8:$L$10258,2,0)</f>
        <v>43559</v>
      </c>
      <c r="D24" s="64" t="str">
        <f>VLOOKUP(B24,' BONOS'!$B$8:$L$10258,3,0)</f>
        <v>CAMILO MICOLTA</v>
      </c>
      <c r="E24" s="64" t="str">
        <f>VLOOKUP(B24,' BONOS'!$B$8:$J$10258,9,0)</f>
        <v>DORA INES RAMIREZ</v>
      </c>
      <c r="F24" s="13">
        <f t="shared" si="6"/>
        <v>105000</v>
      </c>
      <c r="G24" s="25">
        <v>43565</v>
      </c>
      <c r="H24" s="73">
        <v>105000</v>
      </c>
      <c r="I24" s="73"/>
      <c r="J24" s="78">
        <v>801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7"/>
        <v>0</v>
      </c>
      <c r="BD24" s="12">
        <f t="shared" si="19"/>
        <v>105000</v>
      </c>
      <c r="BE24" s="2"/>
    </row>
    <row r="25" spans="1:57" ht="12.75" hidden="1" customHeight="1" x14ac:dyDescent="0.2">
      <c r="A25" s="8"/>
      <c r="B25" s="53">
        <v>1192</v>
      </c>
      <c r="C25" s="65">
        <f>VLOOKUP(B25,' BONOS'!$B$8:$L$10258,2,0)</f>
        <v>43561</v>
      </c>
      <c r="D25" s="64" t="str">
        <f>VLOOKUP(B25,' BONOS'!$B$8:$L$10258,3,0)</f>
        <v>GUSTAVO ADOLFO RODRIGUEZ</v>
      </c>
      <c r="E25" s="64" t="str">
        <f>VLOOKUP(B25,' BONOS'!$B$8:$J$10258,9,0)</f>
        <v>PAOLA ANDREA BERMUDEZ CARVAJAL</v>
      </c>
      <c r="F25" s="13">
        <f t="shared" si="6"/>
        <v>105000</v>
      </c>
      <c r="G25" s="25">
        <v>43561</v>
      </c>
      <c r="H25" s="73">
        <v>105000</v>
      </c>
      <c r="I25" s="73" t="s">
        <v>70</v>
      </c>
      <c r="J25" s="78">
        <v>2152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7"/>
        <v>0</v>
      </c>
      <c r="BD25" s="12">
        <f t="shared" si="19"/>
        <v>105000</v>
      </c>
      <c r="BE25" s="2"/>
    </row>
    <row r="26" spans="1:57" ht="12.75" hidden="1" customHeight="1" x14ac:dyDescent="0.2">
      <c r="A26" s="8"/>
      <c r="B26" s="53">
        <v>1282</v>
      </c>
      <c r="C26" s="65">
        <f>VLOOKUP(B26,' BONOS'!$B$8:$L$10258,2,0)</f>
        <v>43559</v>
      </c>
      <c r="D26" s="64" t="str">
        <f>VLOOKUP(B26,' BONOS'!$B$8:$L$10258,3,0)</f>
        <v>HUGO MURILLO</v>
      </c>
      <c r="E26" s="64" t="str">
        <f>VLOOKUP(B26,' BONOS'!$B$8:$J$10258,9,0)</f>
        <v>HUGO MURILLO</v>
      </c>
      <c r="F26" s="13">
        <f t="shared" si="6"/>
        <v>105000</v>
      </c>
      <c r="G26" s="25">
        <v>43558</v>
      </c>
      <c r="H26" s="73">
        <v>105000</v>
      </c>
      <c r="I26" s="73">
        <v>35</v>
      </c>
      <c r="J26" s="78">
        <v>1701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7"/>
        <v>0</v>
      </c>
      <c r="BD26" s="12">
        <f t="shared" si="19"/>
        <v>105000</v>
      </c>
      <c r="BE26" s="2"/>
    </row>
    <row r="27" spans="1:57" ht="12.75" hidden="1" customHeight="1" x14ac:dyDescent="0.2">
      <c r="A27" s="8"/>
      <c r="B27" s="53">
        <v>1479</v>
      </c>
      <c r="C27" s="65">
        <f>VLOOKUP(B27,' BONOS'!$B$8:$L$10258,2,0)</f>
        <v>43572</v>
      </c>
      <c r="D27" s="64" t="str">
        <f>VLOOKUP(B27,' BONOS'!$B$8:$L$10258,3,0)</f>
        <v>JAIME E. CABRERA</v>
      </c>
      <c r="E27" s="64" t="str">
        <f>VLOOKUP(B27,' BONOS'!$B$8:$J$10258,9,0)</f>
        <v>CELMIRA RESTREPO</v>
      </c>
      <c r="F27" s="13">
        <f t="shared" si="6"/>
        <v>105000</v>
      </c>
      <c r="G27" s="25">
        <v>43572</v>
      </c>
      <c r="H27" s="73">
        <v>55000</v>
      </c>
      <c r="I27" s="73"/>
      <c r="J27" s="78">
        <v>2203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7"/>
        <v>50000</v>
      </c>
      <c r="BD27" s="12">
        <f t="shared" si="19"/>
        <v>105000</v>
      </c>
      <c r="BE27" s="2"/>
    </row>
    <row r="28" spans="1:57" ht="12.75" hidden="1" customHeight="1" x14ac:dyDescent="0.2">
      <c r="A28" s="8"/>
      <c r="B28" s="53">
        <v>1635</v>
      </c>
      <c r="C28" s="65">
        <f>VLOOKUP(B28,' BONOS'!$B$8:$L$10258,2,0)</f>
        <v>43559</v>
      </c>
      <c r="D28" s="64" t="str">
        <f>VLOOKUP(B28,' BONOS'!$B$8:$L$10258,3,0)</f>
        <v>PAOLA ANDREA BERMUDEZ CARVAJAL</v>
      </c>
      <c r="E28" s="64" t="str">
        <f>VLOOKUP(B28,' BONOS'!$B$8:$J$10258,9,0)</f>
        <v>PAOLA ANDREA BERMUDEZ CARVAJAL</v>
      </c>
      <c r="F28" s="13">
        <f t="shared" si="6"/>
        <v>105000</v>
      </c>
      <c r="G28" s="25">
        <v>43570</v>
      </c>
      <c r="H28" s="73">
        <v>55000</v>
      </c>
      <c r="I28" s="73" t="s">
        <v>70</v>
      </c>
      <c r="J28" s="78">
        <v>2154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7"/>
        <v>50000</v>
      </c>
      <c r="BD28" s="12">
        <f t="shared" si="19"/>
        <v>105000</v>
      </c>
      <c r="BE28" s="2"/>
    </row>
    <row r="29" spans="1:57" ht="12.75" hidden="1" customHeight="1" x14ac:dyDescent="0.2">
      <c r="A29" s="8"/>
      <c r="B29" s="53">
        <v>1936</v>
      </c>
      <c r="C29" s="65">
        <f>VLOOKUP(B29,' BONOS'!$B$8:$L$10258,2,0)</f>
        <v>43556</v>
      </c>
      <c r="D29" s="64" t="str">
        <f>VLOOKUP(B29,' BONOS'!$B$8:$L$10258,3,0)</f>
        <v>MERY FRANCO</v>
      </c>
      <c r="E29" s="64" t="str">
        <f>VLOOKUP(B29,' BONOS'!$B$8:$J$10258,9,0)</f>
        <v>PAOLA ANDREA BERMUDEZ CARVAJAL</v>
      </c>
      <c r="F29" s="13">
        <f t="shared" si="6"/>
        <v>105000</v>
      </c>
      <c r="G29" s="25">
        <v>43560</v>
      </c>
      <c r="H29" s="73">
        <v>42000</v>
      </c>
      <c r="I29" s="73" t="s">
        <v>70</v>
      </c>
      <c r="J29" s="78">
        <v>2155</v>
      </c>
      <c r="K29" s="25">
        <v>43570</v>
      </c>
      <c r="L29" s="73">
        <v>50000</v>
      </c>
      <c r="M29" s="73"/>
      <c r="N29" s="78">
        <v>2151</v>
      </c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7"/>
        <v>13000</v>
      </c>
      <c r="BD29" s="12">
        <f t="shared" si="19"/>
        <v>105000</v>
      </c>
      <c r="BE29" s="2"/>
    </row>
    <row r="30" spans="1:57" ht="12.75" hidden="1" customHeight="1" x14ac:dyDescent="0.2">
      <c r="A30" s="8"/>
      <c r="B30" s="53">
        <v>1965</v>
      </c>
      <c r="C30" s="65">
        <f>VLOOKUP(B30,' BONOS'!$B$8:$L$10258,2,0)</f>
        <v>43561</v>
      </c>
      <c r="D30" s="64" t="str">
        <f>VLOOKUP(B30,' BONOS'!$B$8:$L$10258,3,0)</f>
        <v>ALBA LUCIA GUERRA</v>
      </c>
      <c r="E30" s="64" t="str">
        <f>VLOOKUP(B30,' BONOS'!$B$8:$J$10258,9,0)</f>
        <v>PAOLA ANDREA BERMUDEZ CARVAJAL</v>
      </c>
      <c r="F30" s="13">
        <f t="shared" ref="F30:F52" si="20">IF(C30&gt;43607,130000,105000)</f>
        <v>105000</v>
      </c>
      <c r="G30" s="25">
        <v>43561</v>
      </c>
      <c r="H30" s="73">
        <v>30000</v>
      </c>
      <c r="I30" s="73" t="s">
        <v>70</v>
      </c>
      <c r="J30" s="78">
        <v>2153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ref="BC30:BC52" si="21">BD30-H30-L30-P30-T30-X30-AB30-AF30-AJ30-AN30-AR30-AV30-AZ30</f>
        <v>75000</v>
      </c>
      <c r="BD30" s="12">
        <f t="shared" si="19"/>
        <v>105000</v>
      </c>
      <c r="BE30" s="2"/>
    </row>
    <row r="31" spans="1:57" ht="12.75" hidden="1" customHeight="1" x14ac:dyDescent="0.2">
      <c r="A31" s="8"/>
      <c r="B31" s="53">
        <v>2372</v>
      </c>
      <c r="C31" s="65">
        <f>VLOOKUP(B31,' BONOS'!$B$8:$L$10258,2,0)</f>
        <v>43571</v>
      </c>
      <c r="D31" s="64" t="str">
        <f>VLOOKUP(B31,' BONOS'!$B$8:$L$10258,3,0)</f>
        <v>ANA LUCUMI</v>
      </c>
      <c r="E31" s="64" t="str">
        <f>VLOOKUP(B31,' BONOS'!$B$8:$J$10258,9,0)</f>
        <v>WILSON RAMIREZ</v>
      </c>
      <c r="F31" s="13">
        <f t="shared" si="20"/>
        <v>105000</v>
      </c>
      <c r="G31" s="25">
        <v>43571</v>
      </c>
      <c r="H31" s="73">
        <v>35000</v>
      </c>
      <c r="I31" s="73">
        <v>101</v>
      </c>
      <c r="J31" s="78">
        <v>5003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1"/>
        <v>70000</v>
      </c>
      <c r="BD31" s="12">
        <f t="shared" si="19"/>
        <v>105000</v>
      </c>
      <c r="BE31" s="2"/>
    </row>
    <row r="32" spans="1:57" ht="12.75" hidden="1" customHeight="1" x14ac:dyDescent="0.2">
      <c r="A32" s="8"/>
      <c r="B32" s="53">
        <v>2707</v>
      </c>
      <c r="C32" s="65">
        <f>VLOOKUP(B32,' BONOS'!$B$8:$L$10258,2,0)</f>
        <v>43558</v>
      </c>
      <c r="D32" s="64" t="str">
        <f>VLOOKUP(B32,' BONOS'!$B$8:$L$10258,3,0)</f>
        <v>HUGO MURILLO</v>
      </c>
      <c r="E32" s="64" t="str">
        <f>VLOOKUP(B32,' BONOS'!$B$8:$J$10258,9,0)</f>
        <v>HUGO MURILLO</v>
      </c>
      <c r="F32" s="13">
        <f t="shared" si="20"/>
        <v>105000</v>
      </c>
      <c r="G32" s="25">
        <v>43558</v>
      </c>
      <c r="H32" s="73">
        <v>105000</v>
      </c>
      <c r="I32" s="73">
        <v>35</v>
      </c>
      <c r="J32" s="78">
        <v>1707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1"/>
        <v>0</v>
      </c>
      <c r="BD32" s="12">
        <f t="shared" si="19"/>
        <v>105000</v>
      </c>
      <c r="BE32" s="2"/>
    </row>
    <row r="33" spans="1:57" ht="12.75" hidden="1" customHeight="1" x14ac:dyDescent="0.2">
      <c r="A33" s="8"/>
      <c r="B33" s="53">
        <v>2719</v>
      </c>
      <c r="C33" s="65">
        <f>VLOOKUP(B33,' BONOS'!$B$8:$L$10258,2,0)</f>
        <v>43564</v>
      </c>
      <c r="D33" s="64" t="str">
        <f>VLOOKUP(B33,' BONOS'!$B$8:$L$10258,3,0)</f>
        <v>ANA BEATRIZ ESPINOSA GUEVARA</v>
      </c>
      <c r="E33" s="64" t="str">
        <f>VLOOKUP(B33,' BONOS'!$B$8:$J$10258,9,0)</f>
        <v>ANA MILENA RUIZ ESPINOSA</v>
      </c>
      <c r="F33" s="13">
        <f t="shared" si="20"/>
        <v>105000</v>
      </c>
      <c r="G33" s="25">
        <v>43564</v>
      </c>
      <c r="H33" s="73">
        <v>50000</v>
      </c>
      <c r="I33" s="73">
        <v>12</v>
      </c>
      <c r="J33" s="78">
        <v>554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1"/>
        <v>55000</v>
      </c>
      <c r="BD33" s="12">
        <f t="shared" si="19"/>
        <v>105000</v>
      </c>
      <c r="BE33" s="2"/>
    </row>
    <row r="34" spans="1:57" ht="12.75" hidden="1" customHeight="1" x14ac:dyDescent="0.2">
      <c r="A34" s="8"/>
      <c r="B34" s="53">
        <v>3118</v>
      </c>
      <c r="C34" s="65">
        <f>VLOOKUP(B34,' BONOS'!$B$8:$L$10258,2,0)</f>
        <v>43558</v>
      </c>
      <c r="D34" s="64" t="str">
        <f>VLOOKUP(B34,' BONOS'!$B$8:$L$10258,3,0)</f>
        <v>HUGO MURILLO</v>
      </c>
      <c r="E34" s="64" t="str">
        <f>VLOOKUP(B34,' BONOS'!$B$8:$J$10258,9,0)</f>
        <v>HUGO MURILLO</v>
      </c>
      <c r="F34" s="13">
        <f t="shared" si="20"/>
        <v>105000</v>
      </c>
      <c r="G34" s="25">
        <v>43558</v>
      </c>
      <c r="H34" s="73">
        <v>105000</v>
      </c>
      <c r="I34" s="73">
        <v>35</v>
      </c>
      <c r="J34" s="78">
        <v>1702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1"/>
        <v>0</v>
      </c>
      <c r="BD34" s="12">
        <f t="shared" si="19"/>
        <v>105000</v>
      </c>
      <c r="BE34" s="2"/>
    </row>
    <row r="35" spans="1:57" ht="12.75" hidden="1" customHeight="1" x14ac:dyDescent="0.2">
      <c r="A35" s="8"/>
      <c r="B35" s="53">
        <v>3413</v>
      </c>
      <c r="C35" s="65">
        <f>VLOOKUP(B35,' BONOS'!$B$8:$L$10258,2,0)</f>
        <v>43558</v>
      </c>
      <c r="D35" s="64" t="str">
        <f>VLOOKUP(B35,' BONOS'!$B$8:$L$10258,3,0)</f>
        <v>HUGO MURILLO</v>
      </c>
      <c r="E35" s="64" t="str">
        <f>VLOOKUP(B35,' BONOS'!$B$8:$J$10258,9,0)</f>
        <v>HUGO MURILLO</v>
      </c>
      <c r="F35" s="13">
        <f t="shared" si="20"/>
        <v>105000</v>
      </c>
      <c r="G35" s="25">
        <v>43558</v>
      </c>
      <c r="H35" s="73">
        <v>105000</v>
      </c>
      <c r="I35" s="73">
        <v>35</v>
      </c>
      <c r="J35" s="78">
        <v>1706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1"/>
        <v>0</v>
      </c>
      <c r="BD35" s="12">
        <f t="shared" si="19"/>
        <v>105000</v>
      </c>
      <c r="BE35" s="2"/>
    </row>
    <row r="36" spans="1:57" ht="12.75" hidden="1" customHeight="1" x14ac:dyDescent="0.2">
      <c r="A36" s="8"/>
      <c r="B36" s="53">
        <v>3612</v>
      </c>
      <c r="C36" s="65">
        <f>VLOOKUP(B36,' BONOS'!$B$8:$L$10258,2,0)</f>
        <v>43558</v>
      </c>
      <c r="D36" s="64" t="str">
        <f>VLOOKUP(B36,' BONOS'!$B$8:$L$10258,3,0)</f>
        <v>HUGO MURILLO</v>
      </c>
      <c r="E36" s="64" t="str">
        <f>VLOOKUP(B36,' BONOS'!$B$8:$J$10258,9,0)</f>
        <v>HUGO MURILLO</v>
      </c>
      <c r="F36" s="13">
        <f t="shared" si="20"/>
        <v>105000</v>
      </c>
      <c r="G36" s="25">
        <v>43558</v>
      </c>
      <c r="H36" s="73">
        <v>105000</v>
      </c>
      <c r="I36" s="73">
        <v>35</v>
      </c>
      <c r="J36" s="78">
        <v>1703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1"/>
        <v>0</v>
      </c>
      <c r="BD36" s="12">
        <f t="shared" si="19"/>
        <v>105000</v>
      </c>
      <c r="BE36" s="2"/>
    </row>
    <row r="37" spans="1:57" ht="12.75" hidden="1" customHeight="1" x14ac:dyDescent="0.2">
      <c r="A37" s="8"/>
      <c r="B37" s="53">
        <v>3997</v>
      </c>
      <c r="C37" s="65">
        <f>VLOOKUP(B37,' BONOS'!$B$8:$L$10258,2,0)</f>
        <v>43558</v>
      </c>
      <c r="D37" s="64" t="str">
        <f>VLOOKUP(B37,' BONOS'!$B$8:$L$10258,3,0)</f>
        <v>HUGO MURILLO</v>
      </c>
      <c r="E37" s="64" t="str">
        <f>VLOOKUP(B37,' BONOS'!$B$8:$J$10258,9,0)</f>
        <v>HUGO MURILLO</v>
      </c>
      <c r="F37" s="13">
        <f t="shared" si="20"/>
        <v>105000</v>
      </c>
      <c r="G37" s="25">
        <v>43558</v>
      </c>
      <c r="H37" s="73">
        <v>105000</v>
      </c>
      <c r="I37" s="73">
        <v>35</v>
      </c>
      <c r="J37" s="78">
        <v>1704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1"/>
        <v>0</v>
      </c>
      <c r="BD37" s="12">
        <f t="shared" si="19"/>
        <v>105000</v>
      </c>
      <c r="BE37" s="2"/>
    </row>
    <row r="38" spans="1:57" ht="12.75" hidden="1" customHeight="1" x14ac:dyDescent="0.2">
      <c r="A38" s="8"/>
      <c r="B38" s="53">
        <v>4273</v>
      </c>
      <c r="C38" s="65">
        <f>VLOOKUP(B38,' BONOS'!$B$8:$L$10258,2,0)</f>
        <v>43571</v>
      </c>
      <c r="D38" s="64" t="str">
        <f>VLOOKUP(B38,' BONOS'!$B$8:$L$10258,3,0)</f>
        <v>NORYS LOPEZ</v>
      </c>
      <c r="E38" s="64" t="str">
        <f>VLOOKUP(B38,' BONOS'!$B$8:$J$10258,9,0)</f>
        <v>WILSON RAMIREZ</v>
      </c>
      <c r="F38" s="13">
        <f t="shared" si="20"/>
        <v>105000</v>
      </c>
      <c r="G38" s="25">
        <v>43571</v>
      </c>
      <c r="H38" s="73">
        <v>35000</v>
      </c>
      <c r="I38" s="73">
        <v>101</v>
      </c>
      <c r="J38" s="78">
        <v>5002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1"/>
        <v>70000</v>
      </c>
      <c r="BD38" s="12">
        <f t="shared" si="19"/>
        <v>105000</v>
      </c>
      <c r="BE38" s="2"/>
    </row>
    <row r="39" spans="1:57" ht="12.75" hidden="1" customHeight="1" x14ac:dyDescent="0.2">
      <c r="A39" s="8"/>
      <c r="B39" s="53">
        <v>4610</v>
      </c>
      <c r="C39" s="65">
        <f>VLOOKUP(B39,' BONOS'!$B$8:$L$10258,2,0)</f>
        <v>43557</v>
      </c>
      <c r="D39" s="64" t="str">
        <f>VLOOKUP(B39,' BONOS'!$B$8:$L$10258,3,0)</f>
        <v>CLAUDIA SOLANS LIBREROS MORALES</v>
      </c>
      <c r="E39" s="64" t="str">
        <f>VLOOKUP(B39,' BONOS'!$B$8:$J$10258,9,0)</f>
        <v>ZORAIDA SERRANO</v>
      </c>
      <c r="F39" s="13">
        <f t="shared" si="20"/>
        <v>105000</v>
      </c>
      <c r="G39" s="25">
        <v>43557</v>
      </c>
      <c r="H39" s="73">
        <v>105000</v>
      </c>
      <c r="I39" s="73"/>
      <c r="J39" s="78">
        <v>2701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1"/>
        <v>0</v>
      </c>
      <c r="BD39" s="12">
        <f t="shared" si="19"/>
        <v>105000</v>
      </c>
      <c r="BE39" s="2"/>
    </row>
    <row r="40" spans="1:57" ht="12.75" hidden="1" customHeight="1" x14ac:dyDescent="0.2">
      <c r="A40" s="8"/>
      <c r="B40" s="53">
        <v>4852</v>
      </c>
      <c r="C40" s="65">
        <f>VLOOKUP(B40,' BONOS'!$B$8:$L$10258,2,0)</f>
        <v>43559</v>
      </c>
      <c r="D40" s="64" t="str">
        <f>VLOOKUP(B40,' BONOS'!$B$8:$L$10258,3,0)</f>
        <v>MARIELA GARZON</v>
      </c>
      <c r="E40" s="64" t="str">
        <f>VLOOKUP(B40,' BONOS'!$B$8:$J$10258,9,0)</f>
        <v>DORA INES RAMIREZ</v>
      </c>
      <c r="F40" s="13">
        <f t="shared" si="20"/>
        <v>105000</v>
      </c>
      <c r="G40" s="25">
        <v>43565</v>
      </c>
      <c r="H40" s="73">
        <v>105000</v>
      </c>
      <c r="I40" s="73"/>
      <c r="J40" s="78">
        <v>804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21"/>
        <v>0</v>
      </c>
      <c r="BD40" s="12">
        <f t="shared" si="19"/>
        <v>105000</v>
      </c>
      <c r="BE40" s="2"/>
    </row>
    <row r="41" spans="1:57" ht="12.75" hidden="1" customHeight="1" x14ac:dyDescent="0.2">
      <c r="A41" s="8"/>
      <c r="B41" s="53">
        <v>6041</v>
      </c>
      <c r="C41" s="65">
        <f>VLOOKUP(B41,' BONOS'!$B$8:$L$10258,2,0)</f>
        <v>43566</v>
      </c>
      <c r="D41" s="64" t="str">
        <f>VLOOKUP(B41,' BONOS'!$B$8:$L$10258,3,0)</f>
        <v>GERMAN OSCAR</v>
      </c>
      <c r="E41" s="64" t="str">
        <f>VLOOKUP(B41,' BONOS'!$B$8:$J$10258,9,0)</f>
        <v>JULIAN VELASQUEZ</v>
      </c>
      <c r="F41" s="13">
        <f t="shared" si="20"/>
        <v>105000</v>
      </c>
      <c r="G41" s="25">
        <v>43571</v>
      </c>
      <c r="H41" s="73">
        <v>105000</v>
      </c>
      <c r="I41" s="73" t="s">
        <v>70</v>
      </c>
      <c r="J41" s="78">
        <v>1452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21"/>
        <v>0</v>
      </c>
      <c r="BD41" s="12">
        <f t="shared" si="19"/>
        <v>105000</v>
      </c>
      <c r="BE41" s="2"/>
    </row>
    <row r="42" spans="1:57" ht="12.75" hidden="1" customHeight="1" x14ac:dyDescent="0.2">
      <c r="A42" s="8"/>
      <c r="B42" s="53">
        <v>6475</v>
      </c>
      <c r="C42" s="65">
        <f>VLOOKUP(B42,' BONOS'!$B$8:$L$10258,2,0)</f>
        <v>43563</v>
      </c>
      <c r="D42" s="64" t="str">
        <f>VLOOKUP(B42,' BONOS'!$B$8:$L$10258,3,0)</f>
        <v>MONICA ANDREA RUIZ MARTINEZ</v>
      </c>
      <c r="E42" s="64" t="str">
        <f>VLOOKUP(B42,' BONOS'!$B$8:$J$10258,9,0)</f>
        <v>ANA MILENA RUIZ ESPINOSA</v>
      </c>
      <c r="F42" s="13">
        <f t="shared" si="20"/>
        <v>105000</v>
      </c>
      <c r="G42" s="25">
        <v>43563</v>
      </c>
      <c r="H42" s="73">
        <v>105000</v>
      </c>
      <c r="I42" s="73">
        <v>12</v>
      </c>
      <c r="J42" s="78">
        <v>553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21"/>
        <v>0</v>
      </c>
      <c r="BD42" s="12">
        <f t="shared" si="19"/>
        <v>105000</v>
      </c>
      <c r="BE42" s="2"/>
    </row>
    <row r="43" spans="1:57" ht="12.75" hidden="1" customHeight="1" x14ac:dyDescent="0.2">
      <c r="A43" s="8"/>
      <c r="B43" s="53">
        <v>6942</v>
      </c>
      <c r="C43" s="65">
        <f>VLOOKUP(B43,' BONOS'!$B$8:$L$10258,2,0)</f>
        <v>43571</v>
      </c>
      <c r="D43" s="64" t="str">
        <f>VLOOKUP(B43,' BONOS'!$B$8:$L$10258,3,0)</f>
        <v>NIDIA RAMIREZ</v>
      </c>
      <c r="E43" s="64" t="str">
        <f>VLOOKUP(B43,' BONOS'!$B$8:$J$10258,9,0)</f>
        <v>WILSON RAMIREZ</v>
      </c>
      <c r="F43" s="13">
        <f t="shared" si="20"/>
        <v>105000</v>
      </c>
      <c r="G43" s="25">
        <v>43571</v>
      </c>
      <c r="H43" s="73">
        <v>105000</v>
      </c>
      <c r="I43" s="73">
        <v>101</v>
      </c>
      <c r="J43" s="78">
        <v>5001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21"/>
        <v>0</v>
      </c>
      <c r="BD43" s="12">
        <f t="shared" si="19"/>
        <v>105000</v>
      </c>
      <c r="BE43" s="2"/>
    </row>
    <row r="44" spans="1:57" ht="12.75" hidden="1" customHeight="1" x14ac:dyDescent="0.2">
      <c r="A44" s="8"/>
      <c r="B44" s="53">
        <v>6994</v>
      </c>
      <c r="C44" s="65">
        <f>VLOOKUP(B44,' BONOS'!$B$8:$L$10258,2,0)</f>
        <v>43572</v>
      </c>
      <c r="D44" s="64" t="str">
        <f>VLOOKUP(B44,' BONOS'!$B$8:$L$10258,3,0)</f>
        <v>JHON JAIRO RESTREPO</v>
      </c>
      <c r="E44" s="64" t="str">
        <f>VLOOKUP(B44,' BONOS'!$B$8:$J$10258,9,0)</f>
        <v>JULIAN VELASQUEZ</v>
      </c>
      <c r="F44" s="13">
        <f t="shared" si="20"/>
        <v>105000</v>
      </c>
      <c r="G44" s="25">
        <v>43572</v>
      </c>
      <c r="H44" s="73">
        <v>35000</v>
      </c>
      <c r="I44" s="73">
        <v>66</v>
      </c>
      <c r="J44" s="78">
        <v>3252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21"/>
        <v>70000</v>
      </c>
      <c r="BD44" s="12">
        <f t="shared" ref="BD44:BD52" si="22">IF(G44&gt;43607,130000,IF(K44&gt;43607,130000,IF(O44&gt;43607,130000,IF(S44&gt;43607,130000,IF(W44&gt;43607,130000,IF(AA44&gt;43607,130000,IF(AE44&gt;43607,130000,IF(AI44&gt;43607,130000,IF(AM44&gt;43607,130000,IF(AQ44&gt;43607,130000,IF(AU44&gt;43607,130000,IF(AY44&gt;43607,130000,105000))))))))))))</f>
        <v>105000</v>
      </c>
      <c r="BE44" s="2"/>
    </row>
    <row r="45" spans="1:57" ht="12.75" hidden="1" customHeight="1" x14ac:dyDescent="0.2">
      <c r="A45" s="8"/>
      <c r="B45" s="53">
        <v>7123</v>
      </c>
      <c r="C45" s="65">
        <f>VLOOKUP(B45,' BONOS'!$B$8:$L$10258,2,0)</f>
        <v>43558</v>
      </c>
      <c r="D45" s="64" t="str">
        <f>VLOOKUP(B45,' BONOS'!$B$8:$L$10258,3,0)</f>
        <v>HUGO MURILLO</v>
      </c>
      <c r="E45" s="64" t="str">
        <f>VLOOKUP(B45,' BONOS'!$B$8:$J$10258,9,0)</f>
        <v>HUGO MURILLO</v>
      </c>
      <c r="F45" s="13">
        <f t="shared" si="20"/>
        <v>105000</v>
      </c>
      <c r="G45" s="25">
        <v>43558</v>
      </c>
      <c r="H45" s="73">
        <v>105000</v>
      </c>
      <c r="I45" s="73">
        <v>35</v>
      </c>
      <c r="J45" s="78">
        <v>1705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21"/>
        <v>0</v>
      </c>
      <c r="BD45" s="12">
        <f t="shared" si="22"/>
        <v>105000</v>
      </c>
      <c r="BE45" s="2"/>
    </row>
    <row r="46" spans="1:57" ht="12.75" hidden="1" customHeight="1" x14ac:dyDescent="0.2">
      <c r="A46" s="8"/>
      <c r="B46" s="53">
        <v>7535</v>
      </c>
      <c r="C46" s="65">
        <f>VLOOKUP(B46,' BONOS'!$B$8:$L$10258,2,0)</f>
        <v>43559</v>
      </c>
      <c r="D46" s="64" t="str">
        <f>VLOOKUP(B46,' BONOS'!$B$8:$L$10258,3,0)</f>
        <v>HUGO MURILLO</v>
      </c>
      <c r="E46" s="64" t="str">
        <f>VLOOKUP(B46,' BONOS'!$B$8:$J$10258,9,0)</f>
        <v>HUGO MURILLO</v>
      </c>
      <c r="F46" s="13">
        <f t="shared" si="20"/>
        <v>105000</v>
      </c>
      <c r="G46" s="25">
        <v>43560</v>
      </c>
      <c r="H46" s="73">
        <v>105000</v>
      </c>
      <c r="I46" s="73">
        <v>105000</v>
      </c>
      <c r="J46" s="78">
        <v>1708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21"/>
        <v>0</v>
      </c>
      <c r="BD46" s="12">
        <f t="shared" si="22"/>
        <v>105000</v>
      </c>
      <c r="BE46" s="2"/>
    </row>
    <row r="47" spans="1:57" ht="12.75" hidden="1" customHeight="1" x14ac:dyDescent="0.2">
      <c r="A47" s="8"/>
      <c r="B47" s="53">
        <v>7712</v>
      </c>
      <c r="C47" s="65">
        <f>VLOOKUP(B47,' BONOS'!$B$8:$L$10258,2,0)</f>
        <v>43570</v>
      </c>
      <c r="D47" s="64" t="str">
        <f>VLOOKUP(B47,' BONOS'!$B$8:$L$10258,3,0)</f>
        <v>JULIA RAMIREZ APONTE</v>
      </c>
      <c r="E47" s="64" t="str">
        <f>VLOOKUP(B47,' BONOS'!$B$8:$J$10258,9,0)</f>
        <v>HELLEN RAMIREZ APONTE</v>
      </c>
      <c r="F47" s="13">
        <f t="shared" si="20"/>
        <v>105000</v>
      </c>
      <c r="G47" s="25">
        <v>43570</v>
      </c>
      <c r="H47" s="73">
        <v>105000</v>
      </c>
      <c r="I47" s="73"/>
      <c r="J47" s="78">
        <v>1951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21"/>
        <v>0</v>
      </c>
      <c r="BD47" s="12">
        <f t="shared" si="22"/>
        <v>105000</v>
      </c>
      <c r="BE47" s="2"/>
    </row>
    <row r="48" spans="1:57" ht="12.75" hidden="1" customHeight="1" x14ac:dyDescent="0.2">
      <c r="A48" s="8"/>
      <c r="B48" s="53">
        <v>7715</v>
      </c>
      <c r="C48" s="65" t="e">
        <f>VLOOKUP(B48,' BONOS'!$B$8:$L$10258,2,0)</f>
        <v>#N/A</v>
      </c>
      <c r="D48" s="64" t="e">
        <f>VLOOKUP(B48,' BONOS'!$B$8:$L$10258,3,0)</f>
        <v>#N/A</v>
      </c>
      <c r="E48" s="64" t="e">
        <f>VLOOKUP(B48,' BONOS'!$B$8:$J$10258,9,0)</f>
        <v>#N/A</v>
      </c>
      <c r="F48" s="13" t="e">
        <f t="shared" si="20"/>
        <v>#N/A</v>
      </c>
      <c r="G48" s="25">
        <v>43565</v>
      </c>
      <c r="H48" s="73">
        <v>105000</v>
      </c>
      <c r="I48" s="73"/>
      <c r="J48" s="78">
        <v>807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21"/>
        <v>0</v>
      </c>
      <c r="BD48" s="12">
        <f t="shared" si="22"/>
        <v>105000</v>
      </c>
      <c r="BE48" s="2"/>
    </row>
    <row r="49" spans="1:57" ht="12.75" hidden="1" customHeight="1" x14ac:dyDescent="0.2">
      <c r="A49" s="8"/>
      <c r="B49" s="53">
        <v>8499</v>
      </c>
      <c r="C49" s="65">
        <f>VLOOKUP(B49,' BONOS'!$B$8:$L$10258,2,0)</f>
        <v>43564</v>
      </c>
      <c r="D49" s="64" t="str">
        <f>VLOOKUP(B49,' BONOS'!$B$8:$L$10258,3,0)</f>
        <v>JHON JAMES ALZATE GUTIRRREZ</v>
      </c>
      <c r="E49" s="64" t="str">
        <f>VLOOKUP(B49,' BONOS'!$B$8:$J$10258,9,0)</f>
        <v>OFICINA</v>
      </c>
      <c r="F49" s="13">
        <f t="shared" si="20"/>
        <v>105000</v>
      </c>
      <c r="G49" s="25">
        <v>43564</v>
      </c>
      <c r="H49" s="73">
        <v>35000</v>
      </c>
      <c r="I49" s="73">
        <v>66</v>
      </c>
      <c r="J49" s="78">
        <v>3251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21"/>
        <v>70000</v>
      </c>
      <c r="BD49" s="12">
        <f t="shared" si="22"/>
        <v>105000</v>
      </c>
      <c r="BE49" s="2"/>
    </row>
    <row r="50" spans="1:57" ht="12.75" hidden="1" customHeight="1" x14ac:dyDescent="0.2">
      <c r="A50" s="8"/>
      <c r="B50" s="53">
        <v>8711</v>
      </c>
      <c r="C50" s="65">
        <f>VLOOKUP(B50,' BONOS'!$B$8:$L$10258,2,0)</f>
        <v>43564</v>
      </c>
      <c r="D50" s="64" t="str">
        <f>VLOOKUP(B50,' BONOS'!$B$8:$L$10258,3,0)</f>
        <v>JHON FABER SEGURA</v>
      </c>
      <c r="E50" s="64" t="str">
        <f>VLOOKUP(B50,' BONOS'!$B$8:$J$10258,9,0)</f>
        <v>JHON FREDY ARANA</v>
      </c>
      <c r="F50" s="13">
        <f t="shared" si="20"/>
        <v>105000</v>
      </c>
      <c r="G50" s="25">
        <v>43564</v>
      </c>
      <c r="H50" s="73">
        <v>105000</v>
      </c>
      <c r="I50" s="73" t="s">
        <v>70</v>
      </c>
      <c r="J50" s="78">
        <v>2951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21"/>
        <v>0</v>
      </c>
      <c r="BD50" s="12">
        <f t="shared" si="22"/>
        <v>105000</v>
      </c>
      <c r="BE50" s="2"/>
    </row>
    <row r="51" spans="1:57" ht="12.75" hidden="1" customHeight="1" x14ac:dyDescent="0.2">
      <c r="A51" s="8"/>
      <c r="B51" s="53">
        <v>8731</v>
      </c>
      <c r="C51" s="65">
        <f>VLOOKUP(B51,' BONOS'!$B$8:$L$10258,2,0)</f>
        <v>43563</v>
      </c>
      <c r="D51" s="64" t="str">
        <f>VLOOKUP(B51,' BONOS'!$B$8:$L$10258,3,0)</f>
        <v>LUIS ALFREDO SANCHEZ ZUÑIGA</v>
      </c>
      <c r="E51" s="64" t="str">
        <f>VLOOKUP(B51,' BONOS'!$B$8:$J$10258,9,0)</f>
        <v>ANA MILENA RUIZ ESPINOSA</v>
      </c>
      <c r="F51" s="13">
        <f t="shared" si="20"/>
        <v>105000</v>
      </c>
      <c r="G51" s="25">
        <v>43563</v>
      </c>
      <c r="H51" s="73">
        <v>105000</v>
      </c>
      <c r="I51" s="73">
        <v>12</v>
      </c>
      <c r="J51" s="78">
        <v>552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21"/>
        <v>0</v>
      </c>
      <c r="BD51" s="12">
        <f t="shared" si="22"/>
        <v>105000</v>
      </c>
      <c r="BE51" s="2"/>
    </row>
    <row r="52" spans="1:57" ht="12.75" hidden="1" customHeight="1" x14ac:dyDescent="0.2">
      <c r="A52" s="8"/>
      <c r="B52" s="53"/>
      <c r="C52" s="65" t="e">
        <f>VLOOKUP(B52,' BONOS'!$B$8:$L$10258,2,0)</f>
        <v>#N/A</v>
      </c>
      <c r="D52" s="64" t="e">
        <f>VLOOKUP(B52,' BONOS'!$B$8:$L$10258,3,0)</f>
        <v>#N/A</v>
      </c>
      <c r="E52" s="64" t="e">
        <f>VLOOKUP(B52,' BONOS'!$B$8:$J$10258,9,0)</f>
        <v>#N/A</v>
      </c>
      <c r="F52" s="13" t="e">
        <f t="shared" si="20"/>
        <v>#N/A</v>
      </c>
      <c r="G52" s="25">
        <v>43570</v>
      </c>
      <c r="H52" s="26">
        <v>42000</v>
      </c>
      <c r="I52" s="73" t="s">
        <v>70</v>
      </c>
      <c r="J52" s="78">
        <v>2155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21"/>
        <v>63000</v>
      </c>
      <c r="BD52" s="12">
        <f t="shared" si="22"/>
        <v>105000</v>
      </c>
      <c r="BE52" s="2"/>
    </row>
  </sheetData>
  <autoFilter ref="B8:BC52">
    <filterColumn colId="0">
      <filters>
        <filter val="0285"/>
      </filters>
    </filterColumn>
    <sortState ref="B10:BC28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C32" sqref="C32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588</v>
      </c>
    </row>
    <row r="4" spans="1:2" x14ac:dyDescent="0.2">
      <c r="A4" s="113" t="s">
        <v>572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571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10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6995</v>
      </c>
      <c r="C10" s="81">
        <v>43584</v>
      </c>
      <c r="D10" s="9" t="s">
        <v>82</v>
      </c>
      <c r="E10" s="9"/>
      <c r="F10" s="9"/>
      <c r="G10" s="9"/>
      <c r="H10" s="9"/>
      <c r="I10" s="9"/>
      <c r="J10" s="9"/>
      <c r="K10" s="9"/>
      <c r="L10" s="38"/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1417</v>
      </c>
      <c r="C11" s="81">
        <v>43581</v>
      </c>
      <c r="D11" s="9" t="s">
        <v>671</v>
      </c>
      <c r="E11" s="9" t="s">
        <v>687</v>
      </c>
      <c r="F11" s="9"/>
      <c r="G11" s="9"/>
      <c r="H11" s="9"/>
      <c r="I11" s="9"/>
      <c r="J11" s="9"/>
      <c r="K11" s="9"/>
      <c r="L11" s="38"/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4928</v>
      </c>
      <c r="C12" s="81">
        <v>43581</v>
      </c>
      <c r="D12" s="9" t="s">
        <v>671</v>
      </c>
      <c r="E12" s="9" t="s">
        <v>684</v>
      </c>
      <c r="F12" s="9"/>
      <c r="G12" s="9"/>
      <c r="H12" s="9"/>
      <c r="I12" s="9"/>
      <c r="J12" s="9"/>
      <c r="K12" s="9"/>
      <c r="L12" s="38"/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419</v>
      </c>
      <c r="C13" s="81">
        <v>43581</v>
      </c>
      <c r="D13" s="9" t="s">
        <v>671</v>
      </c>
      <c r="E13" s="9" t="s">
        <v>681</v>
      </c>
      <c r="F13" s="9"/>
      <c r="G13" s="9"/>
      <c r="H13" s="9"/>
      <c r="I13" s="9"/>
      <c r="J13" s="9"/>
      <c r="K13" s="9"/>
      <c r="L13" s="38"/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1142</v>
      </c>
      <c r="C14" s="81">
        <v>43581</v>
      </c>
      <c r="D14" s="9" t="s">
        <v>671</v>
      </c>
      <c r="E14" s="9" t="s">
        <v>679</v>
      </c>
      <c r="F14" s="9"/>
      <c r="G14" s="9"/>
      <c r="H14" s="9"/>
      <c r="I14" s="9"/>
      <c r="J14" s="9"/>
      <c r="K14" s="9"/>
      <c r="L14" s="38"/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6206</v>
      </c>
      <c r="C15" s="81">
        <v>43581</v>
      </c>
      <c r="D15" s="9" t="s">
        <v>671</v>
      </c>
      <c r="E15" s="9" t="s">
        <v>678</v>
      </c>
      <c r="F15" s="9"/>
      <c r="G15" s="9"/>
      <c r="H15" s="9"/>
      <c r="I15" s="9"/>
      <c r="J15" s="9"/>
      <c r="K15" s="9"/>
      <c r="L15" s="38"/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4343</v>
      </c>
      <c r="C16" s="81">
        <v>43581</v>
      </c>
      <c r="D16" s="9" t="s">
        <v>671</v>
      </c>
      <c r="E16" s="9" t="s">
        <v>673</v>
      </c>
      <c r="F16" s="9"/>
      <c r="G16" s="9"/>
      <c r="H16" s="9"/>
      <c r="I16" s="9"/>
      <c r="J16" s="9"/>
      <c r="K16" s="9"/>
      <c r="L16" s="38"/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3132</v>
      </c>
      <c r="C17" s="81">
        <v>43581</v>
      </c>
      <c r="D17" s="9" t="s">
        <v>671</v>
      </c>
      <c r="E17" s="9" t="s">
        <v>669</v>
      </c>
      <c r="F17" s="9" t="s">
        <v>672</v>
      </c>
      <c r="G17" s="9">
        <v>3217214074</v>
      </c>
      <c r="H17" s="9">
        <v>80239555</v>
      </c>
      <c r="I17" s="9" t="s">
        <v>60</v>
      </c>
      <c r="J17" s="9" t="s">
        <v>61</v>
      </c>
      <c r="K17" s="9"/>
      <c r="L17" s="38" t="s">
        <v>130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7307</v>
      </c>
      <c r="C18" s="81">
        <v>43581</v>
      </c>
      <c r="D18" s="9" t="s">
        <v>171</v>
      </c>
      <c r="E18" s="9" t="s">
        <v>667</v>
      </c>
      <c r="F18" s="9"/>
      <c r="G18" s="9"/>
      <c r="H18" s="9"/>
      <c r="I18" s="9"/>
      <c r="J18" s="9"/>
      <c r="K18" s="9"/>
      <c r="L18" s="38" t="s">
        <v>662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1467</v>
      </c>
      <c r="C19" s="81">
        <v>43579</v>
      </c>
      <c r="D19" s="9" t="s">
        <v>129</v>
      </c>
      <c r="E19" s="9" t="s">
        <v>665</v>
      </c>
      <c r="F19" s="9"/>
      <c r="G19" s="9"/>
      <c r="H19" s="9"/>
      <c r="I19" s="9"/>
      <c r="J19" s="9"/>
      <c r="K19" s="9"/>
      <c r="L19" s="38" t="s">
        <v>662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6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3729</v>
      </c>
      <c r="C20" s="81">
        <v>43581</v>
      </c>
      <c r="D20" s="9" t="s">
        <v>129</v>
      </c>
      <c r="E20" s="9" t="s">
        <v>663</v>
      </c>
      <c r="F20" s="9"/>
      <c r="G20" s="9"/>
      <c r="H20" s="9"/>
      <c r="I20" s="9"/>
      <c r="J20" s="9"/>
      <c r="K20" s="9"/>
      <c r="L20" s="38" t="s">
        <v>662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6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3394</v>
      </c>
      <c r="C21" s="81">
        <v>43581</v>
      </c>
      <c r="D21" s="9" t="s">
        <v>171</v>
      </c>
      <c r="E21" s="9" t="s">
        <v>661</v>
      </c>
      <c r="F21" s="9"/>
      <c r="G21" s="9"/>
      <c r="H21" s="9"/>
      <c r="I21" s="9"/>
      <c r="J21" s="9"/>
      <c r="K21" s="9"/>
      <c r="L21" s="38" t="s">
        <v>662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6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8811</v>
      </c>
      <c r="C22" s="81">
        <v>43565</v>
      </c>
      <c r="D22" s="9" t="s">
        <v>651</v>
      </c>
      <c r="E22" s="9" t="s">
        <v>657</v>
      </c>
      <c r="F22" s="9"/>
      <c r="G22" s="9"/>
      <c r="H22" s="9"/>
      <c r="I22" s="9"/>
      <c r="J22" s="9"/>
      <c r="K22" s="9"/>
      <c r="L22" s="38" t="s">
        <v>485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6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1991</v>
      </c>
      <c r="C23" s="81">
        <v>43579</v>
      </c>
      <c r="D23" s="9" t="s">
        <v>651</v>
      </c>
      <c r="E23" s="9" t="s">
        <v>651</v>
      </c>
      <c r="F23" s="9"/>
      <c r="G23" s="9"/>
      <c r="H23" s="9"/>
      <c r="I23" s="9"/>
      <c r="J23" s="9"/>
      <c r="K23" s="9"/>
      <c r="L23" s="38" t="s">
        <v>485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6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4309</v>
      </c>
      <c r="C24" s="81">
        <v>43579</v>
      </c>
      <c r="D24" s="9" t="s">
        <v>656</v>
      </c>
      <c r="E24" s="9" t="s">
        <v>655</v>
      </c>
      <c r="F24" s="9"/>
      <c r="G24" s="9"/>
      <c r="H24" s="9"/>
      <c r="I24" s="9"/>
      <c r="J24" s="9"/>
      <c r="K24" s="9"/>
      <c r="L24" s="38" t="s">
        <v>485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6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7514</v>
      </c>
      <c r="C25" s="81">
        <v>43579</v>
      </c>
      <c r="D25" s="9" t="s">
        <v>651</v>
      </c>
      <c r="E25" s="9" t="s">
        <v>654</v>
      </c>
      <c r="F25" s="9"/>
      <c r="G25" s="9"/>
      <c r="H25" s="9"/>
      <c r="I25" s="9"/>
      <c r="J25" s="9"/>
      <c r="K25" s="9"/>
      <c r="L25" s="38" t="s">
        <v>485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6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1964</v>
      </c>
      <c r="C26" s="81">
        <v>43579</v>
      </c>
      <c r="D26" s="9" t="s">
        <v>651</v>
      </c>
      <c r="E26" s="9" t="s">
        <v>653</v>
      </c>
      <c r="F26" s="9"/>
      <c r="G26" s="9"/>
      <c r="H26" s="9"/>
      <c r="I26" s="9"/>
      <c r="J26" s="9"/>
      <c r="K26" s="9"/>
      <c r="L26" s="38" t="s">
        <v>485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6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1322</v>
      </c>
      <c r="C27" s="81">
        <v>43579</v>
      </c>
      <c r="D27" s="9" t="s">
        <v>651</v>
      </c>
      <c r="E27" s="9" t="s">
        <v>652</v>
      </c>
      <c r="F27" s="9"/>
      <c r="G27" s="9"/>
      <c r="H27" s="9"/>
      <c r="I27" s="9"/>
      <c r="J27" s="9"/>
      <c r="K27" s="9"/>
      <c r="L27" s="38" t="s">
        <v>485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6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8811</v>
      </c>
      <c r="C28" s="81">
        <v>43609</v>
      </c>
      <c r="D28" s="9" t="s">
        <v>651</v>
      </c>
      <c r="E28" s="9" t="s">
        <v>650</v>
      </c>
      <c r="F28" s="9"/>
      <c r="G28" s="9"/>
      <c r="H28" s="9"/>
      <c r="I28" s="9"/>
      <c r="J28" s="9"/>
      <c r="K28" s="9"/>
      <c r="L28" s="38" t="s">
        <v>485</v>
      </c>
      <c r="M28" s="35">
        <f t="shared" ref="M28" si="19">IF(C28&gt;43607,130000,105000)</f>
        <v>130000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6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1982</v>
      </c>
      <c r="C29" s="81">
        <v>43560</v>
      </c>
      <c r="D29" s="9" t="s">
        <v>532</v>
      </c>
      <c r="E29" s="9" t="s">
        <v>649</v>
      </c>
      <c r="F29" s="9"/>
      <c r="G29" s="9"/>
      <c r="H29" s="9"/>
      <c r="I29" s="9"/>
      <c r="J29" s="9"/>
      <c r="K29" s="9"/>
      <c r="L29" s="38" t="s">
        <v>485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6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1910</v>
      </c>
      <c r="C30" s="81">
        <v>43570</v>
      </c>
      <c r="D30" s="9" t="s">
        <v>532</v>
      </c>
      <c r="E30" s="9" t="s">
        <v>648</v>
      </c>
      <c r="F30" s="9"/>
      <c r="G30" s="9"/>
      <c r="H30" s="9"/>
      <c r="I30" s="9"/>
      <c r="J30" s="9"/>
      <c r="K30" s="9"/>
      <c r="L30" s="38" t="s">
        <v>485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6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1479</v>
      </c>
      <c r="C31" s="81">
        <v>43572</v>
      </c>
      <c r="D31" s="9" t="s">
        <v>532</v>
      </c>
      <c r="E31" s="9" t="s">
        <v>647</v>
      </c>
      <c r="F31" s="9"/>
      <c r="G31" s="9"/>
      <c r="H31" s="9"/>
      <c r="I31" s="9"/>
      <c r="J31" s="9"/>
      <c r="K31" s="9"/>
      <c r="L31" s="38" t="s">
        <v>485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6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7952</v>
      </c>
      <c r="C32" s="81">
        <v>43580</v>
      </c>
      <c r="D32" s="9" t="s">
        <v>646</v>
      </c>
      <c r="E32" s="9" t="s">
        <v>645</v>
      </c>
      <c r="F32" s="9"/>
      <c r="G32" s="9"/>
      <c r="H32" s="9"/>
      <c r="I32" s="9"/>
      <c r="J32" s="9"/>
      <c r="K32" s="9"/>
      <c r="L32" s="38" t="s">
        <v>89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6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9450</v>
      </c>
      <c r="C33" s="81">
        <v>43580</v>
      </c>
      <c r="D33" s="9" t="s">
        <v>322</v>
      </c>
      <c r="E33" s="9" t="s">
        <v>645</v>
      </c>
      <c r="F33" s="9"/>
      <c r="G33" s="9"/>
      <c r="H33" s="9"/>
      <c r="I33" s="9"/>
      <c r="J33" s="9"/>
      <c r="K33" s="9"/>
      <c r="L33" s="38" t="s">
        <v>89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6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8310</v>
      </c>
      <c r="C34" s="81">
        <v>43580</v>
      </c>
      <c r="D34" s="9" t="s">
        <v>322</v>
      </c>
      <c r="E34" s="9" t="s">
        <v>645</v>
      </c>
      <c r="F34" s="9"/>
      <c r="G34" s="9"/>
      <c r="H34" s="9"/>
      <c r="I34" s="9"/>
      <c r="J34" s="9"/>
      <c r="K34" s="9"/>
      <c r="L34" s="38" t="s">
        <v>89</v>
      </c>
      <c r="M34" s="35">
        <f t="shared" ref="M34" si="25"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6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1738</v>
      </c>
      <c r="C35" s="81">
        <v>43580</v>
      </c>
      <c r="D35" s="9" t="s">
        <v>322</v>
      </c>
      <c r="E35" s="9" t="s">
        <v>643</v>
      </c>
      <c r="F35" s="9"/>
      <c r="G35" s="9"/>
      <c r="H35" s="9"/>
      <c r="I35" s="9"/>
      <c r="J35" s="9"/>
      <c r="K35" s="9"/>
      <c r="L35" s="38" t="s">
        <v>89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6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675</v>
      </c>
      <c r="C36" s="81">
        <v>43580</v>
      </c>
      <c r="D36" s="9" t="s">
        <v>322</v>
      </c>
      <c r="E36" s="9" t="s">
        <v>641</v>
      </c>
      <c r="F36" s="9"/>
      <c r="G36" s="9"/>
      <c r="H36" s="9"/>
      <c r="I36" s="9"/>
      <c r="J36" s="9"/>
      <c r="K36" s="9"/>
      <c r="L36" s="38" t="s">
        <v>89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6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1342</v>
      </c>
      <c r="C37" s="81">
        <v>43580</v>
      </c>
      <c r="D37" s="9" t="s">
        <v>322</v>
      </c>
      <c r="E37" s="9" t="s">
        <v>639</v>
      </c>
      <c r="F37" s="9"/>
      <c r="G37" s="9"/>
      <c r="H37" s="9"/>
      <c r="I37" s="9"/>
      <c r="J37" s="9"/>
      <c r="K37" s="9"/>
      <c r="L37" s="38" t="s">
        <v>89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6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918</v>
      </c>
      <c r="C38" s="81">
        <v>43580</v>
      </c>
      <c r="D38" s="9" t="s">
        <v>322</v>
      </c>
      <c r="E38" s="9" t="s">
        <v>637</v>
      </c>
      <c r="F38" s="9"/>
      <c r="G38" s="9"/>
      <c r="H38" s="9"/>
      <c r="I38" s="9"/>
      <c r="J38" s="9"/>
      <c r="K38" s="9"/>
      <c r="L38" s="38" t="s">
        <v>89</v>
      </c>
      <c r="M38" s="35">
        <f t="shared" ref="M38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6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7214</v>
      </c>
      <c r="C39" s="81">
        <v>43580</v>
      </c>
      <c r="D39" s="9" t="s">
        <v>322</v>
      </c>
      <c r="E39" s="9" t="s">
        <v>635</v>
      </c>
      <c r="F39" s="9"/>
      <c r="G39" s="9"/>
      <c r="H39" s="9"/>
      <c r="I39" s="9"/>
      <c r="J39" s="9"/>
      <c r="K39" s="9"/>
      <c r="L39" s="38" t="s">
        <v>89</v>
      </c>
      <c r="M39" s="35">
        <f t="shared" ref="M39" si="30"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6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6936</v>
      </c>
      <c r="C40" s="81">
        <v>43580</v>
      </c>
      <c r="D40" s="9" t="s">
        <v>322</v>
      </c>
      <c r="E40" s="9" t="s">
        <v>465</v>
      </c>
      <c r="F40" s="9" t="s">
        <v>130</v>
      </c>
      <c r="G40" s="9" t="s">
        <v>130</v>
      </c>
      <c r="H40" s="9" t="s">
        <v>130</v>
      </c>
      <c r="I40" s="9"/>
      <c r="J40" s="9"/>
      <c r="K40" s="9"/>
      <c r="L40" s="38" t="s">
        <v>89</v>
      </c>
      <c r="M40" s="35">
        <f t="shared" ref="M40" si="31"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6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9597</v>
      </c>
      <c r="C41" s="81">
        <v>43563</v>
      </c>
      <c r="D41" s="9" t="s">
        <v>556</v>
      </c>
      <c r="E41" s="9" t="s">
        <v>631</v>
      </c>
      <c r="F41" s="9"/>
      <c r="G41" s="9"/>
      <c r="H41" s="9"/>
      <c r="I41" s="9"/>
      <c r="J41" s="9"/>
      <c r="K41" s="9"/>
      <c r="L41" s="38" t="s">
        <v>99</v>
      </c>
      <c r="M41" s="35">
        <f t="shared" ref="M41" si="32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6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5721</v>
      </c>
      <c r="C42" s="81">
        <v>43564</v>
      </c>
      <c r="D42" s="9" t="s">
        <v>556</v>
      </c>
      <c r="E42" s="9" t="s">
        <v>628</v>
      </c>
      <c r="F42" s="9" t="s">
        <v>100</v>
      </c>
      <c r="G42" s="9">
        <v>3126032840</v>
      </c>
      <c r="H42" s="9">
        <v>6558386</v>
      </c>
      <c r="I42" s="9" t="s">
        <v>60</v>
      </c>
      <c r="J42" s="9" t="s">
        <v>61</v>
      </c>
      <c r="K42" s="9"/>
      <c r="L42" s="38" t="s">
        <v>99</v>
      </c>
      <c r="M42" s="35">
        <f t="shared" ref="M42" si="33"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6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9270</v>
      </c>
      <c r="C43" s="81">
        <v>43578</v>
      </c>
      <c r="D43" s="9" t="s">
        <v>594</v>
      </c>
      <c r="E43" s="9" t="s">
        <v>627</v>
      </c>
      <c r="F43" s="9"/>
      <c r="G43" s="9"/>
      <c r="H43" s="9"/>
      <c r="I43" s="9"/>
      <c r="J43" s="9"/>
      <c r="K43" s="9"/>
      <c r="L43" s="38" t="s">
        <v>485</v>
      </c>
      <c r="M43" s="35">
        <f t="shared" ref="M43" si="34"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6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5247</v>
      </c>
      <c r="C44" s="81">
        <v>43578</v>
      </c>
      <c r="D44" s="9" t="s">
        <v>594</v>
      </c>
      <c r="E44" s="9" t="s">
        <v>625</v>
      </c>
      <c r="F44" s="9"/>
      <c r="G44" s="9"/>
      <c r="H44" s="9"/>
      <c r="I44" s="9" t="s">
        <v>130</v>
      </c>
      <c r="J44" s="9"/>
      <c r="K44" s="9"/>
      <c r="L44" s="38" t="s">
        <v>485</v>
      </c>
      <c r="M44" s="35">
        <f t="shared" ref="M44" si="35"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6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5216</v>
      </c>
      <c r="C45" s="81">
        <v>43578</v>
      </c>
      <c r="D45" s="9" t="s">
        <v>594</v>
      </c>
      <c r="E45" s="9" t="s">
        <v>622</v>
      </c>
      <c r="F45" s="9"/>
      <c r="G45" s="9"/>
      <c r="H45" s="9"/>
      <c r="I45" s="9"/>
      <c r="J45" s="9"/>
      <c r="K45" s="9"/>
      <c r="L45" s="38" t="s">
        <v>485</v>
      </c>
      <c r="M45" s="35">
        <f t="shared" ref="M45" si="3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6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9274</v>
      </c>
      <c r="C46" s="81">
        <v>43578</v>
      </c>
      <c r="D46" s="9" t="s">
        <v>594</v>
      </c>
      <c r="E46" s="9" t="s">
        <v>620</v>
      </c>
      <c r="F46" s="9"/>
      <c r="G46" s="9"/>
      <c r="H46" s="9"/>
      <c r="I46" s="9"/>
      <c r="J46" s="9"/>
      <c r="K46" s="9"/>
      <c r="L46" s="38" t="s">
        <v>485</v>
      </c>
      <c r="M46" s="35">
        <f t="shared" ref="M46" si="37"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6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683</v>
      </c>
      <c r="C47" s="81">
        <v>43578</v>
      </c>
      <c r="D47" s="9" t="s">
        <v>594</v>
      </c>
      <c r="E47" s="9" t="s">
        <v>619</v>
      </c>
      <c r="F47" s="9"/>
      <c r="G47" s="9"/>
      <c r="H47" s="9"/>
      <c r="I47" s="9"/>
      <c r="J47" s="9"/>
      <c r="K47" s="9"/>
      <c r="L47" s="38" t="s">
        <v>485</v>
      </c>
      <c r="M47" s="35">
        <f t="shared" ref="M47" si="38"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6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733</v>
      </c>
      <c r="C48" s="81">
        <v>43577</v>
      </c>
      <c r="D48" s="9" t="s">
        <v>322</v>
      </c>
      <c r="E48" s="9" t="s">
        <v>617</v>
      </c>
      <c r="F48" s="9"/>
      <c r="G48" s="9"/>
      <c r="H48" s="9"/>
      <c r="I48" s="9"/>
      <c r="J48" s="9"/>
      <c r="K48" s="9"/>
      <c r="L48" s="38" t="s">
        <v>89</v>
      </c>
      <c r="M48" s="35">
        <f t="shared" ref="M48" si="39"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6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3530</v>
      </c>
      <c r="C49" s="81">
        <v>43577</v>
      </c>
      <c r="D49" s="9" t="s">
        <v>322</v>
      </c>
      <c r="E49" s="9" t="s">
        <v>615</v>
      </c>
      <c r="F49" s="9"/>
      <c r="G49" s="9"/>
      <c r="H49" s="9"/>
      <c r="I49" s="9"/>
      <c r="J49" s="9"/>
      <c r="K49" s="9"/>
      <c r="L49" s="38" t="s">
        <v>89</v>
      </c>
      <c r="M49" s="35">
        <f t="shared" ref="M49" si="4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6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2346</v>
      </c>
      <c r="C50" s="81">
        <v>43577</v>
      </c>
      <c r="D50" s="9" t="s">
        <v>322</v>
      </c>
      <c r="E50" s="9" t="s">
        <v>612</v>
      </c>
      <c r="F50" s="9"/>
      <c r="G50" s="9"/>
      <c r="H50" s="9"/>
      <c r="I50" s="9"/>
      <c r="J50" s="9"/>
      <c r="K50" s="9"/>
      <c r="L50" s="38" t="s">
        <v>89</v>
      </c>
      <c r="M50" s="35">
        <f t="shared" ref="M50" si="41">IF(C50&gt;43607,130000,105000)</f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6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8712</v>
      </c>
      <c r="C51" s="81">
        <v>43578</v>
      </c>
      <c r="D51" s="9" t="s">
        <v>607</v>
      </c>
      <c r="E51" s="9" t="s">
        <v>605</v>
      </c>
      <c r="F51" s="9" t="s">
        <v>608</v>
      </c>
      <c r="G51" s="9">
        <v>3112967981</v>
      </c>
      <c r="H51" s="9"/>
      <c r="I51" s="9" t="s">
        <v>60</v>
      </c>
      <c r="J51" s="9" t="s">
        <v>61</v>
      </c>
      <c r="K51" s="9"/>
      <c r="L51" s="38" t="s">
        <v>99</v>
      </c>
      <c r="M51" s="35">
        <f t="shared" ref="M51" si="42">IF(C51&gt;43607,130000,105000)</f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6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146</v>
      </c>
      <c r="C52" s="81">
        <v>43571</v>
      </c>
      <c r="D52" s="9" t="s">
        <v>322</v>
      </c>
      <c r="E52" s="9" t="s">
        <v>471</v>
      </c>
      <c r="F52" s="9"/>
      <c r="G52" s="9"/>
      <c r="H52" s="9"/>
      <c r="I52" s="9"/>
      <c r="J52" s="9"/>
      <c r="K52" s="9"/>
      <c r="L52" s="38" t="s">
        <v>89</v>
      </c>
      <c r="M52" s="35">
        <f t="shared" ref="M52:M82" si="43">IF(C52&gt;43607,130000,105000)</f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6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206</v>
      </c>
      <c r="C53" s="81">
        <v>43572</v>
      </c>
      <c r="D53" s="9" t="s">
        <v>455</v>
      </c>
      <c r="E53" s="9" t="s">
        <v>456</v>
      </c>
      <c r="F53" s="9"/>
      <c r="G53" s="9"/>
      <c r="H53" s="9"/>
      <c r="I53" s="9"/>
      <c r="J53" s="9"/>
      <c r="K53" s="9"/>
      <c r="L53" s="38" t="s">
        <v>336</v>
      </c>
      <c r="M53" s="35">
        <f t="shared" si="43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220</v>
      </c>
      <c r="C54" s="81">
        <v>43564</v>
      </c>
      <c r="D54" s="9" t="s">
        <v>229</v>
      </c>
      <c r="E54" s="9" t="s">
        <v>250</v>
      </c>
      <c r="F54" s="9"/>
      <c r="G54" s="9"/>
      <c r="H54" s="9"/>
      <c r="I54" s="9"/>
      <c r="J54" s="9"/>
      <c r="K54" s="9"/>
      <c r="L54" s="38" t="s">
        <v>173</v>
      </c>
      <c r="M54" s="35">
        <f t="shared" si="43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264</v>
      </c>
      <c r="C55" s="81">
        <v>43572</v>
      </c>
      <c r="D55" s="9" t="s">
        <v>403</v>
      </c>
      <c r="E55" s="9" t="s">
        <v>406</v>
      </c>
      <c r="F55" s="9"/>
      <c r="G55" s="9"/>
      <c r="H55" s="9"/>
      <c r="I55" s="9"/>
      <c r="J55" s="9"/>
      <c r="K55" s="9"/>
      <c r="L55" s="38" t="s">
        <v>389</v>
      </c>
      <c r="M55" s="35">
        <f t="shared" si="43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285</v>
      </c>
      <c r="C56" s="81">
        <v>43570</v>
      </c>
      <c r="D56" s="9" t="s">
        <v>355</v>
      </c>
      <c r="E56" s="9" t="s">
        <v>353</v>
      </c>
      <c r="F56" s="9"/>
      <c r="G56" s="9"/>
      <c r="H56" s="9"/>
      <c r="I56" s="9"/>
      <c r="J56" s="9"/>
      <c r="K56" s="9"/>
      <c r="L56" s="38" t="s">
        <v>173</v>
      </c>
      <c r="M56" s="35">
        <f t="shared" si="43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469</v>
      </c>
      <c r="C57" s="81">
        <v>43556</v>
      </c>
      <c r="D57" s="9" t="s">
        <v>107</v>
      </c>
      <c r="E57" s="9" t="s">
        <v>107</v>
      </c>
      <c r="F57" s="9" t="s">
        <v>111</v>
      </c>
      <c r="G57" s="9">
        <v>3502502164</v>
      </c>
      <c r="H57" s="9">
        <v>66676699</v>
      </c>
      <c r="I57" s="9" t="s">
        <v>60</v>
      </c>
      <c r="J57" s="9" t="s">
        <v>61</v>
      </c>
      <c r="K57" s="9"/>
      <c r="L57" s="38"/>
      <c r="M57" s="35">
        <f t="shared" si="43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529</v>
      </c>
      <c r="C58" s="81">
        <v>43571</v>
      </c>
      <c r="D58" s="9" t="s">
        <v>336</v>
      </c>
      <c r="E58" s="9" t="s">
        <v>447</v>
      </c>
      <c r="F58" s="9" t="s">
        <v>130</v>
      </c>
      <c r="G58" s="9"/>
      <c r="H58" s="9"/>
      <c r="I58" s="9"/>
      <c r="J58" s="9"/>
      <c r="K58" s="9"/>
      <c r="L58" s="38" t="s">
        <v>336</v>
      </c>
      <c r="M58" s="35">
        <f t="shared" si="43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615</v>
      </c>
      <c r="C59" s="81">
        <v>43563</v>
      </c>
      <c r="D59" s="9" t="s">
        <v>89</v>
      </c>
      <c r="E59" s="9" t="s">
        <v>94</v>
      </c>
      <c r="F59" s="9"/>
      <c r="G59" s="9"/>
      <c r="H59" s="9"/>
      <c r="I59" s="9"/>
      <c r="J59" s="9"/>
      <c r="K59" s="9"/>
      <c r="L59" s="38" t="s">
        <v>89</v>
      </c>
      <c r="M59" s="35">
        <f t="shared" si="43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652</v>
      </c>
      <c r="C60" s="81">
        <v>43578</v>
      </c>
      <c r="D60" s="9" t="s">
        <v>594</v>
      </c>
      <c r="E60" s="9" t="s">
        <v>603</v>
      </c>
      <c r="F60" s="9"/>
      <c r="G60" s="9"/>
      <c r="H60" s="9"/>
      <c r="I60" s="9"/>
      <c r="J60" s="9"/>
      <c r="K60" s="9"/>
      <c r="L60" s="38" t="s">
        <v>485</v>
      </c>
      <c r="M60" s="35">
        <f t="shared" si="43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4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658</v>
      </c>
      <c r="C61" s="81">
        <v>43562</v>
      </c>
      <c r="D61" s="9" t="s">
        <v>200</v>
      </c>
      <c r="E61" s="9" t="s">
        <v>207</v>
      </c>
      <c r="F61" s="9"/>
      <c r="G61" s="9"/>
      <c r="H61" s="9"/>
      <c r="I61" s="9"/>
      <c r="J61" s="9"/>
      <c r="K61" s="9"/>
      <c r="L61" s="38" t="s">
        <v>200</v>
      </c>
      <c r="M61" s="35">
        <f t="shared" si="43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710</v>
      </c>
      <c r="C62" s="81">
        <v>43564</v>
      </c>
      <c r="D62" s="9" t="s">
        <v>229</v>
      </c>
      <c r="E62" s="9" t="s">
        <v>256</v>
      </c>
      <c r="F62" s="9"/>
      <c r="G62" s="9"/>
      <c r="H62" s="9"/>
      <c r="I62" s="9"/>
      <c r="J62" s="9"/>
      <c r="K62" s="9"/>
      <c r="L62" s="38" t="s">
        <v>173</v>
      </c>
      <c r="M62" s="35">
        <f t="shared" si="43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715</v>
      </c>
      <c r="C63" s="81">
        <v>43559</v>
      </c>
      <c r="D63" s="9" t="s">
        <v>171</v>
      </c>
      <c r="E63" s="9" t="s">
        <v>191</v>
      </c>
      <c r="F63" s="9"/>
      <c r="G63" s="9"/>
      <c r="H63" s="9"/>
      <c r="I63" s="9"/>
      <c r="J63" s="9"/>
      <c r="K63" s="9"/>
      <c r="L63" s="38" t="s">
        <v>173</v>
      </c>
      <c r="M63" s="35">
        <f t="shared" si="43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743</v>
      </c>
      <c r="C64" s="81">
        <v>43565</v>
      </c>
      <c r="D64" s="9" t="s">
        <v>281</v>
      </c>
      <c r="E64" s="9" t="s">
        <v>292</v>
      </c>
      <c r="F64" s="9"/>
      <c r="G64" s="9"/>
      <c r="H64" s="9"/>
      <c r="I64" s="9"/>
      <c r="J64" s="9"/>
      <c r="K64" s="9"/>
      <c r="L64" s="38" t="s">
        <v>282</v>
      </c>
      <c r="M64" s="35">
        <f t="shared" si="43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814</v>
      </c>
      <c r="C65" s="81">
        <v>43559</v>
      </c>
      <c r="D65" s="9" t="s">
        <v>281</v>
      </c>
      <c r="E65" s="9" t="s">
        <v>286</v>
      </c>
      <c r="F65" s="9"/>
      <c r="G65" s="9"/>
      <c r="H65" s="9"/>
      <c r="I65" s="9"/>
      <c r="J65" s="9"/>
      <c r="K65" s="9"/>
      <c r="L65" s="38" t="s">
        <v>282</v>
      </c>
      <c r="M65" s="35">
        <f t="shared" si="43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837</v>
      </c>
      <c r="C66" s="81">
        <v>43564</v>
      </c>
      <c r="D66" s="9" t="s">
        <v>229</v>
      </c>
      <c r="E66" s="9" t="s">
        <v>262</v>
      </c>
      <c r="F66" s="9"/>
      <c r="G66" s="9"/>
      <c r="H66" s="9"/>
      <c r="I66" s="9"/>
      <c r="J66" s="9"/>
      <c r="K66" s="9"/>
      <c r="L66" s="38" t="s">
        <v>173</v>
      </c>
      <c r="M66" s="35">
        <f t="shared" si="43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859</v>
      </c>
      <c r="C67" s="81">
        <v>43565</v>
      </c>
      <c r="D67" s="9" t="s">
        <v>281</v>
      </c>
      <c r="E67" s="9" t="s">
        <v>289</v>
      </c>
      <c r="F67" s="9"/>
      <c r="G67" s="9"/>
      <c r="H67" s="9"/>
      <c r="I67" s="9"/>
      <c r="J67" s="9"/>
      <c r="K67" s="9"/>
      <c r="L67" s="38" t="s">
        <v>282</v>
      </c>
      <c r="M67" s="35">
        <f t="shared" si="43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1024</v>
      </c>
      <c r="C68" s="81">
        <v>43558</v>
      </c>
      <c r="D68" s="9" t="s">
        <v>145</v>
      </c>
      <c r="E68" s="9" t="s">
        <v>143</v>
      </c>
      <c r="F68" s="9"/>
      <c r="G68" s="9"/>
      <c r="H68" s="9"/>
      <c r="I68" s="9"/>
      <c r="J68" s="9"/>
      <c r="K68" s="9"/>
      <c r="L68" s="38" t="s">
        <v>119</v>
      </c>
      <c r="M68" s="35">
        <f t="shared" si="43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1111</v>
      </c>
      <c r="C69" s="81">
        <v>43567</v>
      </c>
      <c r="D69" s="9" t="s">
        <v>355</v>
      </c>
      <c r="E69" s="9" t="s">
        <v>362</v>
      </c>
      <c r="F69" s="9"/>
      <c r="G69" s="9"/>
      <c r="H69" s="9"/>
      <c r="I69" s="9"/>
      <c r="J69" s="9"/>
      <c r="K69" s="9"/>
      <c r="L69" s="38" t="s">
        <v>173</v>
      </c>
      <c r="M69" s="35">
        <f t="shared" si="43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1192</v>
      </c>
      <c r="C70" s="81">
        <v>43561</v>
      </c>
      <c r="D70" s="9" t="s">
        <v>65</v>
      </c>
      <c r="E70" s="9" t="s">
        <v>76</v>
      </c>
      <c r="F70" s="9" t="s">
        <v>77</v>
      </c>
      <c r="G70" s="9">
        <v>3117137134</v>
      </c>
      <c r="H70" s="9">
        <v>66682736</v>
      </c>
      <c r="I70" s="9" t="s">
        <v>60</v>
      </c>
      <c r="J70" s="9" t="s">
        <v>61</v>
      </c>
      <c r="K70" s="9" t="s">
        <v>70</v>
      </c>
      <c r="L70" s="38" t="s">
        <v>70</v>
      </c>
      <c r="M70" s="35">
        <f t="shared" si="43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1245</v>
      </c>
      <c r="C71" s="81">
        <v>43561</v>
      </c>
      <c r="D71" s="9" t="s">
        <v>65</v>
      </c>
      <c r="E71" s="9" t="s">
        <v>156</v>
      </c>
      <c r="F71" s="9"/>
      <c r="G71" s="9"/>
      <c r="H71" s="9"/>
      <c r="I71" s="9"/>
      <c r="J71" s="9"/>
      <c r="K71" s="9"/>
      <c r="L71" s="38" t="s">
        <v>119</v>
      </c>
      <c r="M71" s="35">
        <f t="shared" si="43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1282</v>
      </c>
      <c r="C72" s="81">
        <v>43558</v>
      </c>
      <c r="D72" s="9" t="s">
        <v>322</v>
      </c>
      <c r="E72" s="9" t="s">
        <v>322</v>
      </c>
      <c r="F72" s="9"/>
      <c r="G72" s="9"/>
      <c r="H72" s="9"/>
      <c r="I72" s="9" t="s">
        <v>140</v>
      </c>
      <c r="J72" s="9"/>
      <c r="K72" s="9"/>
      <c r="L72" s="38" t="s">
        <v>89</v>
      </c>
      <c r="M72" s="35">
        <f t="shared" si="43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1346</v>
      </c>
      <c r="C73" s="81">
        <v>43559</v>
      </c>
      <c r="D73" s="9" t="s">
        <v>211</v>
      </c>
      <c r="E73" s="9" t="s">
        <v>211</v>
      </c>
      <c r="F73" s="9"/>
      <c r="G73" s="9"/>
      <c r="H73" s="9"/>
      <c r="I73" s="9"/>
      <c r="J73" s="9"/>
      <c r="K73" s="9"/>
      <c r="L73" s="38" t="s">
        <v>173</v>
      </c>
      <c r="M73" s="35">
        <f t="shared" si="43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1347</v>
      </c>
      <c r="C74" s="81">
        <v>43557</v>
      </c>
      <c r="D74" s="9" t="s">
        <v>107</v>
      </c>
      <c r="E74" s="9" t="s">
        <v>114</v>
      </c>
      <c r="F74" s="9" t="s">
        <v>111</v>
      </c>
      <c r="G74" s="9">
        <v>3502502164</v>
      </c>
      <c r="H74" s="9">
        <v>66676699</v>
      </c>
      <c r="I74" s="9" t="s">
        <v>60</v>
      </c>
      <c r="J74" s="9" t="s">
        <v>61</v>
      </c>
      <c r="K74" s="9"/>
      <c r="L74" s="38"/>
      <c r="M74" s="35">
        <f t="shared" si="43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1383</v>
      </c>
      <c r="C75" s="81">
        <v>43561</v>
      </c>
      <c r="D75" s="9" t="s">
        <v>65</v>
      </c>
      <c r="E75" s="9" t="s">
        <v>141</v>
      </c>
      <c r="F75" s="9"/>
      <c r="G75" s="9"/>
      <c r="H75" s="9"/>
      <c r="I75" s="9"/>
      <c r="J75" s="9"/>
      <c r="K75" s="9"/>
      <c r="L75" s="38" t="s">
        <v>119</v>
      </c>
      <c r="M75" s="35">
        <f t="shared" si="43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1411</v>
      </c>
      <c r="C76" s="81">
        <v>43564</v>
      </c>
      <c r="D76" s="9" t="s">
        <v>229</v>
      </c>
      <c r="E76" s="9"/>
      <c r="F76" s="9"/>
      <c r="G76" s="9"/>
      <c r="H76" s="9"/>
      <c r="I76" s="9"/>
      <c r="J76" s="9"/>
      <c r="K76" s="9"/>
      <c r="L76" s="38" t="s">
        <v>173</v>
      </c>
      <c r="M76" s="35">
        <f t="shared" si="43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1574</v>
      </c>
      <c r="C77" s="81">
        <v>43558</v>
      </c>
      <c r="D77" s="9" t="s">
        <v>65</v>
      </c>
      <c r="E77" s="9" t="s">
        <v>131</v>
      </c>
      <c r="F77" s="9"/>
      <c r="G77" s="9"/>
      <c r="H77" s="9"/>
      <c r="I77" s="9"/>
      <c r="J77" s="9"/>
      <c r="K77" s="9"/>
      <c r="L77" s="38" t="s">
        <v>119</v>
      </c>
      <c r="M77" s="35">
        <f t="shared" si="43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1610</v>
      </c>
      <c r="C78" s="81">
        <v>43563</v>
      </c>
      <c r="D78" s="9" t="s">
        <v>89</v>
      </c>
      <c r="E78" s="9" t="s">
        <v>90</v>
      </c>
      <c r="F78" s="9"/>
      <c r="G78" s="9"/>
      <c r="H78" s="9"/>
      <c r="I78" s="9"/>
      <c r="J78" s="9"/>
      <c r="K78" s="9"/>
      <c r="L78" s="38" t="s">
        <v>89</v>
      </c>
      <c r="M78" s="35">
        <f t="shared" si="43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1610</v>
      </c>
      <c r="C79" s="81">
        <v>43563</v>
      </c>
      <c r="D79" s="9" t="s">
        <v>89</v>
      </c>
      <c r="E79" s="9" t="s">
        <v>90</v>
      </c>
      <c r="F79" s="9"/>
      <c r="G79" s="9"/>
      <c r="H79" s="9"/>
      <c r="I79" s="9"/>
      <c r="J79" s="9"/>
      <c r="K79" s="9"/>
      <c r="L79" s="38" t="s">
        <v>89</v>
      </c>
      <c r="M79" s="35">
        <f t="shared" si="43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1635</v>
      </c>
      <c r="C80" s="81">
        <v>43559</v>
      </c>
      <c r="D80" s="9" t="s">
        <v>65</v>
      </c>
      <c r="E80" s="9" t="s">
        <v>65</v>
      </c>
      <c r="F80" s="9" t="s">
        <v>125</v>
      </c>
      <c r="G80" s="9">
        <v>3117137134</v>
      </c>
      <c r="H80" s="9">
        <v>66682736</v>
      </c>
      <c r="I80" s="9" t="s">
        <v>60</v>
      </c>
      <c r="J80" s="9" t="s">
        <v>61</v>
      </c>
      <c r="K80" s="9"/>
      <c r="L80" s="38" t="s">
        <v>119</v>
      </c>
      <c r="M80" s="35">
        <f t="shared" si="43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1720</v>
      </c>
      <c r="C81" s="81">
        <v>43560</v>
      </c>
      <c r="D81" s="9" t="s">
        <v>211</v>
      </c>
      <c r="E81" s="9" t="s">
        <v>223</v>
      </c>
      <c r="F81" s="9"/>
      <c r="G81" s="9"/>
      <c r="H81" s="9"/>
      <c r="I81" s="9"/>
      <c r="J81" s="9"/>
      <c r="K81" s="9"/>
      <c r="L81" s="38" t="s">
        <v>173</v>
      </c>
      <c r="M81" s="35">
        <f t="shared" si="43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1828</v>
      </c>
      <c r="C82" s="81">
        <v>43571</v>
      </c>
      <c r="D82" s="9" t="s">
        <v>336</v>
      </c>
      <c r="E82" s="9" t="s">
        <v>449</v>
      </c>
      <c r="F82" s="9"/>
      <c r="G82" s="9"/>
      <c r="H82" s="9"/>
      <c r="I82" s="9"/>
      <c r="J82" s="9"/>
      <c r="K82" s="9"/>
      <c r="L82" s="38" t="s">
        <v>336</v>
      </c>
      <c r="M82" s="35">
        <f t="shared" si="4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1867</v>
      </c>
      <c r="C83" s="81">
        <v>43567</v>
      </c>
      <c r="D83" s="9" t="s">
        <v>87</v>
      </c>
      <c r="E83" s="9" t="s">
        <v>318</v>
      </c>
      <c r="F83" s="9"/>
      <c r="G83" s="9"/>
      <c r="H83" s="9"/>
      <c r="I83" s="9"/>
      <c r="J83" s="9"/>
      <c r="K83" s="9"/>
      <c r="L83" s="38" t="s">
        <v>89</v>
      </c>
      <c r="M83" s="35">
        <f t="shared" ref="M83:M114" si="44">IF(C83&gt;43607,130000,105000)</f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1944</v>
      </c>
      <c r="C84" s="81">
        <v>43564</v>
      </c>
      <c r="D84" s="9" t="s">
        <v>87</v>
      </c>
      <c r="E84" s="9" t="s">
        <v>87</v>
      </c>
      <c r="F84" s="9" t="s">
        <v>88</v>
      </c>
      <c r="G84" s="9">
        <v>3148978584</v>
      </c>
      <c r="H84" s="9">
        <v>17118304</v>
      </c>
      <c r="I84" s="9" t="s">
        <v>60</v>
      </c>
      <c r="J84" s="9" t="s">
        <v>61</v>
      </c>
      <c r="K84" s="9"/>
      <c r="L84" s="38" t="s">
        <v>89</v>
      </c>
      <c r="M84" s="35">
        <f t="shared" si="44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1958</v>
      </c>
      <c r="C85" s="81">
        <v>43564</v>
      </c>
      <c r="D85" s="9" t="s">
        <v>229</v>
      </c>
      <c r="E85" s="9" t="s">
        <v>232</v>
      </c>
      <c r="F85" s="9"/>
      <c r="G85" s="9"/>
      <c r="H85" s="9"/>
      <c r="I85" s="9"/>
      <c r="J85" s="9"/>
      <c r="K85" s="9"/>
      <c r="L85" s="38" t="s">
        <v>173</v>
      </c>
      <c r="M85" s="35">
        <f t="shared" si="44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1965</v>
      </c>
      <c r="C86" s="81">
        <v>43561</v>
      </c>
      <c r="D86" s="9" t="s">
        <v>65</v>
      </c>
      <c r="E86" s="9" t="s">
        <v>68</v>
      </c>
      <c r="F86" s="9" t="s">
        <v>71</v>
      </c>
      <c r="G86" s="9">
        <v>3117137134</v>
      </c>
      <c r="H86" s="9">
        <v>66682736</v>
      </c>
      <c r="I86" s="9" t="s">
        <v>60</v>
      </c>
      <c r="J86" s="9" t="s">
        <v>61</v>
      </c>
      <c r="K86" s="9" t="s">
        <v>70</v>
      </c>
      <c r="L86" s="38" t="s">
        <v>70</v>
      </c>
      <c r="M86" s="35">
        <f t="shared" si="44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1981</v>
      </c>
      <c r="C87" s="81">
        <v>43556</v>
      </c>
      <c r="D87" s="9" t="s">
        <v>65</v>
      </c>
      <c r="E87" s="9" t="s">
        <v>148</v>
      </c>
      <c r="F87" s="9"/>
      <c r="G87" s="9"/>
      <c r="H87" s="9"/>
      <c r="I87" s="9"/>
      <c r="J87" s="9"/>
      <c r="K87" s="9"/>
      <c r="L87" s="38" t="s">
        <v>119</v>
      </c>
      <c r="M87" s="35">
        <f t="shared" si="44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1985</v>
      </c>
      <c r="C88" s="81">
        <v>43559</v>
      </c>
      <c r="D88" s="9" t="s">
        <v>65</v>
      </c>
      <c r="E88" s="9" t="s">
        <v>123</v>
      </c>
      <c r="F88" s="9"/>
      <c r="G88" s="9"/>
      <c r="H88" s="9"/>
      <c r="I88" s="9"/>
      <c r="J88" s="9"/>
      <c r="K88" s="9"/>
      <c r="L88" s="38" t="s">
        <v>119</v>
      </c>
      <c r="M88" s="35">
        <f t="shared" si="44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2190</v>
      </c>
      <c r="C89" s="81">
        <v>43578</v>
      </c>
      <c r="D89" s="9" t="s">
        <v>594</v>
      </c>
      <c r="E89" s="9" t="s">
        <v>597</v>
      </c>
      <c r="F89" s="9"/>
      <c r="G89" s="9"/>
      <c r="H89" s="9"/>
      <c r="I89" s="9"/>
      <c r="J89" s="9"/>
      <c r="K89" s="9"/>
      <c r="L89" s="38" t="s">
        <v>599</v>
      </c>
      <c r="M89" s="35">
        <f t="shared" si="44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2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2308</v>
      </c>
      <c r="C90" s="81">
        <v>43564</v>
      </c>
      <c r="D90" s="9" t="s">
        <v>229</v>
      </c>
      <c r="E90" s="9" t="s">
        <v>246</v>
      </c>
      <c r="F90" s="9"/>
      <c r="G90" s="9"/>
      <c r="H90" s="9"/>
      <c r="I90" s="9"/>
      <c r="J90" s="9"/>
      <c r="K90" s="9"/>
      <c r="L90" s="38" t="s">
        <v>173</v>
      </c>
      <c r="M90" s="35">
        <f t="shared" si="44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2317</v>
      </c>
      <c r="C91" s="81">
        <v>43560</v>
      </c>
      <c r="D91" s="9" t="s">
        <v>211</v>
      </c>
      <c r="E91" s="9" t="s">
        <v>217</v>
      </c>
      <c r="F91" s="9"/>
      <c r="G91" s="9"/>
      <c r="H91" s="9"/>
      <c r="I91" s="9"/>
      <c r="J91" s="9"/>
      <c r="K91" s="9"/>
      <c r="L91" s="38" t="s">
        <v>173</v>
      </c>
      <c r="M91" s="35">
        <f t="shared" si="44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2318</v>
      </c>
      <c r="C92" s="81">
        <v>43564</v>
      </c>
      <c r="D92" s="9" t="s">
        <v>229</v>
      </c>
      <c r="E92" s="9" t="s">
        <v>266</v>
      </c>
      <c r="F92" s="9"/>
      <c r="G92" s="9"/>
      <c r="H92" s="9"/>
      <c r="I92" s="9"/>
      <c r="J92" s="9"/>
      <c r="K92" s="9"/>
      <c r="L92" s="38" t="s">
        <v>173</v>
      </c>
      <c r="M92" s="35">
        <f t="shared" si="44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2319</v>
      </c>
      <c r="C93" s="81">
        <v>43564</v>
      </c>
      <c r="D93" s="9" t="s">
        <v>229</v>
      </c>
      <c r="E93" s="9" t="s">
        <v>239</v>
      </c>
      <c r="F93" s="9"/>
      <c r="G93" s="9"/>
      <c r="H93" s="9"/>
      <c r="I93" s="9"/>
      <c r="J93" s="9"/>
      <c r="K93" s="9"/>
      <c r="L93" s="38" t="s">
        <v>173</v>
      </c>
      <c r="M93" s="35">
        <f t="shared" si="44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2330</v>
      </c>
      <c r="C94" s="81">
        <v>43571</v>
      </c>
      <c r="D94" s="9" t="s">
        <v>322</v>
      </c>
      <c r="E94" s="9" t="s">
        <v>469</v>
      </c>
      <c r="F94" s="9"/>
      <c r="G94" s="9"/>
      <c r="H94" s="9"/>
      <c r="I94" s="9"/>
      <c r="J94" s="9"/>
      <c r="K94" s="9"/>
      <c r="L94" s="38" t="s">
        <v>89</v>
      </c>
      <c r="M94" s="35">
        <f t="shared" si="44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2341</v>
      </c>
      <c r="C95" s="81">
        <v>43564</v>
      </c>
      <c r="D95" s="9" t="s">
        <v>229</v>
      </c>
      <c r="E95" s="9" t="s">
        <v>273</v>
      </c>
      <c r="F95" s="9"/>
      <c r="G95" s="9"/>
      <c r="H95" s="9"/>
      <c r="I95" s="9"/>
      <c r="J95" s="9"/>
      <c r="K95" s="9"/>
      <c r="L95" s="38" t="s">
        <v>173</v>
      </c>
      <c r="M95" s="35">
        <f t="shared" si="44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2345</v>
      </c>
      <c r="C96" s="81">
        <v>43571</v>
      </c>
      <c r="D96" s="9" t="s">
        <v>338</v>
      </c>
      <c r="E96" s="9" t="s">
        <v>379</v>
      </c>
      <c r="F96" s="9"/>
      <c r="G96" s="9"/>
      <c r="H96" s="9"/>
      <c r="I96" s="9"/>
      <c r="J96" s="9"/>
      <c r="K96" s="9"/>
      <c r="L96" s="38" t="s">
        <v>336</v>
      </c>
      <c r="M96" s="35">
        <f t="shared" si="44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2352</v>
      </c>
      <c r="C97" s="81">
        <v>43565</v>
      </c>
      <c r="D97" s="9" t="s">
        <v>281</v>
      </c>
      <c r="E97" s="9" t="s">
        <v>281</v>
      </c>
      <c r="F97" s="9"/>
      <c r="G97" s="9"/>
      <c r="H97" s="9"/>
      <c r="I97" s="9"/>
      <c r="J97" s="9"/>
      <c r="K97" s="9"/>
      <c r="L97" s="38" t="s">
        <v>282</v>
      </c>
      <c r="M97" s="35">
        <f t="shared" si="44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2370</v>
      </c>
      <c r="C98" s="81">
        <v>43565</v>
      </c>
      <c r="D98" s="9" t="s">
        <v>281</v>
      </c>
      <c r="E98" s="9" t="s">
        <v>294</v>
      </c>
      <c r="F98" s="9"/>
      <c r="G98" s="9"/>
      <c r="H98" s="9"/>
      <c r="I98" s="9"/>
      <c r="J98" s="9"/>
      <c r="K98" s="9"/>
      <c r="L98" s="38" t="s">
        <v>296</v>
      </c>
      <c r="M98" s="35">
        <f t="shared" si="44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2372</v>
      </c>
      <c r="C99" s="81">
        <v>43571</v>
      </c>
      <c r="D99" s="9" t="s">
        <v>345</v>
      </c>
      <c r="E99" s="9" t="s">
        <v>361</v>
      </c>
      <c r="F99" s="9"/>
      <c r="G99" s="9"/>
      <c r="H99" s="9"/>
      <c r="I99" s="9"/>
      <c r="J99" s="9"/>
      <c r="K99" s="9"/>
      <c r="L99" s="38" t="s">
        <v>345</v>
      </c>
      <c r="M99" s="35">
        <f t="shared" si="44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2453</v>
      </c>
      <c r="C100" s="81">
        <v>43561</v>
      </c>
      <c r="D100" s="9" t="s">
        <v>65</v>
      </c>
      <c r="E100" s="9" t="s">
        <v>136</v>
      </c>
      <c r="F100" s="9"/>
      <c r="G100" s="9"/>
      <c r="H100" s="9"/>
      <c r="I100" s="9"/>
      <c r="J100" s="9"/>
      <c r="K100" s="9"/>
      <c r="L100" s="38" t="s">
        <v>119</v>
      </c>
      <c r="M100" s="35">
        <f t="shared" si="44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2475</v>
      </c>
      <c r="C101" s="81">
        <v>43564</v>
      </c>
      <c r="D101" s="9" t="s">
        <v>229</v>
      </c>
      <c r="E101" s="9" t="s">
        <v>261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44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2563</v>
      </c>
      <c r="C102" s="81">
        <v>43569</v>
      </c>
      <c r="D102" s="9" t="s">
        <v>355</v>
      </c>
      <c r="E102" s="9" t="s">
        <v>370</v>
      </c>
      <c r="F102" s="9"/>
      <c r="G102" s="9"/>
      <c r="H102" s="9"/>
      <c r="I102" s="9"/>
      <c r="J102" s="9"/>
      <c r="K102" s="9"/>
      <c r="L102" s="38" t="s">
        <v>173</v>
      </c>
      <c r="M102" s="35">
        <f t="shared" si="44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2613</v>
      </c>
      <c r="C103" s="81">
        <v>43560</v>
      </c>
      <c r="D103" s="9" t="s">
        <v>211</v>
      </c>
      <c r="E103" s="9" t="s">
        <v>220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44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2629</v>
      </c>
      <c r="C104" s="81">
        <v>43571</v>
      </c>
      <c r="D104" s="9" t="s">
        <v>87</v>
      </c>
      <c r="E104" s="9" t="s">
        <v>397</v>
      </c>
      <c r="F104" s="9"/>
      <c r="G104" s="9"/>
      <c r="H104" s="9"/>
      <c r="I104" s="9"/>
      <c r="J104" s="9"/>
      <c r="K104" s="9"/>
      <c r="L104" s="38" t="s">
        <v>89</v>
      </c>
      <c r="M104" s="35">
        <f t="shared" si="44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2694</v>
      </c>
      <c r="C105" s="81">
        <v>43578</v>
      </c>
      <c r="D105" s="9" t="s">
        <v>594</v>
      </c>
      <c r="E105" s="9" t="s">
        <v>600</v>
      </c>
      <c r="F105" s="9"/>
      <c r="G105" s="9"/>
      <c r="H105" s="9"/>
      <c r="I105" s="9"/>
      <c r="J105" s="9"/>
      <c r="K105" s="9"/>
      <c r="L105" s="38" t="s">
        <v>485</v>
      </c>
      <c r="M105" s="35">
        <f t="shared" si="44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3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2707</v>
      </c>
      <c r="C106" s="81">
        <v>43558</v>
      </c>
      <c r="D106" s="9" t="s">
        <v>322</v>
      </c>
      <c r="E106" s="9" t="s">
        <v>322</v>
      </c>
      <c r="F106" s="9"/>
      <c r="G106" s="9"/>
      <c r="H106" s="9"/>
      <c r="I106" s="9"/>
      <c r="J106" s="9"/>
      <c r="K106" s="9"/>
      <c r="L106" s="38" t="s">
        <v>89</v>
      </c>
      <c r="M106" s="35">
        <f t="shared" si="44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2708</v>
      </c>
      <c r="C107" s="81">
        <v>43564</v>
      </c>
      <c r="D107" s="9" t="s">
        <v>229</v>
      </c>
      <c r="E107" s="9" t="s">
        <v>268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44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2719</v>
      </c>
      <c r="C108" s="81">
        <v>43564</v>
      </c>
      <c r="D108" s="9" t="s">
        <v>99</v>
      </c>
      <c r="E108" s="9" t="s">
        <v>104</v>
      </c>
      <c r="F108" s="9" t="s">
        <v>100</v>
      </c>
      <c r="G108" s="9">
        <v>3173706957</v>
      </c>
      <c r="H108" s="9">
        <v>66682297</v>
      </c>
      <c r="I108" s="9" t="s">
        <v>60</v>
      </c>
      <c r="J108" s="9" t="s">
        <v>61</v>
      </c>
      <c r="K108" s="9"/>
      <c r="L108" s="38" t="s">
        <v>99</v>
      </c>
      <c r="M108" s="35">
        <f t="shared" si="44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2751</v>
      </c>
      <c r="C109" s="81">
        <v>43565</v>
      </c>
      <c r="D109" s="9" t="s">
        <v>281</v>
      </c>
      <c r="E109" s="9" t="s">
        <v>302</v>
      </c>
      <c r="F109" s="9"/>
      <c r="G109" s="9"/>
      <c r="H109" s="9"/>
      <c r="I109" s="9"/>
      <c r="J109" s="9"/>
      <c r="K109" s="9"/>
      <c r="L109" s="38" t="s">
        <v>282</v>
      </c>
      <c r="M109" s="35">
        <f t="shared" si="44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2800</v>
      </c>
      <c r="C110" s="81">
        <v>43565</v>
      </c>
      <c r="D110" s="9" t="s">
        <v>281</v>
      </c>
      <c r="E110" s="9" t="s">
        <v>307</v>
      </c>
      <c r="F110" s="9"/>
      <c r="G110" s="9"/>
      <c r="H110" s="9"/>
      <c r="I110" s="9"/>
      <c r="J110" s="9"/>
      <c r="K110" s="9"/>
      <c r="L110" s="38" t="s">
        <v>282</v>
      </c>
      <c r="M110" s="35">
        <f t="shared" si="44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2967</v>
      </c>
      <c r="C111" s="81">
        <v>43562</v>
      </c>
      <c r="D111" s="9" t="s">
        <v>200</v>
      </c>
      <c r="E111" s="9" t="s">
        <v>165</v>
      </c>
      <c r="F111" s="9"/>
      <c r="G111" s="9"/>
      <c r="H111" s="9"/>
      <c r="I111" s="9"/>
      <c r="J111" s="9"/>
      <c r="K111" s="9"/>
      <c r="L111" s="38" t="s">
        <v>200</v>
      </c>
      <c r="M111" s="35">
        <f t="shared" si="44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3105</v>
      </c>
      <c r="C112" s="81">
        <v>43559</v>
      </c>
      <c r="D112" s="9" t="s">
        <v>171</v>
      </c>
      <c r="E112" s="9" t="s">
        <v>182</v>
      </c>
      <c r="F112" s="9" t="s">
        <v>185</v>
      </c>
      <c r="G112" s="9">
        <v>3148741297</v>
      </c>
      <c r="H112" s="9"/>
      <c r="I112" s="9" t="s">
        <v>60</v>
      </c>
      <c r="J112" s="9"/>
      <c r="K112" s="9"/>
      <c r="L112" s="38" t="s">
        <v>173</v>
      </c>
      <c r="M112" s="35">
        <f t="shared" si="44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3108</v>
      </c>
      <c r="C113" s="81">
        <v>43567</v>
      </c>
      <c r="D113" s="9" t="s">
        <v>99</v>
      </c>
      <c r="E113" s="9" t="s">
        <v>330</v>
      </c>
      <c r="F113" s="9" t="s">
        <v>130</v>
      </c>
      <c r="G113" s="9" t="s">
        <v>130</v>
      </c>
      <c r="H113" s="9"/>
      <c r="I113" s="9"/>
      <c r="J113" s="9"/>
      <c r="K113" s="9"/>
      <c r="L113" s="38" t="s">
        <v>99</v>
      </c>
      <c r="M113" s="35">
        <f t="shared" si="44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3118</v>
      </c>
      <c r="C114" s="81">
        <v>43558</v>
      </c>
      <c r="D114" s="9" t="s">
        <v>322</v>
      </c>
      <c r="E114" s="9" t="s">
        <v>322</v>
      </c>
      <c r="F114" s="9"/>
      <c r="G114" s="9"/>
      <c r="H114" s="9"/>
      <c r="I114" s="9"/>
      <c r="J114" s="9"/>
      <c r="K114" s="9"/>
      <c r="L114" s="38" t="s">
        <v>89</v>
      </c>
      <c r="M114" s="35">
        <f t="shared" si="4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3345</v>
      </c>
      <c r="C115" s="81">
        <v>43560</v>
      </c>
      <c r="D115" s="9" t="s">
        <v>211</v>
      </c>
      <c r="E115" s="9" t="s">
        <v>213</v>
      </c>
      <c r="F115" s="9"/>
      <c r="G115" s="9"/>
      <c r="H115" s="9"/>
      <c r="I115" s="9"/>
      <c r="J115" s="9"/>
      <c r="K115" s="9"/>
      <c r="L115" s="38" t="s">
        <v>173</v>
      </c>
      <c r="M115" s="35">
        <f t="shared" ref="M115:M146" si="45">IF(C115&gt;43607,130000,105000)</f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3371</v>
      </c>
      <c r="C116" s="81">
        <v>43567</v>
      </c>
      <c r="D116" s="9" t="s">
        <v>411</v>
      </c>
      <c r="E116" s="9" t="s">
        <v>421</v>
      </c>
      <c r="F116" s="9"/>
      <c r="G116" s="9"/>
      <c r="H116" s="9"/>
      <c r="I116" s="9"/>
      <c r="J116" s="9"/>
      <c r="K116" s="9"/>
      <c r="L116" s="38" t="s">
        <v>336</v>
      </c>
      <c r="M116" s="35">
        <f t="shared" si="45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3413</v>
      </c>
      <c r="C117" s="81">
        <v>43558</v>
      </c>
      <c r="D117" s="9" t="s">
        <v>322</v>
      </c>
      <c r="E117" s="9" t="s">
        <v>322</v>
      </c>
      <c r="F117" s="9"/>
      <c r="G117" s="9"/>
      <c r="H117" s="9"/>
      <c r="I117" s="9"/>
      <c r="J117" s="9"/>
      <c r="K117" s="9"/>
      <c r="L117" s="38" t="s">
        <v>89</v>
      </c>
      <c r="M117" s="35">
        <f t="shared" si="45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3423</v>
      </c>
      <c r="C118" s="81">
        <v>43563</v>
      </c>
      <c r="D118" s="9" t="s">
        <v>411</v>
      </c>
      <c r="E118" s="9" t="s">
        <v>431</v>
      </c>
      <c r="F118" s="9" t="s">
        <v>432</v>
      </c>
      <c r="G118" s="9">
        <v>3206764101</v>
      </c>
      <c r="H118" s="9">
        <v>94229960</v>
      </c>
      <c r="I118" s="9" t="s">
        <v>60</v>
      </c>
      <c r="J118" s="9" t="s">
        <v>61</v>
      </c>
      <c r="K118" s="9"/>
      <c r="L118" s="38" t="s">
        <v>336</v>
      </c>
      <c r="M118" s="35">
        <f t="shared" si="45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3612</v>
      </c>
      <c r="C119" s="81">
        <v>43558</v>
      </c>
      <c r="D119" s="9" t="s">
        <v>322</v>
      </c>
      <c r="E119" s="9" t="s">
        <v>322</v>
      </c>
      <c r="F119" s="9"/>
      <c r="G119" s="9"/>
      <c r="H119" s="9"/>
      <c r="I119" s="9"/>
      <c r="J119" s="9"/>
      <c r="K119" s="9"/>
      <c r="L119" s="38" t="s">
        <v>89</v>
      </c>
      <c r="M119" s="35">
        <f t="shared" si="45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3921</v>
      </c>
      <c r="C120" s="81">
        <v>43564</v>
      </c>
      <c r="D120" s="9" t="s">
        <v>229</v>
      </c>
      <c r="E120" s="9" t="s">
        <v>248</v>
      </c>
      <c r="F120" s="9"/>
      <c r="G120" s="9"/>
      <c r="H120" s="9"/>
      <c r="I120" s="9"/>
      <c r="J120" s="9"/>
      <c r="K120" s="9"/>
      <c r="L120" s="38" t="s">
        <v>173</v>
      </c>
      <c r="M120" s="35">
        <f t="shared" si="45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4122</v>
      </c>
      <c r="C121" s="81">
        <v>43563</v>
      </c>
      <c r="D121" s="9" t="s">
        <v>411</v>
      </c>
      <c r="E121" s="9" t="s">
        <v>441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5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4273</v>
      </c>
      <c r="C122" s="81">
        <v>43571</v>
      </c>
      <c r="D122" s="9" t="s">
        <v>345</v>
      </c>
      <c r="E122" s="9" t="s">
        <v>358</v>
      </c>
      <c r="F122" s="9"/>
      <c r="G122" s="9"/>
      <c r="H122" s="9"/>
      <c r="I122" s="9"/>
      <c r="J122" s="9"/>
      <c r="K122" s="9"/>
      <c r="L122" s="38" t="s">
        <v>345</v>
      </c>
      <c r="M122" s="35">
        <f t="shared" si="45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4334</v>
      </c>
      <c r="C123" s="81">
        <v>43564</v>
      </c>
      <c r="D123" s="9" t="s">
        <v>229</v>
      </c>
      <c r="E123" s="9" t="s">
        <v>275</v>
      </c>
      <c r="F123" s="9"/>
      <c r="G123" s="9"/>
      <c r="H123" s="9"/>
      <c r="I123" s="9"/>
      <c r="J123" s="9"/>
      <c r="K123" s="9"/>
      <c r="L123" s="38" t="s">
        <v>173</v>
      </c>
      <c r="M123" s="35">
        <f t="shared" si="45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4418</v>
      </c>
      <c r="C124" s="81">
        <v>43557</v>
      </c>
      <c r="D124" s="9" t="s">
        <v>107</v>
      </c>
      <c r="E124" s="9" t="s">
        <v>112</v>
      </c>
      <c r="F124" s="9" t="s">
        <v>106</v>
      </c>
      <c r="G124" s="9">
        <v>3502502164</v>
      </c>
      <c r="H124" s="9">
        <v>66676699</v>
      </c>
      <c r="I124" s="9" t="s">
        <v>60</v>
      </c>
      <c r="J124" s="9" t="s">
        <v>61</v>
      </c>
      <c r="K124" s="9"/>
      <c r="L124" s="38"/>
      <c r="M124" s="35">
        <f t="shared" si="45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4527</v>
      </c>
      <c r="C125" s="81">
        <v>43569</v>
      </c>
      <c r="D125" s="9" t="s">
        <v>345</v>
      </c>
      <c r="E125" s="9" t="s">
        <v>350</v>
      </c>
      <c r="F125" s="9"/>
      <c r="G125" s="9"/>
      <c r="H125" s="9"/>
      <c r="I125" s="9"/>
      <c r="J125" s="9"/>
      <c r="K125" s="9"/>
      <c r="L125" s="38" t="s">
        <v>345</v>
      </c>
      <c r="M125" s="35">
        <f t="shared" si="45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4580</v>
      </c>
      <c r="C126" s="81">
        <v>43565</v>
      </c>
      <c r="D126" s="9" t="s">
        <v>87</v>
      </c>
      <c r="E126" s="9" t="s">
        <v>165</v>
      </c>
      <c r="F126" s="9" t="s">
        <v>162</v>
      </c>
      <c r="G126" s="9">
        <v>3148978584</v>
      </c>
      <c r="H126" s="9">
        <v>17118304</v>
      </c>
      <c r="I126" s="9" t="s">
        <v>60</v>
      </c>
      <c r="J126" s="9" t="s">
        <v>61</v>
      </c>
      <c r="K126" s="9"/>
      <c r="L126" s="38" t="s">
        <v>89</v>
      </c>
      <c r="M126" s="35">
        <f t="shared" si="45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4757</v>
      </c>
      <c r="C127" s="81">
        <v>43565</v>
      </c>
      <c r="D127" s="9" t="s">
        <v>281</v>
      </c>
      <c r="E127" s="9" t="s">
        <v>313</v>
      </c>
      <c r="F127" s="9"/>
      <c r="G127" s="9"/>
      <c r="H127" s="9"/>
      <c r="I127" s="9"/>
      <c r="J127" s="9"/>
      <c r="K127" s="9"/>
      <c r="L127" s="38" t="s">
        <v>282</v>
      </c>
      <c r="M127" s="35">
        <f t="shared" si="45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4817</v>
      </c>
      <c r="C128" s="81">
        <v>43553</v>
      </c>
      <c r="D128" s="9" t="s">
        <v>107</v>
      </c>
      <c r="E128" s="9" t="s">
        <v>109</v>
      </c>
      <c r="F128" s="9" t="s">
        <v>106</v>
      </c>
      <c r="G128" s="9">
        <v>3502502164</v>
      </c>
      <c r="H128" s="9">
        <v>66676699</v>
      </c>
      <c r="I128" s="9" t="s">
        <v>60</v>
      </c>
      <c r="J128" s="9" t="s">
        <v>61</v>
      </c>
      <c r="K128" s="9"/>
      <c r="L128" s="38"/>
      <c r="M128" s="35">
        <f t="shared" si="45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4852</v>
      </c>
      <c r="C129" s="81">
        <v>43559</v>
      </c>
      <c r="D129" s="9" t="s">
        <v>281</v>
      </c>
      <c r="E129" s="9" t="s">
        <v>283</v>
      </c>
      <c r="F129" s="9"/>
      <c r="G129" s="9"/>
      <c r="H129" s="9"/>
      <c r="I129" s="9"/>
      <c r="J129" s="9"/>
      <c r="K129" s="9"/>
      <c r="L129" s="38" t="s">
        <v>282</v>
      </c>
      <c r="M129" s="35">
        <f t="shared" si="45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4899</v>
      </c>
      <c r="C130" s="81">
        <v>43564</v>
      </c>
      <c r="D130" s="9" t="s">
        <v>82</v>
      </c>
      <c r="E130" s="9" t="s">
        <v>83</v>
      </c>
      <c r="F130" s="9" t="s">
        <v>84</v>
      </c>
      <c r="G130" s="9" t="s">
        <v>81</v>
      </c>
      <c r="H130" s="9">
        <v>10875555488</v>
      </c>
      <c r="I130" s="9" t="s">
        <v>60</v>
      </c>
      <c r="J130" s="9" t="s">
        <v>61</v>
      </c>
      <c r="K130" s="9"/>
      <c r="L130" s="38" t="s">
        <v>82</v>
      </c>
      <c r="M130" s="35">
        <f t="shared" si="45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4978</v>
      </c>
      <c r="C131" s="81">
        <v>43565</v>
      </c>
      <c r="D131" s="9" t="s">
        <v>200</v>
      </c>
      <c r="E131" s="9" t="s">
        <v>202</v>
      </c>
      <c r="F131" s="9" t="s">
        <v>203</v>
      </c>
      <c r="G131" s="9"/>
      <c r="H131" s="9"/>
      <c r="I131" s="9"/>
      <c r="J131" s="9"/>
      <c r="K131" s="9"/>
      <c r="L131" s="38" t="s">
        <v>200</v>
      </c>
      <c r="M131" s="35">
        <f t="shared" si="45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4988</v>
      </c>
      <c r="C132" s="81">
        <v>43560</v>
      </c>
      <c r="D132" s="9" t="s">
        <v>65</v>
      </c>
      <c r="E132" s="9" t="s">
        <v>152</v>
      </c>
      <c r="F132" s="9"/>
      <c r="G132" s="9"/>
      <c r="H132" s="9"/>
      <c r="I132" s="9"/>
      <c r="J132" s="9"/>
      <c r="K132" s="9"/>
      <c r="L132" s="38" t="s">
        <v>119</v>
      </c>
      <c r="M132" s="35">
        <f t="shared" si="45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5519</v>
      </c>
      <c r="C133" s="81">
        <v>43564</v>
      </c>
      <c r="D133" s="9" t="s">
        <v>229</v>
      </c>
      <c r="E133" s="9" t="s">
        <v>235</v>
      </c>
      <c r="F133" s="9"/>
      <c r="G133" s="9"/>
      <c r="H133" s="9"/>
      <c r="I133" s="9"/>
      <c r="J133" s="9"/>
      <c r="K133" s="9"/>
      <c r="L133" s="38" t="s">
        <v>173</v>
      </c>
      <c r="M133" s="35">
        <f t="shared" si="45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5550</v>
      </c>
      <c r="C134" s="81">
        <v>43564</v>
      </c>
      <c r="D134" s="9" t="s">
        <v>229</v>
      </c>
      <c r="E134" s="9" t="s">
        <v>242</v>
      </c>
      <c r="F134" s="9"/>
      <c r="G134" s="9"/>
      <c r="H134" s="9"/>
      <c r="I134" s="9"/>
      <c r="J134" s="9"/>
      <c r="K134" s="9"/>
      <c r="L134" s="38" t="s">
        <v>173</v>
      </c>
      <c r="M134" s="35">
        <f t="shared" si="45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5621</v>
      </c>
      <c r="C135" s="81">
        <v>43555</v>
      </c>
      <c r="D135" s="9" t="s">
        <v>403</v>
      </c>
      <c r="E135" s="9" t="s">
        <v>404</v>
      </c>
      <c r="F135" s="9"/>
      <c r="G135" s="9"/>
      <c r="H135" s="9"/>
      <c r="I135" s="9"/>
      <c r="J135" s="9"/>
      <c r="K135" s="9"/>
      <c r="L135" s="38" t="s">
        <v>389</v>
      </c>
      <c r="M135" s="35">
        <f t="shared" si="45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5647</v>
      </c>
      <c r="C136" s="81">
        <v>43564</v>
      </c>
      <c r="D136" s="9" t="s">
        <v>229</v>
      </c>
      <c r="E136" s="9" t="s">
        <v>244</v>
      </c>
      <c r="F136" s="9"/>
      <c r="G136" s="9"/>
      <c r="H136" s="9"/>
      <c r="I136" s="9"/>
      <c r="J136" s="9"/>
      <c r="K136" s="9"/>
      <c r="L136" s="38" t="s">
        <v>173</v>
      </c>
      <c r="M136" s="35">
        <f t="shared" si="45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5649</v>
      </c>
      <c r="C137" s="81">
        <v>43570</v>
      </c>
      <c r="D137" s="9" t="s">
        <v>411</v>
      </c>
      <c r="E137" s="9" t="s">
        <v>427</v>
      </c>
      <c r="F137" s="9"/>
      <c r="G137" s="9"/>
      <c r="H137" s="9"/>
      <c r="I137" s="9"/>
      <c r="J137" s="9"/>
      <c r="K137" s="9"/>
      <c r="L137" s="38" t="s">
        <v>336</v>
      </c>
      <c r="M137" s="35">
        <f t="shared" si="45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5714</v>
      </c>
      <c r="C138" s="81">
        <v>43572</v>
      </c>
      <c r="D138" s="9" t="s">
        <v>403</v>
      </c>
      <c r="E138" s="9" t="s">
        <v>405</v>
      </c>
      <c r="F138" s="9"/>
      <c r="G138" s="9"/>
      <c r="H138" s="9"/>
      <c r="I138" s="9"/>
      <c r="J138" s="9"/>
      <c r="K138" s="9"/>
      <c r="L138" s="38" t="s">
        <v>389</v>
      </c>
      <c r="M138" s="35">
        <f t="shared" si="45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5817</v>
      </c>
      <c r="C139" s="81">
        <v>43556</v>
      </c>
      <c r="D139" s="9" t="s">
        <v>107</v>
      </c>
      <c r="E139" s="9" t="s">
        <v>105</v>
      </c>
      <c r="F139" s="9" t="s">
        <v>108</v>
      </c>
      <c r="G139" s="9"/>
      <c r="H139" s="9">
        <v>66676699</v>
      </c>
      <c r="I139" s="9" t="s">
        <v>60</v>
      </c>
      <c r="J139" s="9" t="s">
        <v>61</v>
      </c>
      <c r="K139" s="9"/>
      <c r="L139" s="38"/>
      <c r="M139" s="35">
        <f t="shared" si="45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5937</v>
      </c>
      <c r="C140" s="81">
        <v>43572</v>
      </c>
      <c r="D140" s="9" t="s">
        <v>336</v>
      </c>
      <c r="E140" s="9" t="s">
        <v>457</v>
      </c>
      <c r="F140" s="9"/>
      <c r="G140" s="9"/>
      <c r="H140" s="9"/>
      <c r="I140" s="9"/>
      <c r="J140" s="9"/>
      <c r="K140" s="9"/>
      <c r="L140" s="38" t="s">
        <v>336</v>
      </c>
      <c r="M140" s="35">
        <f t="shared" si="45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6041</v>
      </c>
      <c r="C141" s="81">
        <v>43566</v>
      </c>
      <c r="D141" s="9" t="s">
        <v>173</v>
      </c>
      <c r="E141" s="9" t="s">
        <v>398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5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6127</v>
      </c>
      <c r="C142" s="81">
        <v>43570</v>
      </c>
      <c r="D142" s="9" t="s">
        <v>355</v>
      </c>
      <c r="E142" s="9" t="s">
        <v>356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5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6249</v>
      </c>
      <c r="C143" s="81">
        <v>43570</v>
      </c>
      <c r="D143" s="9" t="s">
        <v>411</v>
      </c>
      <c r="E143" s="9" t="s">
        <v>429</v>
      </c>
      <c r="F143" s="9"/>
      <c r="G143" s="9"/>
      <c r="H143" s="9"/>
      <c r="I143" s="9"/>
      <c r="J143" s="9"/>
      <c r="K143" s="9"/>
      <c r="L143" s="38" t="s">
        <v>336</v>
      </c>
      <c r="M143" s="35">
        <f t="shared" si="45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6262</v>
      </c>
      <c r="C144" s="81">
        <v>43559</v>
      </c>
      <c r="D144" s="9" t="s">
        <v>65</v>
      </c>
      <c r="E144" s="9" t="s">
        <v>116</v>
      </c>
      <c r="F144" s="9" t="s">
        <v>77</v>
      </c>
      <c r="G144" s="9">
        <v>3117137134</v>
      </c>
      <c r="H144" s="9">
        <v>66682736</v>
      </c>
      <c r="I144" s="9" t="s">
        <v>60</v>
      </c>
      <c r="J144" s="9" t="s">
        <v>61</v>
      </c>
      <c r="K144" s="9"/>
      <c r="L144" s="38" t="s">
        <v>118</v>
      </c>
      <c r="M144" s="35">
        <f t="shared" si="45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6274</v>
      </c>
      <c r="C145" s="81">
        <v>43559</v>
      </c>
      <c r="D145" s="9" t="s">
        <v>65</v>
      </c>
      <c r="E145" s="9" t="s">
        <v>121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si="45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6475</v>
      </c>
      <c r="C146" s="81">
        <v>43563</v>
      </c>
      <c r="D146" s="9" t="s">
        <v>99</v>
      </c>
      <c r="E146" s="9" t="s">
        <v>97</v>
      </c>
      <c r="F146" s="9" t="s">
        <v>100</v>
      </c>
      <c r="G146" s="9">
        <v>3173706957</v>
      </c>
      <c r="H146" s="9">
        <v>66682297</v>
      </c>
      <c r="I146" s="9" t="s">
        <v>60</v>
      </c>
      <c r="J146" s="9" t="s">
        <v>61</v>
      </c>
      <c r="K146" s="9"/>
      <c r="L146" s="38" t="s">
        <v>99</v>
      </c>
      <c r="M146" s="35">
        <f t="shared" si="4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6714</v>
      </c>
      <c r="C147" s="81">
        <v>43559</v>
      </c>
      <c r="D147" s="9" t="s">
        <v>171</v>
      </c>
      <c r="E147" s="9" t="s">
        <v>186</v>
      </c>
      <c r="F147" s="9" t="s">
        <v>185</v>
      </c>
      <c r="G147" s="9">
        <v>3148741297</v>
      </c>
      <c r="H147" s="9">
        <v>1006439251</v>
      </c>
      <c r="I147" s="9" t="s">
        <v>60</v>
      </c>
      <c r="J147" s="9" t="s">
        <v>61</v>
      </c>
      <c r="K147" s="9"/>
      <c r="L147" s="38" t="s">
        <v>173</v>
      </c>
      <c r="M147" s="35">
        <f t="shared" ref="M147:M177" si="46">IF(C147&gt;43607,130000,105000)</f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6729</v>
      </c>
      <c r="C148" s="81">
        <v>43562</v>
      </c>
      <c r="D148" s="9" t="s">
        <v>411</v>
      </c>
      <c r="E148" s="9" t="s">
        <v>443</v>
      </c>
      <c r="F148" s="9"/>
      <c r="G148" s="9"/>
      <c r="H148" s="9"/>
      <c r="I148" s="9"/>
      <c r="J148" s="9"/>
      <c r="K148" s="9"/>
      <c r="L148" s="38" t="s">
        <v>336</v>
      </c>
      <c r="M148" s="35">
        <f t="shared" si="46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6814</v>
      </c>
      <c r="C149" s="81">
        <v>43564</v>
      </c>
      <c r="D149" s="9" t="s">
        <v>229</v>
      </c>
      <c r="E149" s="9" t="s">
        <v>229</v>
      </c>
      <c r="F149" s="9"/>
      <c r="G149" s="9"/>
      <c r="H149" s="9"/>
      <c r="I149" s="9"/>
      <c r="J149" s="9"/>
      <c r="K149" s="9"/>
      <c r="L149" s="38" t="s">
        <v>173</v>
      </c>
      <c r="M149" s="35">
        <f t="shared" si="46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6814</v>
      </c>
      <c r="C150" s="81">
        <v>43564</v>
      </c>
      <c r="D150" s="9" t="s">
        <v>229</v>
      </c>
      <c r="E150" s="9" t="s">
        <v>229</v>
      </c>
      <c r="F150" s="9"/>
      <c r="G150" s="9"/>
      <c r="H150" s="9"/>
      <c r="I150" s="9"/>
      <c r="J150" s="9"/>
      <c r="K150" s="9"/>
      <c r="L150" s="38" t="s">
        <v>253</v>
      </c>
      <c r="M150" s="35">
        <f t="shared" si="46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6827</v>
      </c>
      <c r="C151" s="81">
        <v>43564</v>
      </c>
      <c r="D151" s="9" t="s">
        <v>229</v>
      </c>
      <c r="E151" s="9" t="s">
        <v>254</v>
      </c>
      <c r="F151" s="9"/>
      <c r="G151" s="9"/>
      <c r="H151" s="9"/>
      <c r="I151" s="9"/>
      <c r="J151" s="9"/>
      <c r="K151" s="9"/>
      <c r="L151" s="38" t="s">
        <v>173</v>
      </c>
      <c r="M151" s="35">
        <f t="shared" si="46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6901</v>
      </c>
      <c r="C152" s="81">
        <v>43562</v>
      </c>
      <c r="D152" s="9" t="s">
        <v>411</v>
      </c>
      <c r="E152" s="9" t="s">
        <v>435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46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6902</v>
      </c>
      <c r="C153" s="81">
        <v>43559</v>
      </c>
      <c r="D153" s="9" t="s">
        <v>65</v>
      </c>
      <c r="E153" s="9" t="s">
        <v>126</v>
      </c>
      <c r="F153" s="9" t="s">
        <v>130</v>
      </c>
      <c r="G153" s="9" t="s">
        <v>130</v>
      </c>
      <c r="H153" s="9" t="s">
        <v>130</v>
      </c>
      <c r="I153" s="9" t="s">
        <v>130</v>
      </c>
      <c r="J153" s="9"/>
      <c r="K153" s="9"/>
      <c r="L153" s="38" t="s">
        <v>119</v>
      </c>
      <c r="M153" s="35">
        <f t="shared" si="46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6942</v>
      </c>
      <c r="C154" s="81">
        <v>43571</v>
      </c>
      <c r="D154" s="9" t="s">
        <v>345</v>
      </c>
      <c r="E154" s="9" t="s">
        <v>342</v>
      </c>
      <c r="F154" s="9"/>
      <c r="G154" s="9"/>
      <c r="H154" s="9"/>
      <c r="I154" s="9"/>
      <c r="J154" s="9"/>
      <c r="K154" s="9"/>
      <c r="L154" s="38" t="s">
        <v>345</v>
      </c>
      <c r="M154" s="35">
        <f t="shared" si="46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6948</v>
      </c>
      <c r="C155" s="81">
        <v>43567</v>
      </c>
      <c r="D155" s="9" t="s">
        <v>411</v>
      </c>
      <c r="E155" s="9" t="s">
        <v>415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46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6994</v>
      </c>
      <c r="C156" s="81">
        <v>43572</v>
      </c>
      <c r="D156" s="9" t="s">
        <v>82</v>
      </c>
      <c r="E156" s="9" t="s">
        <v>399</v>
      </c>
      <c r="F156" s="9"/>
      <c r="G156" s="9"/>
      <c r="H156" s="9"/>
      <c r="I156" s="9"/>
      <c r="J156" s="9"/>
      <c r="K156" s="9"/>
      <c r="L156" s="38" t="s">
        <v>82</v>
      </c>
      <c r="M156" s="35">
        <f t="shared" si="46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7048</v>
      </c>
      <c r="C157" s="81">
        <v>43567</v>
      </c>
      <c r="D157" s="9" t="s">
        <v>411</v>
      </c>
      <c r="E157" s="9" t="s">
        <v>417</v>
      </c>
      <c r="F157" s="9"/>
      <c r="G157" s="9"/>
      <c r="H157" s="9"/>
      <c r="I157" s="9"/>
      <c r="J157" s="9"/>
      <c r="K157" s="9"/>
      <c r="L157" s="38" t="s">
        <v>336</v>
      </c>
      <c r="M157" s="35">
        <f t="shared" si="46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7100</v>
      </c>
      <c r="C158" s="81">
        <v>43565</v>
      </c>
      <c r="D158" s="9" t="s">
        <v>281</v>
      </c>
      <c r="E158" s="9" t="s">
        <v>312</v>
      </c>
      <c r="F158" s="9"/>
      <c r="G158" s="9"/>
      <c r="H158" s="9"/>
      <c r="I158" s="9"/>
      <c r="J158" s="9"/>
      <c r="K158" s="9"/>
      <c r="L158" s="38" t="s">
        <v>282</v>
      </c>
      <c r="M158" s="35">
        <f t="shared" si="46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7123</v>
      </c>
      <c r="C159" s="81">
        <v>43558</v>
      </c>
      <c r="D159" s="9" t="s">
        <v>322</v>
      </c>
      <c r="E159" s="9" t="s">
        <v>322</v>
      </c>
      <c r="F159" s="9"/>
      <c r="G159" s="9"/>
      <c r="H159" s="9"/>
      <c r="I159" s="9"/>
      <c r="J159" s="9"/>
      <c r="K159" s="9"/>
      <c r="L159" s="38" t="s">
        <v>89</v>
      </c>
      <c r="M159" s="35">
        <f t="shared" si="46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7257</v>
      </c>
      <c r="C160" s="81">
        <v>43566</v>
      </c>
      <c r="D160" s="9" t="s">
        <v>383</v>
      </c>
      <c r="E160" s="9" t="s">
        <v>393</v>
      </c>
      <c r="F160" s="9"/>
      <c r="G160" s="9"/>
      <c r="H160" s="9"/>
      <c r="I160" s="9"/>
      <c r="J160" s="9"/>
      <c r="K160" s="9"/>
      <c r="L160" s="38" t="s">
        <v>389</v>
      </c>
      <c r="M160" s="35">
        <f t="shared" si="46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7315</v>
      </c>
      <c r="C161" s="81">
        <v>43562</v>
      </c>
      <c r="D161" s="9" t="s">
        <v>200</v>
      </c>
      <c r="E161" s="9" t="s">
        <v>210</v>
      </c>
      <c r="F161" s="9" t="s">
        <v>209</v>
      </c>
      <c r="G161" s="9">
        <v>31235769993</v>
      </c>
      <c r="H161" s="9">
        <v>1116443828</v>
      </c>
      <c r="I161" s="9" t="s">
        <v>60</v>
      </c>
      <c r="J161" s="9" t="s">
        <v>61</v>
      </c>
      <c r="K161" s="9"/>
      <c r="L161" s="38" t="s">
        <v>200</v>
      </c>
      <c r="M161" s="35">
        <f t="shared" si="46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7371</v>
      </c>
      <c r="C162" s="81">
        <v>43567</v>
      </c>
      <c r="D162" s="9" t="s">
        <v>411</v>
      </c>
      <c r="E162" s="9" t="s">
        <v>409</v>
      </c>
      <c r="F162" s="9"/>
      <c r="G162" s="9"/>
      <c r="H162" s="9"/>
      <c r="I162" s="9"/>
      <c r="J162" s="9"/>
      <c r="K162" s="9"/>
      <c r="L162" s="38" t="s">
        <v>336</v>
      </c>
      <c r="M162" s="35">
        <f t="shared" si="46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7388</v>
      </c>
      <c r="C163" s="81">
        <v>43567</v>
      </c>
      <c r="D163" s="9" t="s">
        <v>87</v>
      </c>
      <c r="E163" s="9" t="s">
        <v>315</v>
      </c>
      <c r="F163" s="9"/>
      <c r="G163" s="9"/>
      <c r="H163" s="9"/>
      <c r="I163" s="9"/>
      <c r="J163" s="9"/>
      <c r="K163" s="9"/>
      <c r="L163" s="38" t="s">
        <v>89</v>
      </c>
      <c r="M163" s="35">
        <f t="shared" si="46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7418</v>
      </c>
      <c r="C164" s="81">
        <v>43563</v>
      </c>
      <c r="D164" s="9" t="s">
        <v>411</v>
      </c>
      <c r="E164" s="9" t="s">
        <v>411</v>
      </c>
      <c r="F164" s="9"/>
      <c r="G164" s="9"/>
      <c r="H164" s="9"/>
      <c r="I164" s="9"/>
      <c r="J164" s="9"/>
      <c r="K164" s="9"/>
      <c r="L164" s="38" t="s">
        <v>336</v>
      </c>
      <c r="M164" s="35">
        <f t="shared" si="46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7451</v>
      </c>
      <c r="C165" s="81">
        <v>43562</v>
      </c>
      <c r="D165" s="9" t="s">
        <v>411</v>
      </c>
      <c r="E165" s="9" t="s">
        <v>433</v>
      </c>
      <c r="F165" s="9"/>
      <c r="G165" s="9"/>
      <c r="H165" s="9"/>
      <c r="I165" s="9"/>
      <c r="J165" s="9"/>
      <c r="K165" s="9"/>
      <c r="L165" s="38" t="s">
        <v>336</v>
      </c>
      <c r="M165" s="35">
        <f t="shared" si="46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7487</v>
      </c>
      <c r="C166" s="81">
        <v>43570</v>
      </c>
      <c r="D166" s="9" t="s">
        <v>411</v>
      </c>
      <c r="E166" s="9" t="s">
        <v>422</v>
      </c>
      <c r="F166" s="9"/>
      <c r="G166" s="9"/>
      <c r="H166" s="9"/>
      <c r="I166" s="9"/>
      <c r="J166" s="9"/>
      <c r="K166" s="9"/>
      <c r="L166" s="38" t="s">
        <v>336</v>
      </c>
      <c r="M166" s="35">
        <f t="shared" si="46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7500</v>
      </c>
      <c r="C167" s="81">
        <v>43562</v>
      </c>
      <c r="D167" s="9" t="s">
        <v>411</v>
      </c>
      <c r="E167" s="9" t="s">
        <v>442</v>
      </c>
      <c r="F167" s="9"/>
      <c r="G167" s="9"/>
      <c r="H167" s="9"/>
      <c r="I167" s="9"/>
      <c r="J167" s="9"/>
      <c r="K167" s="9"/>
      <c r="L167" s="38" t="s">
        <v>336</v>
      </c>
      <c r="M167" s="35">
        <f t="shared" si="46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7510</v>
      </c>
      <c r="C168" s="81">
        <v>43570</v>
      </c>
      <c r="D168" s="9" t="s">
        <v>383</v>
      </c>
      <c r="E168" s="9" t="s">
        <v>391</v>
      </c>
      <c r="F168" s="9"/>
      <c r="G168" s="9"/>
      <c r="H168" s="9"/>
      <c r="I168" s="9"/>
      <c r="J168" s="9"/>
      <c r="K168" s="9"/>
      <c r="L168" s="38" t="s">
        <v>389</v>
      </c>
      <c r="M168" s="35">
        <f t="shared" si="46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7535</v>
      </c>
      <c r="C169" s="81">
        <v>43559</v>
      </c>
      <c r="D169" s="9" t="s">
        <v>322</v>
      </c>
      <c r="E169" s="9" t="s">
        <v>322</v>
      </c>
      <c r="F169" s="9"/>
      <c r="G169" s="9"/>
      <c r="H169" s="9"/>
      <c r="I169" s="9"/>
      <c r="J169" s="9"/>
      <c r="K169" s="9"/>
      <c r="L169" s="38" t="s">
        <v>89</v>
      </c>
      <c r="M169" s="35">
        <f t="shared" si="46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7627</v>
      </c>
      <c r="C170" s="81">
        <v>43569</v>
      </c>
      <c r="D170" s="9" t="s">
        <v>355</v>
      </c>
      <c r="E170" s="9" t="s">
        <v>368</v>
      </c>
      <c r="F170" s="9"/>
      <c r="G170" s="9"/>
      <c r="H170" s="9"/>
      <c r="I170" s="9"/>
      <c r="J170" s="9"/>
      <c r="K170" s="9"/>
      <c r="L170" s="38" t="s">
        <v>173</v>
      </c>
      <c r="M170" s="35">
        <f t="shared" si="46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7653</v>
      </c>
      <c r="C171" s="81">
        <v>43569</v>
      </c>
      <c r="D171" s="9" t="s">
        <v>345</v>
      </c>
      <c r="E171" s="9" t="s">
        <v>348</v>
      </c>
      <c r="F171" s="9"/>
      <c r="G171" s="9"/>
      <c r="H171" s="9"/>
      <c r="I171" s="9"/>
      <c r="J171" s="9"/>
      <c r="K171" s="9"/>
      <c r="L171" s="38" t="s">
        <v>345</v>
      </c>
      <c r="M171" s="35">
        <f t="shared" si="46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7680</v>
      </c>
      <c r="C172" s="81">
        <v>43578</v>
      </c>
      <c r="D172" s="9" t="s">
        <v>594</v>
      </c>
      <c r="E172" s="9" t="s">
        <v>595</v>
      </c>
      <c r="F172" s="9" t="s">
        <v>130</v>
      </c>
      <c r="G172" s="9" t="s">
        <v>130</v>
      </c>
      <c r="H172" s="9" t="s">
        <v>130</v>
      </c>
      <c r="I172" s="9" t="s">
        <v>130</v>
      </c>
      <c r="J172" s="9" t="s">
        <v>130</v>
      </c>
      <c r="K172" s="9"/>
      <c r="L172" s="38" t="s">
        <v>485</v>
      </c>
      <c r="M172" s="35">
        <f t="shared" si="46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7712</v>
      </c>
      <c r="C173" s="81">
        <v>43570</v>
      </c>
      <c r="D173" s="9" t="s">
        <v>334</v>
      </c>
      <c r="E173" s="9" t="s">
        <v>335</v>
      </c>
      <c r="F173" s="9" t="s">
        <v>130</v>
      </c>
      <c r="G173" s="9" t="s">
        <v>130</v>
      </c>
      <c r="H173" s="9" t="s">
        <v>130</v>
      </c>
      <c r="I173" s="9" t="s">
        <v>60</v>
      </c>
      <c r="J173" s="9" t="s">
        <v>61</v>
      </c>
      <c r="K173" s="9"/>
      <c r="L173" s="38" t="s">
        <v>336</v>
      </c>
      <c r="M173" s="35">
        <f t="shared" si="46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7715</v>
      </c>
      <c r="C174" s="81">
        <v>43560</v>
      </c>
      <c r="D174" s="9" t="s">
        <v>281</v>
      </c>
      <c r="E174" s="9" t="s">
        <v>279</v>
      </c>
      <c r="F174" s="9"/>
      <c r="G174" s="9"/>
      <c r="H174" s="9"/>
      <c r="I174" s="9"/>
      <c r="J174" s="9"/>
      <c r="K174" s="9"/>
      <c r="L174" s="38" t="s">
        <v>282</v>
      </c>
      <c r="M174" s="35">
        <f t="shared" si="46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7849</v>
      </c>
      <c r="C175" s="81">
        <v>43565</v>
      </c>
      <c r="D175" s="9" t="s">
        <v>200</v>
      </c>
      <c r="E175" s="9" t="s">
        <v>198</v>
      </c>
      <c r="F175" s="9"/>
      <c r="G175" s="9"/>
      <c r="H175" s="9"/>
      <c r="I175" s="9"/>
      <c r="J175" s="9"/>
      <c r="K175" s="9"/>
      <c r="L175" s="38" t="s">
        <v>200</v>
      </c>
      <c r="M175" s="35">
        <f t="shared" si="46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7857</v>
      </c>
      <c r="C176" s="81">
        <v>43559</v>
      </c>
      <c r="D176" s="9" t="s">
        <v>89</v>
      </c>
      <c r="E176" s="9" t="s">
        <v>329</v>
      </c>
      <c r="F176" s="9"/>
      <c r="G176" s="9"/>
      <c r="H176" s="9"/>
      <c r="I176" s="9"/>
      <c r="J176" s="9"/>
      <c r="K176" s="9"/>
      <c r="L176" s="38" t="s">
        <v>89</v>
      </c>
      <c r="M176" s="35">
        <f t="shared" si="46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7865</v>
      </c>
      <c r="C177" s="81">
        <v>43571</v>
      </c>
      <c r="D177" s="9" t="s">
        <v>336</v>
      </c>
      <c r="E177" s="9" t="s">
        <v>445</v>
      </c>
      <c r="F177" s="9" t="s">
        <v>446</v>
      </c>
      <c r="G177" s="9">
        <v>3122575948</v>
      </c>
      <c r="H177" s="9">
        <v>14884194</v>
      </c>
      <c r="I177" s="9" t="s">
        <v>60</v>
      </c>
      <c r="J177" s="9" t="s">
        <v>61</v>
      </c>
      <c r="K177" s="9"/>
      <c r="L177" s="38" t="s">
        <v>336</v>
      </c>
      <c r="M177" s="35">
        <f t="shared" si="46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8038</v>
      </c>
      <c r="C178" s="81">
        <v>43559</v>
      </c>
      <c r="D178" s="9" t="s">
        <v>171</v>
      </c>
      <c r="E178" s="9" t="s">
        <v>189</v>
      </c>
      <c r="F178" s="9"/>
      <c r="G178" s="9"/>
      <c r="H178" s="9"/>
      <c r="I178" s="9"/>
      <c r="J178" s="9"/>
      <c r="K178" s="9"/>
      <c r="L178" s="38" t="s">
        <v>173</v>
      </c>
      <c r="M178" s="35">
        <f t="shared" ref="M178:M210" si="47">IF(C178&gt;43607,130000,105000)</f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8218</v>
      </c>
      <c r="C179" s="81">
        <v>43556</v>
      </c>
      <c r="D179" s="9" t="s">
        <v>65</v>
      </c>
      <c r="E179" s="9" t="s">
        <v>150</v>
      </c>
      <c r="F179" s="9"/>
      <c r="G179" s="9"/>
      <c r="H179" s="9"/>
      <c r="I179" s="9"/>
      <c r="J179" s="9"/>
      <c r="K179" s="9"/>
      <c r="L179" s="38" t="s">
        <v>119</v>
      </c>
      <c r="M179" s="35">
        <f t="shared" si="47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8218</v>
      </c>
      <c r="C180" s="81">
        <v>43556</v>
      </c>
      <c r="D180" s="9" t="s">
        <v>65</v>
      </c>
      <c r="E180" s="9" t="s">
        <v>150</v>
      </c>
      <c r="F180" s="9"/>
      <c r="G180" s="9"/>
      <c r="H180" s="9"/>
      <c r="I180" s="9"/>
      <c r="J180" s="9"/>
      <c r="K180" s="9"/>
      <c r="L180" s="38" t="s">
        <v>119</v>
      </c>
      <c r="M180" s="35">
        <f t="shared" si="47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8295</v>
      </c>
      <c r="C181" s="81">
        <v>43565</v>
      </c>
      <c r="D181" s="9" t="s">
        <v>281</v>
      </c>
      <c r="E181" s="9" t="s">
        <v>304</v>
      </c>
      <c r="F181" s="9"/>
      <c r="G181" s="9"/>
      <c r="H181" s="9"/>
      <c r="I181" s="9"/>
      <c r="J181" s="9"/>
      <c r="K181" s="9"/>
      <c r="L181" s="38" t="s">
        <v>282</v>
      </c>
      <c r="M181" s="35">
        <f t="shared" si="47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8319</v>
      </c>
      <c r="C182" s="81">
        <v>43560</v>
      </c>
      <c r="D182" s="9" t="s">
        <v>211</v>
      </c>
      <c r="E182" s="9" t="s">
        <v>225</v>
      </c>
      <c r="F182" s="9"/>
      <c r="G182" s="9"/>
      <c r="H182" s="9"/>
      <c r="I182" s="9"/>
      <c r="J182" s="9"/>
      <c r="K182" s="9"/>
      <c r="L182" s="38" t="s">
        <v>173</v>
      </c>
      <c r="M182" s="35">
        <f t="shared" si="47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8358</v>
      </c>
      <c r="C183" s="81">
        <v>43567</v>
      </c>
      <c r="D183" s="9" t="s">
        <v>355</v>
      </c>
      <c r="E183" s="9" t="s">
        <v>362</v>
      </c>
      <c r="F183" s="9"/>
      <c r="G183" s="9"/>
      <c r="H183" s="9"/>
      <c r="I183" s="9"/>
      <c r="J183" s="9"/>
      <c r="K183" s="9"/>
      <c r="L183" s="38" t="s">
        <v>173</v>
      </c>
      <c r="M183" s="35">
        <f t="shared" si="47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8427</v>
      </c>
      <c r="C184" s="81">
        <v>43557</v>
      </c>
      <c r="D184" s="9" t="s">
        <v>383</v>
      </c>
      <c r="E184" s="9" t="s">
        <v>381</v>
      </c>
      <c r="F184" s="9"/>
      <c r="G184" s="9"/>
      <c r="H184" s="9"/>
      <c r="I184" s="9"/>
      <c r="J184" s="9"/>
      <c r="K184" s="9"/>
      <c r="L184" s="38" t="s">
        <v>384</v>
      </c>
      <c r="M184" s="35">
        <f t="shared" si="47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8435</v>
      </c>
      <c r="C185" s="81">
        <v>43560</v>
      </c>
      <c r="D185" s="9" t="s">
        <v>281</v>
      </c>
      <c r="E185" s="9" t="s">
        <v>299</v>
      </c>
      <c r="F185" s="9"/>
      <c r="G185" s="9"/>
      <c r="H185" s="9"/>
      <c r="I185" s="9"/>
      <c r="J185" s="9"/>
      <c r="K185" s="9"/>
      <c r="L185" s="38" t="s">
        <v>282</v>
      </c>
      <c r="M185" s="35">
        <f t="shared" si="47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8520</v>
      </c>
      <c r="C186" s="81">
        <v>43559</v>
      </c>
      <c r="D186" s="9" t="s">
        <v>65</v>
      </c>
      <c r="E186" s="9" t="s">
        <v>146</v>
      </c>
      <c r="F186" s="9"/>
      <c r="G186" s="9"/>
      <c r="H186" s="9"/>
      <c r="I186" s="9"/>
      <c r="J186" s="9"/>
      <c r="K186" s="9"/>
      <c r="L186" s="38" t="s">
        <v>119</v>
      </c>
      <c r="M186" s="35">
        <f t="shared" si="47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8532</v>
      </c>
      <c r="C187" s="81">
        <v>43567</v>
      </c>
      <c r="D187" s="9" t="s">
        <v>200</v>
      </c>
      <c r="E187" s="9" t="s">
        <v>320</v>
      </c>
      <c r="F187" s="9"/>
      <c r="G187" s="9"/>
      <c r="H187" s="9"/>
      <c r="I187" s="9"/>
      <c r="J187" s="9"/>
      <c r="K187" s="9"/>
      <c r="L187" s="38" t="s">
        <v>200</v>
      </c>
      <c r="M187" s="35">
        <f t="shared" si="47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8545</v>
      </c>
      <c r="C188" s="81">
        <v>43559</v>
      </c>
      <c r="D188" s="9" t="s">
        <v>171</v>
      </c>
      <c r="E188" s="9" t="s">
        <v>168</v>
      </c>
      <c r="F188" s="9" t="s">
        <v>172</v>
      </c>
      <c r="G188" s="9">
        <v>3148741297</v>
      </c>
      <c r="H188" s="9">
        <v>1006439254</v>
      </c>
      <c r="I188" s="9" t="s">
        <v>60</v>
      </c>
      <c r="J188" s="9" t="s">
        <v>61</v>
      </c>
      <c r="K188" s="9"/>
      <c r="L188" s="38" t="s">
        <v>173</v>
      </c>
      <c r="M188" s="35">
        <f t="shared" si="47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8588</v>
      </c>
      <c r="C189" s="81">
        <v>43571</v>
      </c>
      <c r="D189" s="9" t="s">
        <v>322</v>
      </c>
      <c r="E189" s="9" t="s">
        <v>463</v>
      </c>
      <c r="F189" s="9" t="s">
        <v>130</v>
      </c>
      <c r="G189" s="9" t="s">
        <v>130</v>
      </c>
      <c r="H189" s="9" t="s">
        <v>130</v>
      </c>
      <c r="I189" s="9" t="s">
        <v>130</v>
      </c>
      <c r="J189" s="9" t="s">
        <v>130</v>
      </c>
      <c r="K189" s="9"/>
      <c r="L189" s="38" t="s">
        <v>89</v>
      </c>
      <c r="M189" s="35">
        <f t="shared" si="47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8615</v>
      </c>
      <c r="C190" s="81">
        <v>43565</v>
      </c>
      <c r="D190" s="9" t="s">
        <v>281</v>
      </c>
      <c r="E190" s="9" t="s">
        <v>310</v>
      </c>
      <c r="F190" s="9"/>
      <c r="G190" s="9"/>
      <c r="H190" s="9"/>
      <c r="I190" s="9"/>
      <c r="J190" s="9"/>
      <c r="K190" s="9"/>
      <c r="L190" s="38" t="s">
        <v>282</v>
      </c>
      <c r="M190" s="35">
        <f t="shared" si="47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8649</v>
      </c>
      <c r="C191" s="81">
        <v>43565</v>
      </c>
      <c r="D191" s="9" t="s">
        <v>281</v>
      </c>
      <c r="E191" s="9" t="s">
        <v>290</v>
      </c>
      <c r="F191" s="9"/>
      <c r="G191" s="9"/>
      <c r="H191" s="9"/>
      <c r="I191" s="9"/>
      <c r="J191" s="9"/>
      <c r="K191" s="9"/>
      <c r="L191" s="38" t="s">
        <v>281</v>
      </c>
      <c r="M191" s="35">
        <f t="shared" si="47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8701</v>
      </c>
      <c r="C192" s="81">
        <v>43565</v>
      </c>
      <c r="D192" s="9" t="s">
        <v>411</v>
      </c>
      <c r="E192" s="9" t="s">
        <v>437</v>
      </c>
      <c r="F192" s="9"/>
      <c r="G192" s="9"/>
      <c r="H192" s="9"/>
      <c r="I192" s="9"/>
      <c r="J192" s="9"/>
      <c r="K192" s="9"/>
      <c r="L192" s="38" t="s">
        <v>336</v>
      </c>
      <c r="M192" s="35">
        <f t="shared" si="47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8728</v>
      </c>
      <c r="C193" s="81">
        <v>43559</v>
      </c>
      <c r="D193" s="9" t="s">
        <v>171</v>
      </c>
      <c r="E193" s="9" t="s">
        <v>176</v>
      </c>
      <c r="F193" s="9"/>
      <c r="G193" s="9"/>
      <c r="H193" s="9"/>
      <c r="I193" s="9"/>
      <c r="J193" s="9"/>
      <c r="K193" s="9"/>
      <c r="L193" s="38" t="s">
        <v>173</v>
      </c>
      <c r="M193" s="35">
        <f t="shared" si="47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8731</v>
      </c>
      <c r="C194" s="81">
        <v>43563</v>
      </c>
      <c r="D194" s="9" t="s">
        <v>99</v>
      </c>
      <c r="E194" s="9" t="s">
        <v>101</v>
      </c>
      <c r="F194" s="9" t="s">
        <v>100</v>
      </c>
      <c r="G194" s="9">
        <v>3173706957</v>
      </c>
      <c r="H194" s="9">
        <v>66682297</v>
      </c>
      <c r="I194" s="9" t="s">
        <v>60</v>
      </c>
      <c r="J194" s="9" t="s">
        <v>61</v>
      </c>
      <c r="K194" s="9"/>
      <c r="L194" s="38" t="s">
        <v>99</v>
      </c>
      <c r="M194" s="35">
        <f t="shared" si="47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8790</v>
      </c>
      <c r="C195" s="81">
        <v>43571</v>
      </c>
      <c r="D195" s="9" t="s">
        <v>338</v>
      </c>
      <c r="E195" s="9" t="s">
        <v>377</v>
      </c>
      <c r="F195" s="9"/>
      <c r="G195" s="9"/>
      <c r="H195" s="9"/>
      <c r="I195" s="9"/>
      <c r="J195" s="9"/>
      <c r="K195" s="9"/>
      <c r="L195" s="38" t="s">
        <v>336</v>
      </c>
      <c r="M195" s="35">
        <f t="shared" si="47"/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8865</v>
      </c>
      <c r="C196" s="81">
        <v>43565</v>
      </c>
      <c r="D196" s="9" t="s">
        <v>355</v>
      </c>
      <c r="E196" s="9" t="s">
        <v>366</v>
      </c>
      <c r="F196" s="9"/>
      <c r="G196" s="9"/>
      <c r="H196" s="9"/>
      <c r="I196" s="9"/>
      <c r="J196" s="9"/>
      <c r="K196" s="9"/>
      <c r="L196" s="38" t="s">
        <v>173</v>
      </c>
      <c r="M196" s="35">
        <f t="shared" si="47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8879</v>
      </c>
      <c r="C197" s="81">
        <v>43585</v>
      </c>
      <c r="D197" s="9" t="s">
        <v>336</v>
      </c>
      <c r="E197" s="9" t="s">
        <v>451</v>
      </c>
      <c r="F197" s="9"/>
      <c r="G197" s="9"/>
      <c r="H197" s="9"/>
      <c r="I197" s="9"/>
      <c r="J197" s="9"/>
      <c r="K197" s="9"/>
      <c r="L197" s="38" t="s">
        <v>451</v>
      </c>
      <c r="M197" s="35">
        <f t="shared" si="47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9018</v>
      </c>
      <c r="C198" s="81">
        <v>43565</v>
      </c>
      <c r="D198" s="9" t="s">
        <v>281</v>
      </c>
      <c r="E198" s="9" t="s">
        <v>308</v>
      </c>
      <c r="F198" s="9"/>
      <c r="G198" s="9"/>
      <c r="H198" s="9"/>
      <c r="I198" s="9"/>
      <c r="J198" s="9"/>
      <c r="K198" s="9"/>
      <c r="L198" s="38" t="s">
        <v>282</v>
      </c>
      <c r="M198" s="35">
        <f t="shared" si="47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t="37.5" hidden="1" customHeight="1" x14ac:dyDescent="0.2">
      <c r="A199" s="8"/>
      <c r="B199" s="57">
        <v>9102</v>
      </c>
      <c r="C199" s="81">
        <v>43571</v>
      </c>
      <c r="D199" s="9" t="s">
        <v>338</v>
      </c>
      <c r="E199" s="9" t="s">
        <v>375</v>
      </c>
      <c r="F199" s="9"/>
      <c r="G199" s="9"/>
      <c r="H199" s="9"/>
      <c r="I199" s="9"/>
      <c r="J199" s="9"/>
      <c r="K199" s="9"/>
      <c r="L199" s="38" t="s">
        <v>336</v>
      </c>
      <c r="M199" s="35">
        <f t="shared" si="47"/>
        <v>105000</v>
      </c>
      <c r="N199" s="35">
        <f ca="1">Tabla1[[#This Row],[VALOR RESTANTE]:[TOTAL]]=VLOOKUP(B199,#REF!,30,0)</f>
        <v>0</v>
      </c>
      <c r="O199" s="35" t="e">
        <f ca="1">IF(Tabla1[VALOR RESTANTE]&gt;0,0,IF(C199&gt;43607,40000,35000))</f>
        <v>#N/A</v>
      </c>
      <c r="P199" s="35">
        <v>1</v>
      </c>
      <c r="Q1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5" t="e">
        <f ca="1">Tabla1[[#This Row],[COMISION BONO]]+Tabla1[[#This Row],[INSENTIVO VENTA]]</f>
        <v>#N/A</v>
      </c>
      <c r="S199" s="2"/>
    </row>
    <row r="200" spans="1:19" ht="37.5" hidden="1" customHeight="1" x14ac:dyDescent="0.2">
      <c r="A200" s="8"/>
      <c r="B200" s="57">
        <v>9113</v>
      </c>
      <c r="C200" s="81">
        <v>43564</v>
      </c>
      <c r="D200" s="9" t="s">
        <v>229</v>
      </c>
      <c r="E200" s="9" t="s">
        <v>270</v>
      </c>
      <c r="F200" s="9"/>
      <c r="G200" s="9"/>
      <c r="H200" s="9"/>
      <c r="I200" s="9"/>
      <c r="J200" s="9"/>
      <c r="K200" s="9"/>
      <c r="L200" s="38" t="s">
        <v>173</v>
      </c>
      <c r="M200" s="35">
        <f t="shared" si="47"/>
        <v>105000</v>
      </c>
      <c r="N200" s="35">
        <f ca="1">Tabla1[[#This Row],[VALOR RESTANTE]:[TOTAL]]=VLOOKUP(B200,#REF!,30,0)</f>
        <v>0</v>
      </c>
      <c r="O200" s="35" t="e">
        <f ca="1">IF(Tabla1[VALOR RESTANTE]&gt;0,0,IF(C200&gt;43607,40000,35000))</f>
        <v>#N/A</v>
      </c>
      <c r="P200" s="35">
        <v>1</v>
      </c>
      <c r="Q2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5" t="e">
        <f ca="1">Tabla1[[#This Row],[COMISION BONO]]+Tabla1[[#This Row],[INSENTIVO VENTA]]</f>
        <v>#N/A</v>
      </c>
      <c r="S200" s="2"/>
    </row>
    <row r="201" spans="1:19" ht="37.5" hidden="1" customHeight="1" x14ac:dyDescent="0.2">
      <c r="A201" s="8"/>
      <c r="B201" s="57">
        <v>9271</v>
      </c>
      <c r="C201" s="81">
        <v>43578</v>
      </c>
      <c r="D201" s="9" t="s">
        <v>594</v>
      </c>
      <c r="E201" s="9" t="s">
        <v>592</v>
      </c>
      <c r="F201" s="9"/>
      <c r="G201" s="9"/>
      <c r="H201" s="9"/>
      <c r="I201" s="9"/>
      <c r="J201" s="9"/>
      <c r="K201" s="9"/>
      <c r="L201" s="38" t="s">
        <v>485</v>
      </c>
      <c r="M201" s="35">
        <f t="shared" si="47"/>
        <v>105000</v>
      </c>
      <c r="N201" s="35">
        <f ca="1">Tabla1[[#This Row],[VALOR RESTANTE]:[TOTAL]]=VLOOKUP(B201,#REF!,30,0)</f>
        <v>0</v>
      </c>
      <c r="O201" s="35" t="e">
        <f ca="1">IF(Tabla1[VALOR RESTANTE]&gt;0,0,IF(C201&gt;43607,40000,35000))</f>
        <v>#N/A</v>
      </c>
      <c r="P201" s="35">
        <v>1</v>
      </c>
      <c r="Q2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5" t="e">
        <f ca="1">Tabla1[[#This Row],[COMISION BONO]]+Tabla1[[#This Row],[INSENTIVO VENTA]]</f>
        <v>#N/A</v>
      </c>
      <c r="S201" s="2"/>
    </row>
    <row r="202" spans="1:19" ht="37.5" hidden="1" customHeight="1" x14ac:dyDescent="0.2">
      <c r="A202" s="8"/>
      <c r="B202" s="57">
        <v>9302</v>
      </c>
      <c r="C202" s="81">
        <v>43559</v>
      </c>
      <c r="D202" s="9" t="s">
        <v>171</v>
      </c>
      <c r="E202" s="9" t="s">
        <v>179</v>
      </c>
      <c r="F202" s="9" t="s">
        <v>180</v>
      </c>
      <c r="G202" s="9">
        <v>3148741297</v>
      </c>
      <c r="H202" s="9">
        <v>1006439254</v>
      </c>
      <c r="I202" s="9" t="s">
        <v>60</v>
      </c>
      <c r="J202" s="9" t="s">
        <v>61</v>
      </c>
      <c r="K202" s="9"/>
      <c r="L202" s="38" t="s">
        <v>173</v>
      </c>
      <c r="M202" s="35">
        <f t="shared" si="47"/>
        <v>105000</v>
      </c>
      <c r="N202" s="35">
        <f ca="1">Tabla1[[#This Row],[VALOR RESTANTE]:[TOTAL]]=VLOOKUP(B202,#REF!,30,0)</f>
        <v>0</v>
      </c>
      <c r="O202" s="35" t="e">
        <f ca="1">IF(Tabla1[VALOR RESTANTE]&gt;0,0,IF(C202&gt;43607,40000,35000))</f>
        <v>#N/A</v>
      </c>
      <c r="P202" s="35">
        <v>1</v>
      </c>
      <c r="Q2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5" t="e">
        <f ca="1">Tabla1[[#This Row],[COMISION BONO]]+Tabla1[[#This Row],[INSENTIVO VENTA]]</f>
        <v>#N/A</v>
      </c>
      <c r="S202" s="2"/>
    </row>
    <row r="203" spans="1:19" ht="37.5" hidden="1" customHeight="1" x14ac:dyDescent="0.2">
      <c r="A203" s="8"/>
      <c r="B203" s="57">
        <v>9535</v>
      </c>
      <c r="C203" s="81">
        <v>43571</v>
      </c>
      <c r="D203" s="9" t="s">
        <v>322</v>
      </c>
      <c r="E203" s="9" t="s">
        <v>466</v>
      </c>
      <c r="F203" s="9"/>
      <c r="G203" s="9"/>
      <c r="H203" s="9"/>
      <c r="I203" s="9"/>
      <c r="J203" s="9"/>
      <c r="K203" s="9"/>
      <c r="L203" s="38" t="s">
        <v>89</v>
      </c>
      <c r="M203" s="35">
        <f t="shared" si="47"/>
        <v>105000</v>
      </c>
      <c r="N203" s="35">
        <f ca="1">Tabla1[[#This Row],[VALOR RESTANTE]:[TOTAL]]=VLOOKUP(B203,#REF!,30,0)</f>
        <v>0</v>
      </c>
      <c r="O203" s="35" t="e">
        <f ca="1">IF(Tabla1[VALOR RESTANTE]&gt;0,0,IF(C203&gt;43607,40000,35000))</f>
        <v>#N/A</v>
      </c>
      <c r="P203" s="35">
        <v>1</v>
      </c>
      <c r="Q2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5" t="e">
        <f ca="1">Tabla1[[#This Row],[COMISION BONO]]+Tabla1[[#This Row],[INSENTIVO VENTA]]</f>
        <v>#N/A</v>
      </c>
      <c r="S203" s="2"/>
    </row>
    <row r="204" spans="1:19" ht="37.5" hidden="1" customHeight="1" x14ac:dyDescent="0.2">
      <c r="A204" s="8"/>
      <c r="B204" s="57">
        <v>9560</v>
      </c>
      <c r="C204" s="81">
        <v>43560</v>
      </c>
      <c r="D204" s="9" t="s">
        <v>211</v>
      </c>
      <c r="E204" s="9" t="s">
        <v>221</v>
      </c>
      <c r="F204" s="9"/>
      <c r="G204" s="9"/>
      <c r="H204" s="9"/>
      <c r="I204" s="9"/>
      <c r="J204" s="9"/>
      <c r="K204" s="9"/>
      <c r="L204" s="38" t="s">
        <v>173</v>
      </c>
      <c r="M204" s="35">
        <f t="shared" si="47"/>
        <v>105000</v>
      </c>
      <c r="N204" s="35">
        <f ca="1">Tabla1[[#This Row],[VALOR RESTANTE]:[TOTAL]]=VLOOKUP(B204,#REF!,30,0)</f>
        <v>0</v>
      </c>
      <c r="O204" s="35" t="e">
        <f ca="1">IF(Tabla1[VALOR RESTANTE]&gt;0,0,IF(C204&gt;43607,40000,35000))</f>
        <v>#N/A</v>
      </c>
      <c r="P204" s="35">
        <v>1</v>
      </c>
      <c r="Q2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5" t="e">
        <f ca="1">Tabla1[[#This Row],[COMISION BONO]]+Tabla1[[#This Row],[INSENTIVO VENTA]]</f>
        <v>#N/A</v>
      </c>
      <c r="S204" s="2"/>
    </row>
    <row r="205" spans="1:19" ht="37.5" hidden="1" customHeight="1" x14ac:dyDescent="0.2">
      <c r="A205" s="8"/>
      <c r="B205" s="57">
        <v>9570</v>
      </c>
      <c r="C205" s="81">
        <v>43559</v>
      </c>
      <c r="D205" s="9" t="s">
        <v>171</v>
      </c>
      <c r="E205" s="9" t="s">
        <v>193</v>
      </c>
      <c r="F205" s="9" t="s">
        <v>196</v>
      </c>
      <c r="G205" s="9">
        <v>3136762870</v>
      </c>
      <c r="H205" s="9">
        <v>1116445264</v>
      </c>
      <c r="I205" s="9" t="s">
        <v>60</v>
      </c>
      <c r="J205" s="9" t="s">
        <v>61</v>
      </c>
      <c r="K205" s="9"/>
      <c r="L205" s="38" t="s">
        <v>197</v>
      </c>
      <c r="M205" s="35">
        <f t="shared" si="47"/>
        <v>105000</v>
      </c>
      <c r="N205" s="35">
        <f ca="1">Tabla1[[#This Row],[VALOR RESTANTE]:[TOTAL]]=VLOOKUP(B205,#REF!,30,0)</f>
        <v>0</v>
      </c>
      <c r="O205" s="35" t="e">
        <f ca="1">IF(Tabla1[VALOR RESTANTE]&gt;0,0,IF(C205&gt;43607,40000,35000))</f>
        <v>#N/A</v>
      </c>
      <c r="P205" s="35">
        <v>1</v>
      </c>
      <c r="Q2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5" t="e">
        <f ca="1">Tabla1[[#This Row],[COMISION BONO]]+Tabla1[[#This Row],[INSENTIVO VENTA]]</f>
        <v>#N/A</v>
      </c>
      <c r="S205" s="2"/>
    </row>
    <row r="206" spans="1:19" ht="37.5" hidden="1" customHeight="1" x14ac:dyDescent="0.2">
      <c r="A206" s="8"/>
      <c r="B206" s="57">
        <v>9649</v>
      </c>
      <c r="C206" s="81">
        <v>43567</v>
      </c>
      <c r="D206" s="9" t="s">
        <v>200</v>
      </c>
      <c r="E206" s="9" t="s">
        <v>277</v>
      </c>
      <c r="F206" s="9"/>
      <c r="G206" s="9"/>
      <c r="H206" s="9"/>
      <c r="I206" s="9"/>
      <c r="J206" s="9"/>
      <c r="K206" s="9"/>
      <c r="L206" s="38" t="s">
        <v>200</v>
      </c>
      <c r="M206" s="35">
        <f t="shared" si="47"/>
        <v>105000</v>
      </c>
      <c r="N206" s="35">
        <f ca="1">Tabla1[[#This Row],[VALOR RESTANTE]:[TOTAL]]=VLOOKUP(B206,#REF!,30,0)</f>
        <v>0</v>
      </c>
      <c r="O206" s="35" t="e">
        <f ca="1">IF(Tabla1[VALOR RESTANTE]&gt;0,0,IF(C206&gt;43607,40000,35000))</f>
        <v>#N/A</v>
      </c>
      <c r="P206" s="35">
        <v>1</v>
      </c>
      <c r="Q2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5" t="e">
        <f ca="1">Tabla1[[#This Row],[COMISION BONO]]+Tabla1[[#This Row],[INSENTIVO VENTA]]</f>
        <v>#N/A</v>
      </c>
      <c r="S206" s="2"/>
    </row>
    <row r="207" spans="1:19" ht="37.5" customHeight="1" x14ac:dyDescent="0.2">
      <c r="A207" s="8"/>
      <c r="B207" s="57">
        <v>9826</v>
      </c>
      <c r="C207" s="81">
        <v>43561</v>
      </c>
      <c r="D207" s="9" t="s">
        <v>65</v>
      </c>
      <c r="E207" s="9" t="s">
        <v>138</v>
      </c>
      <c r="F207" s="9"/>
      <c r="G207" s="9"/>
      <c r="H207" s="9"/>
      <c r="I207" s="9"/>
      <c r="J207" s="9"/>
      <c r="K207" s="9"/>
      <c r="L207" s="38" t="s">
        <v>119</v>
      </c>
      <c r="M207" s="35">
        <f t="shared" si="47"/>
        <v>105000</v>
      </c>
      <c r="N207" s="35">
        <f ca="1">Tabla1[[#This Row],[VALOR RESTANTE]:[TOTAL]]=VLOOKUP(B207,#REF!,30,0)</f>
        <v>0</v>
      </c>
      <c r="O207" s="35" t="e">
        <f ca="1">IF(Tabla1[VALOR RESTANTE]&gt;0,0,IF(C207&gt;43607,40000,35000))</f>
        <v>#N/A</v>
      </c>
      <c r="P207" s="35">
        <v>1</v>
      </c>
      <c r="Q2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5" t="e">
        <f ca="1">Tabla1[[#This Row],[COMISION BONO]]+Tabla1[[#This Row],[INSENTIVO VENTA]]</f>
        <v>#N/A</v>
      </c>
      <c r="S207" s="2"/>
    </row>
    <row r="208" spans="1:19" ht="37.5" hidden="1" customHeight="1" x14ac:dyDescent="0.2">
      <c r="A208" s="8"/>
      <c r="B208" s="57">
        <v>9950</v>
      </c>
      <c r="C208" s="81">
        <v>43565</v>
      </c>
      <c r="D208" s="9" t="s">
        <v>383</v>
      </c>
      <c r="E208" s="9" t="s">
        <v>388</v>
      </c>
      <c r="F208" s="9"/>
      <c r="G208" s="9"/>
      <c r="H208" s="9"/>
      <c r="I208" s="9"/>
      <c r="J208" s="9"/>
      <c r="K208" s="9"/>
      <c r="L208" s="38" t="s">
        <v>389</v>
      </c>
      <c r="M208" s="35">
        <f t="shared" si="47"/>
        <v>105000</v>
      </c>
      <c r="N208" s="35">
        <f ca="1">Tabla1[[#This Row],[VALOR RESTANTE]:[TOTAL]]=VLOOKUP(B208,#REF!,30,0)</f>
        <v>0</v>
      </c>
      <c r="O208" s="35" t="e">
        <f ca="1">IF(Tabla1[VALOR RESTANTE]&gt;0,0,IF(C208&gt;43607,40000,35000))</f>
        <v>#N/A</v>
      </c>
      <c r="P208" s="35">
        <v>1</v>
      </c>
      <c r="Q2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35" t="e">
        <f ca="1">Tabla1[[#This Row],[COMISION BONO]]+Tabla1[[#This Row],[INSENTIVO VENTA]]</f>
        <v>#N/A</v>
      </c>
      <c r="S208" s="2"/>
    </row>
    <row r="209" spans="2:18" hidden="1" x14ac:dyDescent="0.2">
      <c r="B209" s="101" t="s">
        <v>87</v>
      </c>
      <c r="C209" s="102">
        <v>43565</v>
      </c>
      <c r="D209" s="89" t="s">
        <v>87</v>
      </c>
      <c r="E209" s="89" t="s">
        <v>161</v>
      </c>
      <c r="F209" s="89" t="s">
        <v>162</v>
      </c>
      <c r="G209" s="89">
        <v>3148978584</v>
      </c>
      <c r="H209" s="89">
        <v>17118304</v>
      </c>
      <c r="I209" s="89" t="s">
        <v>60</v>
      </c>
      <c r="J209" s="89" t="s">
        <v>163</v>
      </c>
      <c r="K209" s="89"/>
      <c r="L209" s="97" t="s">
        <v>89</v>
      </c>
      <c r="M209" s="103">
        <f t="shared" si="47"/>
        <v>105000</v>
      </c>
      <c r="N209" s="103">
        <f ca="1">Tabla1[[#This Row],[VALOR RESTANTE]:[TOTAL]]=VLOOKUP(B209,#REF!,30,0)</f>
        <v>0</v>
      </c>
      <c r="O209" s="103" t="e">
        <f ca="1">IF(Tabla1[VALOR RESTANTE]&gt;0,0,IF(C209&gt;43607,40000,35000))</f>
        <v>#N/A</v>
      </c>
      <c r="P209" s="35">
        <v>1</v>
      </c>
      <c r="Q209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9" s="104" t="e">
        <f ca="1">Tabla1[[#This Row],[COMISION BONO]]+Tabla1[[#This Row],[INSENTIVO VENTA]]</f>
        <v>#N/A</v>
      </c>
    </row>
    <row r="210" spans="2:18" hidden="1" x14ac:dyDescent="0.2">
      <c r="B210" s="86"/>
      <c r="C210" s="87"/>
      <c r="D210" s="88"/>
      <c r="E210" s="88"/>
      <c r="F210" s="88"/>
      <c r="G210" s="88"/>
      <c r="H210" s="88"/>
      <c r="I210" s="89"/>
      <c r="J210" s="89"/>
      <c r="K210" s="88"/>
      <c r="L210" s="90"/>
      <c r="M210" s="91">
        <f t="shared" si="47"/>
        <v>105000</v>
      </c>
      <c r="N210" s="91">
        <f ca="1">Tabla1[[#This Row],[VALOR RESTANTE]:[TOTAL]]=VLOOKUP(B210,#REF!,30,0)</f>
        <v>0</v>
      </c>
      <c r="O210" s="92">
        <f ca="1">IF(Tabla1[VALOR RESTANTE]&gt;0,0,IF(C210&gt;43607,40000,35000))</f>
        <v>0</v>
      </c>
      <c r="P210" s="92" t="e">
        <f>IF(Tabla1[NOMBRE VENDEDOR]=#REF!,COUNTIF(#REF!,(Tabla1[NOMBRE VENDEDOR]=#REF!)=0),0)</f>
        <v>#REF!</v>
      </c>
      <c r="Q210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10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F31" sqref="F31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588</v>
      </c>
      <c r="C3" s="145" t="s">
        <v>29</v>
      </c>
    </row>
    <row r="4" spans="1:3" x14ac:dyDescent="0.2">
      <c r="A4" s="113" t="s">
        <v>572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571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7"/>
  <sheetViews>
    <sheetView zoomScaleNormal="100" workbookViewId="0">
      <selection activeCell="A102" sqref="A102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ABONOS'!$B$8:$BC$10049,30,0)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7307</v>
      </c>
      <c r="C10" s="105">
        <v>43581</v>
      </c>
      <c r="D10" s="32" t="s">
        <v>662</v>
      </c>
      <c r="E10" s="32" t="s">
        <v>667</v>
      </c>
      <c r="F10" s="32"/>
      <c r="G10" s="32"/>
      <c r="H10" s="32"/>
      <c r="I10" s="107"/>
      <c r="J10" s="32"/>
      <c r="K10" s="32"/>
      <c r="L10" s="32" t="s">
        <v>171</v>
      </c>
      <c r="M10" s="33">
        <f t="shared" ref="M10" si="2">IF(C10&gt;43607,130000,105000)</f>
        <v>105000</v>
      </c>
      <c r="N10" s="33" t="e">
        <f>VLOOKUP(B10,'REGISTRO ABONOS'!$B$8:$BC$10049,30,0)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1467</v>
      </c>
      <c r="C11" s="105">
        <v>43579</v>
      </c>
      <c r="D11" s="32" t="s">
        <v>662</v>
      </c>
      <c r="E11" s="32" t="s">
        <v>665</v>
      </c>
      <c r="F11" s="32"/>
      <c r="G11" s="32"/>
      <c r="H11" s="32"/>
      <c r="I11" s="107"/>
      <c r="J11" s="32"/>
      <c r="K11" s="32"/>
      <c r="L11" s="32" t="s">
        <v>129</v>
      </c>
      <c r="M11" s="33">
        <f t="shared" ref="M11" si="4">IF(C11&gt;43607,130000,105000)</f>
        <v>105000</v>
      </c>
      <c r="N11" s="33" t="e">
        <f>VLOOKUP(B11,'REGISTRO ABONOS'!$B$8:$BC$10049,30,0)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3729</v>
      </c>
      <c r="C12" s="105">
        <v>43581</v>
      </c>
      <c r="D12" s="32" t="s">
        <v>662</v>
      </c>
      <c r="E12" s="32" t="s">
        <v>663</v>
      </c>
      <c r="F12" s="32"/>
      <c r="G12" s="32"/>
      <c r="H12" s="32"/>
      <c r="I12" s="107"/>
      <c r="J12" s="32"/>
      <c r="K12" s="32"/>
      <c r="L12" s="32" t="s">
        <v>129</v>
      </c>
      <c r="M12" s="33">
        <f t="shared" ref="M12" si="6">IF(C12&gt;43607,130000,105000)</f>
        <v>105000</v>
      </c>
      <c r="N12" s="33" t="e">
        <f>VLOOKUP(B12,'REGISTRO ABONOS'!$B$8:$BC$10049,30,0)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3394</v>
      </c>
      <c r="C13" s="105">
        <v>43581</v>
      </c>
      <c r="D13" s="32" t="s">
        <v>662</v>
      </c>
      <c r="E13" s="32" t="s">
        <v>659</v>
      </c>
      <c r="F13" s="32"/>
      <c r="G13" s="32"/>
      <c r="H13" s="32"/>
      <c r="I13" s="107"/>
      <c r="J13" s="32"/>
      <c r="K13" s="32"/>
      <c r="L13" s="32" t="s">
        <v>171</v>
      </c>
      <c r="M13" s="33">
        <f t="shared" ref="M13" si="8">IF(C13&gt;43607,130000,105000)</f>
        <v>105000</v>
      </c>
      <c r="N13" s="33">
        <f>VLOOKUP(B13,'REGISTRO ABONOS'!$B$8:$BC$10049,30,0)</f>
        <v>0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8811</v>
      </c>
      <c r="C14" s="105">
        <v>43565</v>
      </c>
      <c r="D14" s="32" t="s">
        <v>485</v>
      </c>
      <c r="E14" s="32" t="s">
        <v>657</v>
      </c>
      <c r="F14" s="32"/>
      <c r="G14" s="32"/>
      <c r="H14" s="32"/>
      <c r="I14" s="107"/>
      <c r="J14" s="32"/>
      <c r="K14" s="32"/>
      <c r="L14" s="32" t="s">
        <v>651</v>
      </c>
      <c r="M14" s="33">
        <f t="shared" ref="M14" si="10">IF(C14&gt;43607,130000,105000)</f>
        <v>105000</v>
      </c>
      <c r="N14" s="33">
        <f>VLOOKUP(B14,'REGISTRO ABONOS'!$B$8:$BC$10049,30,0)</f>
        <v>0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1991</v>
      </c>
      <c r="C15" s="105">
        <v>43579</v>
      </c>
      <c r="D15" s="32" t="s">
        <v>485</v>
      </c>
      <c r="E15" s="32" t="s">
        <v>651</v>
      </c>
      <c r="F15" s="32"/>
      <c r="G15" s="32"/>
      <c r="H15" s="32"/>
      <c r="I15" s="107"/>
      <c r="J15" s="32"/>
      <c r="K15" s="32"/>
      <c r="L15" s="32" t="s">
        <v>651</v>
      </c>
      <c r="M15" s="33">
        <f t="shared" ref="M15" si="12">IF(C15&gt;43607,130000,105000)</f>
        <v>105000</v>
      </c>
      <c r="N15" s="33">
        <f>VLOOKUP(B15,'REGISTRO ABONOS'!$B$8:$BC$10049,30,0)</f>
        <v>0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4309</v>
      </c>
      <c r="C16" s="105">
        <v>43579</v>
      </c>
      <c r="D16" s="32" t="s">
        <v>485</v>
      </c>
      <c r="E16" s="32" t="s">
        <v>655</v>
      </c>
      <c r="F16" s="32"/>
      <c r="G16" s="32"/>
      <c r="H16" s="32"/>
      <c r="I16" s="107"/>
      <c r="J16" s="32"/>
      <c r="K16" s="32"/>
      <c r="L16" s="32" t="s">
        <v>651</v>
      </c>
      <c r="M16" s="33">
        <f t="shared" ref="M16" si="14">IF(C16&gt;43607,130000,105000)</f>
        <v>105000</v>
      </c>
      <c r="N16" s="33">
        <f>VLOOKUP(B16,'REGISTRO ABONOS'!$B$8:$BC$10049,30,0)</f>
        <v>0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7514</v>
      </c>
      <c r="C17" s="105">
        <v>43579</v>
      </c>
      <c r="D17" s="32" t="s">
        <v>485</v>
      </c>
      <c r="E17" s="32" t="s">
        <v>654</v>
      </c>
      <c r="F17" s="32"/>
      <c r="G17" s="32"/>
      <c r="H17" s="32"/>
      <c r="I17" s="107"/>
      <c r="J17" s="32"/>
      <c r="K17" s="32"/>
      <c r="L17" s="32" t="s">
        <v>651</v>
      </c>
      <c r="M17" s="33">
        <f t="shared" ref="M17" si="16">IF(C17&gt;43607,130000,105000)</f>
        <v>105000</v>
      </c>
      <c r="N17" s="33">
        <f>VLOOKUP(B17,'REGISTRO ABONOS'!$B$8:$BC$10049,30,0)</f>
        <v>0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1964</v>
      </c>
      <c r="C18" s="105">
        <v>43579</v>
      </c>
      <c r="D18" s="32" t="s">
        <v>485</v>
      </c>
      <c r="E18" s="32" t="s">
        <v>653</v>
      </c>
      <c r="F18" s="32"/>
      <c r="G18" s="32"/>
      <c r="H18" s="32"/>
      <c r="I18" s="107"/>
      <c r="J18" s="32"/>
      <c r="K18" s="32"/>
      <c r="L18" s="32" t="s">
        <v>651</v>
      </c>
      <c r="M18" s="33">
        <f t="shared" ref="M18" si="18">IF(C18&gt;43607,130000,105000)</f>
        <v>105000</v>
      </c>
      <c r="N18" s="33">
        <f>VLOOKUP(B18,'REGISTRO ABONOS'!$B$8:$BC$10049,30,0)</f>
        <v>0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1322</v>
      </c>
      <c r="C19" s="105">
        <v>43579</v>
      </c>
      <c r="D19" s="32" t="s">
        <v>485</v>
      </c>
      <c r="E19" s="32" t="s">
        <v>652</v>
      </c>
      <c r="F19" s="32"/>
      <c r="G19" s="32"/>
      <c r="H19" s="32"/>
      <c r="I19" s="107"/>
      <c r="J19" s="32"/>
      <c r="K19" s="32"/>
      <c r="L19" s="32" t="s">
        <v>651</v>
      </c>
      <c r="M19" s="33">
        <f t="shared" ref="M19" si="20">IF(C19&gt;43607,130000,105000)</f>
        <v>105000</v>
      </c>
      <c r="N19" s="33">
        <f>VLOOKUP(B19,'REGISTRO ABONOS'!$B$8:$BC$10049,30,0)</f>
        <v>0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8811</v>
      </c>
      <c r="C20" s="105">
        <v>43609</v>
      </c>
      <c r="D20" s="32" t="s">
        <v>485</v>
      </c>
      <c r="E20" s="32" t="s">
        <v>650</v>
      </c>
      <c r="F20" s="32"/>
      <c r="G20" s="32"/>
      <c r="H20" s="32"/>
      <c r="I20" s="107"/>
      <c r="J20" s="32"/>
      <c r="K20" s="32"/>
      <c r="L20" s="32" t="s">
        <v>651</v>
      </c>
      <c r="M20" s="33">
        <f t="shared" ref="M20" si="22">IF(C20&gt;43607,130000,105000)</f>
        <v>130000</v>
      </c>
      <c r="N20" s="33">
        <f>VLOOKUP(B20,'REGISTRO ABONOS'!$B$8:$BC$10049,30,0)</f>
        <v>0</v>
      </c>
      <c r="O20" s="33">
        <f t="shared" ref="O20" si="23">IF(C20&gt;43607,40000,35000)</f>
        <v>40000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1982</v>
      </c>
      <c r="C21" s="105">
        <v>43560</v>
      </c>
      <c r="D21" s="32" t="s">
        <v>485</v>
      </c>
      <c r="E21" s="32" t="s">
        <v>649</v>
      </c>
      <c r="F21" s="32"/>
      <c r="G21" s="32"/>
      <c r="H21" s="32"/>
      <c r="I21" s="107"/>
      <c r="J21" s="32"/>
      <c r="K21" s="32"/>
      <c r="L21" s="32" t="s">
        <v>532</v>
      </c>
      <c r="M21" s="33">
        <f t="shared" ref="M21" si="24">IF(C21&gt;43607,130000,105000)</f>
        <v>105000</v>
      </c>
      <c r="N21" s="33">
        <f>VLOOKUP(B21,'REGISTRO ABONOS'!$B$8:$BC$10049,30,0)</f>
        <v>0</v>
      </c>
      <c r="O21" s="33">
        <f t="shared" ref="O2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1910</v>
      </c>
      <c r="C22" s="105">
        <v>43570</v>
      </c>
      <c r="D22" s="32" t="s">
        <v>485</v>
      </c>
      <c r="E22" s="32" t="s">
        <v>648</v>
      </c>
      <c r="F22" s="32"/>
      <c r="G22" s="32"/>
      <c r="H22" s="32"/>
      <c r="I22" s="107"/>
      <c r="J22" s="32"/>
      <c r="K22" s="32"/>
      <c r="L22" s="32" t="s">
        <v>532</v>
      </c>
      <c r="M22" s="33">
        <f t="shared" ref="M22" si="26">IF(C22&gt;43607,130000,105000)</f>
        <v>105000</v>
      </c>
      <c r="N22" s="33">
        <f>VLOOKUP(B22,'REGISTRO ABONOS'!$B$8:$BC$10049,30,0)</f>
        <v>0</v>
      </c>
      <c r="O22" s="33">
        <f t="shared" ref="O22" si="27"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1479</v>
      </c>
      <c r="C23" s="105">
        <v>43572</v>
      </c>
      <c r="D23" s="32" t="s">
        <v>485</v>
      </c>
      <c r="E23" s="32" t="s">
        <v>647</v>
      </c>
      <c r="F23" s="32"/>
      <c r="G23" s="32"/>
      <c r="H23" s="32"/>
      <c r="I23" s="107"/>
      <c r="J23" s="32"/>
      <c r="K23" s="32"/>
      <c r="L23" s="32" t="s">
        <v>532</v>
      </c>
      <c r="M23" s="33">
        <f t="shared" ref="M23" si="28">IF(C23&gt;43607,130000,105000)</f>
        <v>105000</v>
      </c>
      <c r="N23" s="33">
        <f>VLOOKUP(B23,'REGISTRO ABONOS'!$B$8:$BC$10049,30,0)</f>
        <v>0</v>
      </c>
      <c r="O23" s="33">
        <f t="shared" ref="O23" si="29"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7952</v>
      </c>
      <c r="C24" s="105">
        <v>43580</v>
      </c>
      <c r="D24" s="32" t="s">
        <v>89</v>
      </c>
      <c r="E24" s="32" t="s">
        <v>645</v>
      </c>
      <c r="F24" s="32"/>
      <c r="G24" s="32"/>
      <c r="H24" s="32"/>
      <c r="I24" s="107"/>
      <c r="J24" s="32"/>
      <c r="K24" s="32"/>
      <c r="L24" s="32" t="s">
        <v>322</v>
      </c>
      <c r="M24" s="33">
        <f t="shared" ref="M24" si="30">IF(C24&gt;43607,130000,105000)</f>
        <v>105000</v>
      </c>
      <c r="N24" s="33" t="e">
        <f>VLOOKUP(B24,'REGISTRO ABONOS'!$B$8:$BC$10049,30,0)</f>
        <v>#N/A</v>
      </c>
      <c r="O24" s="33">
        <f t="shared" ref="O24" si="31"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9450</v>
      </c>
      <c r="C25" s="105">
        <v>43580</v>
      </c>
      <c r="D25" s="32" t="s">
        <v>89</v>
      </c>
      <c r="E25" s="32" t="s">
        <v>645</v>
      </c>
      <c r="F25" s="32"/>
      <c r="G25" s="32"/>
      <c r="H25" s="32"/>
      <c r="I25" s="107"/>
      <c r="J25" s="32"/>
      <c r="K25" s="32"/>
      <c r="L25" s="32" t="s">
        <v>322</v>
      </c>
      <c r="M25" s="33">
        <f t="shared" ref="M25" si="32">IF(C25&gt;43607,130000,105000)</f>
        <v>105000</v>
      </c>
      <c r="N25" s="33" t="e">
        <f>VLOOKUP(B25,'REGISTRO ABONOS'!$B$8:$BC$10049,30,0)</f>
        <v>#N/A</v>
      </c>
      <c r="O25" s="33">
        <f t="shared" ref="O25" si="33"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8310</v>
      </c>
      <c r="C26" s="105">
        <v>43580</v>
      </c>
      <c r="D26" s="32" t="s">
        <v>89</v>
      </c>
      <c r="E26" s="32" t="s">
        <v>645</v>
      </c>
      <c r="F26" s="32"/>
      <c r="G26" s="32"/>
      <c r="H26" s="32"/>
      <c r="I26" s="107"/>
      <c r="J26" s="32"/>
      <c r="K26" s="32"/>
      <c r="L26" s="32" t="s">
        <v>322</v>
      </c>
      <c r="M26" s="33">
        <f t="shared" ref="M26" si="34">IF(C26&gt;43607,130000,105000)</f>
        <v>105000</v>
      </c>
      <c r="N26" s="33" t="e">
        <f>VLOOKUP(B26,'REGISTRO ABONOS'!$B$8:$BC$10049,30,0)</f>
        <v>#N/A</v>
      </c>
      <c r="O26" s="33">
        <f t="shared" ref="O26" si="35">IF(C26&gt;43607,40000,35000)</f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1738</v>
      </c>
      <c r="C27" s="105">
        <v>43580</v>
      </c>
      <c r="D27" s="32" t="s">
        <v>89</v>
      </c>
      <c r="E27" s="32" t="s">
        <v>643</v>
      </c>
      <c r="F27" s="32"/>
      <c r="G27" s="32"/>
      <c r="H27" s="32"/>
      <c r="I27" s="107"/>
      <c r="J27" s="32"/>
      <c r="K27" s="32"/>
      <c r="L27" s="32" t="s">
        <v>322</v>
      </c>
      <c r="M27" s="33">
        <f t="shared" ref="M27" si="36">IF(C27&gt;43607,130000,105000)</f>
        <v>105000</v>
      </c>
      <c r="N27" s="33" t="e">
        <f>VLOOKUP(B27,'REGISTRO ABONOS'!$B$8:$BC$10049,30,0)</f>
        <v>#N/A</v>
      </c>
      <c r="O27" s="33">
        <f t="shared" ref="O27" si="37"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675</v>
      </c>
      <c r="C28" s="105">
        <v>43580</v>
      </c>
      <c r="D28" s="32" t="s">
        <v>89</v>
      </c>
      <c r="E28" s="32" t="s">
        <v>641</v>
      </c>
      <c r="F28" s="32"/>
      <c r="G28" s="32"/>
      <c r="H28" s="32"/>
      <c r="I28" s="107"/>
      <c r="J28" s="32"/>
      <c r="K28" s="32"/>
      <c r="L28" s="32" t="s">
        <v>322</v>
      </c>
      <c r="M28" s="33">
        <f t="shared" ref="M28" si="38">IF(C28&gt;43607,130000,105000)</f>
        <v>105000</v>
      </c>
      <c r="N28" s="33" t="e">
        <f>VLOOKUP(B28,'REGISTRO ABONOS'!$B$8:$BC$10049,30,0)</f>
        <v>#N/A</v>
      </c>
      <c r="O28" s="33">
        <f t="shared" ref="O28" si="39"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1342</v>
      </c>
      <c r="C29" s="105">
        <v>43580</v>
      </c>
      <c r="D29" s="32" t="s">
        <v>89</v>
      </c>
      <c r="E29" s="32" t="s">
        <v>639</v>
      </c>
      <c r="F29" s="32"/>
      <c r="G29" s="32"/>
      <c r="H29" s="32"/>
      <c r="I29" s="107"/>
      <c r="J29" s="32"/>
      <c r="K29" s="32"/>
      <c r="L29" s="32" t="s">
        <v>322</v>
      </c>
      <c r="M29" s="33">
        <f t="shared" ref="M29" si="40">IF(C29&gt;43607,130000,105000)</f>
        <v>105000</v>
      </c>
      <c r="N29" s="33" t="e">
        <f>VLOOKUP(B29,'REGISTRO ABONOS'!$B$8:$BC$10049,30,0)</f>
        <v>#N/A</v>
      </c>
      <c r="O29" s="33">
        <f t="shared" ref="O29" si="41"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146</v>
      </c>
      <c r="C30" s="105">
        <v>43580</v>
      </c>
      <c r="D30" s="32" t="s">
        <v>89</v>
      </c>
      <c r="E30" s="32" t="s">
        <v>471</v>
      </c>
      <c r="F30" s="32"/>
      <c r="G30" s="32"/>
      <c r="H30" s="32"/>
      <c r="I30" s="107"/>
      <c r="J30" s="32"/>
      <c r="K30" s="32"/>
      <c r="L30" s="32" t="s">
        <v>322</v>
      </c>
      <c r="M30" s="33">
        <f t="shared" ref="M30" si="42">IF(C30&gt;43607,130000,105000)</f>
        <v>105000</v>
      </c>
      <c r="N30" s="33" t="e">
        <f>VLOOKUP(B30,'REGISTRO ABONOS'!$B$8:$BC$10049,30,0)</f>
        <v>#N/A</v>
      </c>
      <c r="O30" s="33">
        <f t="shared" ref="O30" si="43"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918</v>
      </c>
      <c r="C31" s="105">
        <v>43580</v>
      </c>
      <c r="D31" s="32" t="s">
        <v>89</v>
      </c>
      <c r="E31" s="32" t="s">
        <v>637</v>
      </c>
      <c r="F31" s="32"/>
      <c r="G31" s="32"/>
      <c r="H31" s="32"/>
      <c r="I31" s="107"/>
      <c r="J31" s="32"/>
      <c r="K31" s="32"/>
      <c r="L31" s="32" t="s">
        <v>322</v>
      </c>
      <c r="M31" s="33">
        <f t="shared" ref="M31" si="44">IF(C31&gt;43607,130000,105000)</f>
        <v>105000</v>
      </c>
      <c r="N31" s="33" t="e">
        <f>VLOOKUP(B31,'REGISTRO ABONOS'!$B$8:$BC$10049,30,0)</f>
        <v>#N/A</v>
      </c>
      <c r="O31" s="33">
        <f t="shared" ref="O31" si="45"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7214</v>
      </c>
      <c r="C32" s="105">
        <v>43580</v>
      </c>
      <c r="D32" s="32" t="s">
        <v>89</v>
      </c>
      <c r="E32" s="32" t="s">
        <v>635</v>
      </c>
      <c r="F32" s="32"/>
      <c r="G32" s="32"/>
      <c r="H32" s="32"/>
      <c r="I32" s="107"/>
      <c r="J32" s="32"/>
      <c r="K32" s="32"/>
      <c r="L32" s="32" t="s">
        <v>322</v>
      </c>
      <c r="M32" s="33">
        <f t="shared" ref="M32" si="46">IF(C32&gt;43607,130000,105000)</f>
        <v>105000</v>
      </c>
      <c r="N32" s="33" t="e">
        <f>VLOOKUP(B32,'REGISTRO ABONOS'!$B$8:$BC$10049,30,0)</f>
        <v>#N/A</v>
      </c>
      <c r="O32" s="33">
        <f t="shared" ref="O32" si="47"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6936</v>
      </c>
      <c r="C33" s="105">
        <v>43580</v>
      </c>
      <c r="D33" s="32" t="s">
        <v>89</v>
      </c>
      <c r="E33" s="32" t="s">
        <v>465</v>
      </c>
      <c r="F33" s="32"/>
      <c r="G33" s="32"/>
      <c r="H33" s="32"/>
      <c r="I33" s="107"/>
      <c r="J33" s="32"/>
      <c r="K33" s="32"/>
      <c r="L33" s="32" t="s">
        <v>322</v>
      </c>
      <c r="M33" s="33">
        <f t="shared" ref="M33" si="48">IF(C33&gt;43607,130000,105000)</f>
        <v>105000</v>
      </c>
      <c r="N33" s="33" t="e">
        <f>VLOOKUP(B33,'REGISTRO ABONOS'!$B$8:$BC$10049,30,0)</f>
        <v>#N/A</v>
      </c>
      <c r="O33" s="33">
        <f t="shared" ref="O33" si="49"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9597</v>
      </c>
      <c r="C34" s="105">
        <v>43563</v>
      </c>
      <c r="D34" s="32" t="s">
        <v>99</v>
      </c>
      <c r="E34" s="32" t="s">
        <v>633</v>
      </c>
      <c r="F34" s="32"/>
      <c r="G34" s="32"/>
      <c r="H34" s="32"/>
      <c r="I34" s="107"/>
      <c r="J34" s="32"/>
      <c r="K34" s="32"/>
      <c r="L34" s="32" t="s">
        <v>556</v>
      </c>
      <c r="M34" s="33">
        <f t="shared" ref="M34" si="50">IF(C34&gt;43607,130000,105000)</f>
        <v>105000</v>
      </c>
      <c r="N34" s="33" t="e">
        <f>VLOOKUP(B34,'REGISTRO ABONOS'!$B$8:$BC$10049,30,0)</f>
        <v>#N/A</v>
      </c>
      <c r="O34" s="33">
        <f t="shared" ref="O34" si="51"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5721</v>
      </c>
      <c r="C35" s="105">
        <v>43564</v>
      </c>
      <c r="D35" s="32" t="s">
        <v>99</v>
      </c>
      <c r="E35" s="32" t="s">
        <v>628</v>
      </c>
      <c r="F35" s="32"/>
      <c r="G35" s="32"/>
      <c r="H35" s="32"/>
      <c r="I35" s="107"/>
      <c r="J35" s="32"/>
      <c r="K35" s="32"/>
      <c r="L35" s="32" t="s">
        <v>556</v>
      </c>
      <c r="M35" s="33">
        <f t="shared" ref="M35" si="52">IF(C35&gt;43607,130000,105000)</f>
        <v>105000</v>
      </c>
      <c r="N35" s="33" t="e">
        <f>VLOOKUP(B35,'REGISTRO ABONOS'!$B$8:$BC$10049,30,0)</f>
        <v>#N/A</v>
      </c>
      <c r="O35" s="33">
        <f t="shared" ref="O35" si="53"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9270</v>
      </c>
      <c r="C36" s="105">
        <v>43578</v>
      </c>
      <c r="D36" s="32" t="s">
        <v>485</v>
      </c>
      <c r="E36" s="32" t="s">
        <v>627</v>
      </c>
      <c r="F36" s="32"/>
      <c r="G36" s="32"/>
      <c r="H36" s="32"/>
      <c r="I36" s="107"/>
      <c r="J36" s="32"/>
      <c r="K36" s="32"/>
      <c r="L36" s="32" t="s">
        <v>594</v>
      </c>
      <c r="M36" s="33">
        <f t="shared" ref="M36" si="54">IF(C36&gt;43607,130000,105000)</f>
        <v>105000</v>
      </c>
      <c r="N36" s="33" t="e">
        <f>VLOOKUP(B36,'REGISTRO ABONOS'!$B$8:$BC$10049,30,0)</f>
        <v>#N/A</v>
      </c>
      <c r="O36" s="33">
        <f t="shared" ref="O36" si="55"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5247</v>
      </c>
      <c r="C37" s="105">
        <v>43578</v>
      </c>
      <c r="D37" s="32" t="s">
        <v>485</v>
      </c>
      <c r="E37" s="32" t="s">
        <v>625</v>
      </c>
      <c r="F37" s="32"/>
      <c r="G37" s="32"/>
      <c r="H37" s="32"/>
      <c r="I37" s="107"/>
      <c r="J37" s="32"/>
      <c r="K37" s="32"/>
      <c r="L37" s="32" t="s">
        <v>594</v>
      </c>
      <c r="M37" s="33">
        <f t="shared" ref="M37" si="56">IF(C37&gt;43607,130000,105000)</f>
        <v>105000</v>
      </c>
      <c r="N37" s="33" t="e">
        <f>VLOOKUP(B37,'REGISTRO ABONOS'!$B$8:$BC$10049,30,0)</f>
        <v>#N/A</v>
      </c>
      <c r="O37" s="33">
        <f t="shared" ref="O37" si="57"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5216</v>
      </c>
      <c r="C38" s="105">
        <v>43578</v>
      </c>
      <c r="D38" s="32" t="s">
        <v>485</v>
      </c>
      <c r="E38" s="32" t="s">
        <v>622</v>
      </c>
      <c r="F38" s="32"/>
      <c r="G38" s="32"/>
      <c r="H38" s="32"/>
      <c r="I38" s="107"/>
      <c r="J38" s="32"/>
      <c r="K38" s="32"/>
      <c r="L38" s="32" t="s">
        <v>594</v>
      </c>
      <c r="M38" s="33">
        <f t="shared" ref="M38" si="58">IF(C38&gt;43607,130000,105000)</f>
        <v>105000</v>
      </c>
      <c r="N38" s="33" t="e">
        <f>VLOOKUP(B38,'REGISTRO ABONOS'!$B$8:$BC$10049,30,0)</f>
        <v>#N/A</v>
      </c>
      <c r="O38" s="33">
        <f t="shared" ref="O38" si="59">IF(C38&gt;43607,40000,35000)</f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9274</v>
      </c>
      <c r="C39" s="105">
        <v>43578</v>
      </c>
      <c r="D39" s="32" t="s">
        <v>485</v>
      </c>
      <c r="E39" s="32" t="s">
        <v>620</v>
      </c>
      <c r="F39" s="32"/>
      <c r="G39" s="32"/>
      <c r="H39" s="32"/>
      <c r="I39" s="107"/>
      <c r="J39" s="32"/>
      <c r="K39" s="32"/>
      <c r="L39" s="32" t="s">
        <v>594</v>
      </c>
      <c r="M39" s="33">
        <f t="shared" ref="M39" si="60">IF(C39&gt;43607,130000,105000)</f>
        <v>105000</v>
      </c>
      <c r="N39" s="33" t="e">
        <f>VLOOKUP(B39,'REGISTRO ABONOS'!$B$8:$BC$10049,30,0)</f>
        <v>#N/A</v>
      </c>
      <c r="O39" s="33">
        <f t="shared" ref="O39" si="61"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683</v>
      </c>
      <c r="C40" s="105">
        <v>43578</v>
      </c>
      <c r="D40" s="32" t="s">
        <v>485</v>
      </c>
      <c r="E40" s="32" t="s">
        <v>619</v>
      </c>
      <c r="F40" s="32"/>
      <c r="G40" s="32"/>
      <c r="H40" s="32"/>
      <c r="I40" s="107"/>
      <c r="J40" s="32"/>
      <c r="K40" s="32"/>
      <c r="L40" s="32" t="s">
        <v>594</v>
      </c>
      <c r="M40" s="33">
        <f t="shared" ref="M40" si="62">IF(C40&gt;43607,130000,105000)</f>
        <v>105000</v>
      </c>
      <c r="N40" s="33" t="e">
        <f>VLOOKUP(B40,'REGISTRO ABONOS'!$B$8:$BC$10049,30,0)</f>
        <v>#N/A</v>
      </c>
      <c r="O40" s="33">
        <f t="shared" ref="O40" si="63">IF(C40&gt;43607,40000,35000)</f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733</v>
      </c>
      <c r="C41" s="105">
        <v>43577</v>
      </c>
      <c r="D41" s="32" t="s">
        <v>89</v>
      </c>
      <c r="E41" s="32" t="s">
        <v>617</v>
      </c>
      <c r="F41" s="32"/>
      <c r="G41" s="32"/>
      <c r="H41" s="32"/>
      <c r="I41" s="107"/>
      <c r="J41" s="32"/>
      <c r="K41" s="32"/>
      <c r="L41" s="32" t="s">
        <v>322</v>
      </c>
      <c r="M41" s="33">
        <f t="shared" ref="M41" si="64">IF(C41&gt;43607,130000,105000)</f>
        <v>105000</v>
      </c>
      <c r="N41" s="33" t="e">
        <f>VLOOKUP(B41,'REGISTRO ABONOS'!$B$8:$BC$10049,30,0)</f>
        <v>#N/A</v>
      </c>
      <c r="O41" s="33">
        <f t="shared" ref="O41" si="65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3530</v>
      </c>
      <c r="C42" s="105">
        <v>43577</v>
      </c>
      <c r="D42" s="32" t="s">
        <v>89</v>
      </c>
      <c r="E42" s="32" t="s">
        <v>615</v>
      </c>
      <c r="F42" s="32"/>
      <c r="G42" s="32"/>
      <c r="H42" s="32"/>
      <c r="I42" s="107"/>
      <c r="J42" s="32"/>
      <c r="K42" s="32"/>
      <c r="L42" s="32" t="s">
        <v>322</v>
      </c>
      <c r="M42" s="33">
        <f t="shared" ref="M42" si="66">IF(C42&gt;43607,130000,105000)</f>
        <v>105000</v>
      </c>
      <c r="N42" s="33" t="e">
        <f>VLOOKUP(B42,'REGISTRO ABONOS'!$B$8:$BC$10049,30,0)</f>
        <v>#N/A</v>
      </c>
      <c r="O42" s="33">
        <f t="shared" ref="O42" si="67"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7921</v>
      </c>
      <c r="C43" s="105">
        <v>43577</v>
      </c>
      <c r="D43" s="32" t="s">
        <v>89</v>
      </c>
      <c r="E43" s="32" t="s">
        <v>614</v>
      </c>
      <c r="F43" s="32"/>
      <c r="G43" s="32"/>
      <c r="H43" s="32"/>
      <c r="I43" s="107"/>
      <c r="J43" s="32"/>
      <c r="K43" s="32"/>
      <c r="L43" s="32" t="s">
        <v>322</v>
      </c>
      <c r="M43" s="33">
        <f t="shared" ref="M43" si="68">IF(C43&gt;43607,130000,105000)</f>
        <v>105000</v>
      </c>
      <c r="N43" s="33" t="e">
        <f>VLOOKUP(B43,'REGISTRO ABONOS'!$B$8:$BC$10049,30,0)</f>
        <v>#N/A</v>
      </c>
      <c r="O43" s="33">
        <f t="shared" ref="O43" si="69"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2346</v>
      </c>
      <c r="C44" s="105">
        <v>43577</v>
      </c>
      <c r="D44" s="32" t="s">
        <v>89</v>
      </c>
      <c r="E44" s="32" t="s">
        <v>612</v>
      </c>
      <c r="F44" s="32"/>
      <c r="G44" s="32"/>
      <c r="H44" s="32"/>
      <c r="I44" s="107"/>
      <c r="J44" s="32"/>
      <c r="K44" s="32"/>
      <c r="L44" s="32" t="s">
        <v>322</v>
      </c>
      <c r="M44" s="33">
        <f t="shared" ref="M44" si="70">IF(C44&gt;43607,130000,105000)</f>
        <v>105000</v>
      </c>
      <c r="N44" s="33" t="e">
        <f>VLOOKUP(B44,'REGISTRO ABONOS'!$B$8:$BC$10049,30,0)</f>
        <v>#N/A</v>
      </c>
      <c r="O44" s="33">
        <f t="shared" ref="O44" si="71"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8712</v>
      </c>
      <c r="C45" s="105">
        <v>43578</v>
      </c>
      <c r="D45" s="32" t="s">
        <v>99</v>
      </c>
      <c r="E45" s="32" t="s">
        <v>605</v>
      </c>
      <c r="F45" s="32"/>
      <c r="G45" s="32"/>
      <c r="H45" s="32"/>
      <c r="I45" s="107"/>
      <c r="J45" s="32"/>
      <c r="K45" s="32"/>
      <c r="L45" s="32" t="s">
        <v>607</v>
      </c>
      <c r="M45" s="33">
        <f t="shared" ref="M45" si="72">IF(C45&gt;43607,130000,105000)</f>
        <v>105000</v>
      </c>
      <c r="N45" s="33" t="e">
        <f>VLOOKUP(B45,'REGISTRO ABONOS'!$B$8:$BC$10049,30,0)</f>
        <v>#N/A</v>
      </c>
      <c r="O45" s="33">
        <f t="shared" ref="O45" si="73"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652</v>
      </c>
      <c r="C46" s="105">
        <v>43578</v>
      </c>
      <c r="D46" s="32" t="s">
        <v>485</v>
      </c>
      <c r="E46" s="32" t="s">
        <v>603</v>
      </c>
      <c r="F46" s="32"/>
      <c r="G46" s="32"/>
      <c r="H46" s="32"/>
      <c r="I46" s="107"/>
      <c r="J46" s="32"/>
      <c r="K46" s="32"/>
      <c r="L46" s="32" t="s">
        <v>594</v>
      </c>
      <c r="M46" s="33">
        <f t="shared" ref="M46:M76" si="74">IF(C46&gt;43607,130000,105000)</f>
        <v>105000</v>
      </c>
      <c r="N46" s="33" t="e">
        <f>VLOOKUP(B46,'REGISTRO ABONOS'!$B$8:$BC$10049,30,0)</f>
        <v>#N/A</v>
      </c>
      <c r="O46" s="33">
        <f t="shared" ref="O46:O76" si="75"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2694</v>
      </c>
      <c r="C47" s="105">
        <v>43578</v>
      </c>
      <c r="D47" s="32" t="s">
        <v>485</v>
      </c>
      <c r="E47" s="32" t="s">
        <v>600</v>
      </c>
      <c r="F47" s="32"/>
      <c r="G47" s="32"/>
      <c r="H47" s="32"/>
      <c r="I47" s="107"/>
      <c r="J47" s="32"/>
      <c r="K47" s="32"/>
      <c r="L47" s="32" t="s">
        <v>594</v>
      </c>
      <c r="M47" s="33">
        <f t="shared" si="74"/>
        <v>105000</v>
      </c>
      <c r="N47" s="33" t="e">
        <f>VLOOKUP(B47,'REGISTRO ABONOS'!$B$8:$BC$10049,30,0)</f>
        <v>#N/A</v>
      </c>
      <c r="O47" s="33">
        <f t="shared" si="75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2190</v>
      </c>
      <c r="C48" s="105">
        <v>43578</v>
      </c>
      <c r="D48" s="32" t="s">
        <v>485</v>
      </c>
      <c r="E48" s="32" t="s">
        <v>597</v>
      </c>
      <c r="F48" s="32"/>
      <c r="G48" s="32"/>
      <c r="H48" s="32"/>
      <c r="I48" s="107"/>
      <c r="J48" s="32"/>
      <c r="K48" s="32"/>
      <c r="L48" s="32" t="s">
        <v>594</v>
      </c>
      <c r="M48" s="33">
        <f t="shared" si="74"/>
        <v>105000</v>
      </c>
      <c r="N48" s="33" t="e">
        <f>VLOOKUP(B48,'REGISTRO ABONOS'!$B$8:$BC$10049,30,0)</f>
        <v>#N/A</v>
      </c>
      <c r="O48" s="33">
        <f t="shared" si="75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529</v>
      </c>
      <c r="C49" s="105">
        <v>43571</v>
      </c>
      <c r="D49" s="32" t="s">
        <v>336</v>
      </c>
      <c r="E49" s="32" t="s">
        <v>447</v>
      </c>
      <c r="F49" s="32"/>
      <c r="G49" s="32"/>
      <c r="H49" s="32"/>
      <c r="I49" s="107"/>
      <c r="J49" s="32"/>
      <c r="K49" s="32"/>
      <c r="L49" s="32" t="s">
        <v>336</v>
      </c>
      <c r="M49" s="33">
        <f t="shared" si="74"/>
        <v>105000</v>
      </c>
      <c r="N49" s="33" t="e">
        <f>VLOOKUP(B49,'REGISTRO ABONOS'!$B$8:$BC$10049,30,0)</f>
        <v>#N/A</v>
      </c>
      <c r="O49" s="33">
        <f t="shared" si="75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715</v>
      </c>
      <c r="C50" s="105">
        <v>43559</v>
      </c>
      <c r="D50" s="32" t="s">
        <v>173</v>
      </c>
      <c r="E50" s="32" t="s">
        <v>191</v>
      </c>
      <c r="F50" s="32"/>
      <c r="G50" s="32"/>
      <c r="H50" s="32"/>
      <c r="I50" s="107"/>
      <c r="J50" s="32"/>
      <c r="K50" s="32"/>
      <c r="L50" s="32" t="s">
        <v>171</v>
      </c>
      <c r="M50" s="33">
        <f t="shared" si="74"/>
        <v>105000</v>
      </c>
      <c r="N50" s="33" t="e">
        <f>VLOOKUP(B50,'REGISTRO ABONOS'!$B$8:$BC$10049,30,0)</f>
        <v>#N/A</v>
      </c>
      <c r="O50" s="33">
        <f t="shared" si="75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1024</v>
      </c>
      <c r="C51" s="105">
        <v>43558</v>
      </c>
      <c r="D51" s="32" t="s">
        <v>119</v>
      </c>
      <c r="E51" s="32" t="s">
        <v>143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74"/>
        <v>105000</v>
      </c>
      <c r="N51" s="33" t="e">
        <f>VLOOKUP(B51,'REGISTRO ABONOS'!$B$8:$BC$10049,30,0)</f>
        <v>#N/A</v>
      </c>
      <c r="O51" s="33">
        <f t="shared" si="75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1192</v>
      </c>
      <c r="C52" s="105">
        <v>43561</v>
      </c>
      <c r="D52" s="32" t="s">
        <v>119</v>
      </c>
      <c r="E52" s="32" t="s">
        <v>73</v>
      </c>
      <c r="F52" s="32"/>
      <c r="G52" s="32"/>
      <c r="H52" s="32"/>
      <c r="I52" s="107"/>
      <c r="J52" s="32"/>
      <c r="K52" s="32"/>
      <c r="L52" s="32"/>
      <c r="M52" s="33">
        <f t="shared" si="74"/>
        <v>105000</v>
      </c>
      <c r="N52" s="33">
        <f>VLOOKUP(B52,'REGISTRO ABONOS'!$B$8:$BC$10049,30,0)</f>
        <v>0</v>
      </c>
      <c r="O52" s="33">
        <f t="shared" si="75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1245</v>
      </c>
      <c r="C53" s="105">
        <v>43561</v>
      </c>
      <c r="D53" s="32" t="s">
        <v>119</v>
      </c>
      <c r="E53" s="32" t="s">
        <v>156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74"/>
        <v>105000</v>
      </c>
      <c r="N53" s="33" t="e">
        <f>VLOOKUP(B53,'REGISTRO ABONOS'!$B$8:$BC$10049,30,0)</f>
        <v>#N/A</v>
      </c>
      <c r="O53" s="33">
        <f t="shared" si="75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1383</v>
      </c>
      <c r="C54" s="105">
        <v>43561</v>
      </c>
      <c r="D54" s="32" t="s">
        <v>119</v>
      </c>
      <c r="E54" s="32" t="s">
        <v>141</v>
      </c>
      <c r="F54" s="32" t="s">
        <v>130</v>
      </c>
      <c r="G54" s="32"/>
      <c r="H54" s="32"/>
      <c r="I54" s="107"/>
      <c r="J54" s="32"/>
      <c r="K54" s="32"/>
      <c r="L54" s="32" t="s">
        <v>65</v>
      </c>
      <c r="M54" s="33">
        <f t="shared" si="74"/>
        <v>105000</v>
      </c>
      <c r="N54" s="33" t="e">
        <f>VLOOKUP(B54,'REGISTRO ABONOS'!$B$8:$BC$10049,30,0)</f>
        <v>#N/A</v>
      </c>
      <c r="O54" s="33">
        <f t="shared" si="75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1574</v>
      </c>
      <c r="C55" s="105">
        <v>43558</v>
      </c>
      <c r="D55" s="32" t="s">
        <v>119</v>
      </c>
      <c r="E55" s="32" t="s">
        <v>131</v>
      </c>
      <c r="F55" s="32"/>
      <c r="G55" s="32"/>
      <c r="H55" s="32"/>
      <c r="I55" s="107"/>
      <c r="J55" s="32"/>
      <c r="K55" s="32"/>
      <c r="L55" s="32" t="s">
        <v>65</v>
      </c>
      <c r="M55" s="33">
        <f t="shared" si="74"/>
        <v>105000</v>
      </c>
      <c r="N55" s="33" t="e">
        <f>VLOOKUP(B55,'REGISTRO ABONOS'!$B$8:$BC$10049,30,0)</f>
        <v>#N/A</v>
      </c>
      <c r="O55" s="33">
        <f t="shared" si="75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1635</v>
      </c>
      <c r="C56" s="105">
        <v>43559</v>
      </c>
      <c r="D56" s="32" t="s">
        <v>119</v>
      </c>
      <c r="E56" s="32" t="s">
        <v>65</v>
      </c>
      <c r="F56" s="32"/>
      <c r="G56" s="32"/>
      <c r="H56" s="32"/>
      <c r="I56" s="107"/>
      <c r="J56" s="32"/>
      <c r="K56" s="32"/>
      <c r="L56" s="32" t="s">
        <v>65</v>
      </c>
      <c r="M56" s="33">
        <f t="shared" si="74"/>
        <v>105000</v>
      </c>
      <c r="N56" s="33">
        <f>VLOOKUP(B56,'REGISTRO ABONOS'!$B$8:$BC$10049,30,0)</f>
        <v>0</v>
      </c>
      <c r="O56" s="33">
        <f t="shared" si="75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1828</v>
      </c>
      <c r="C57" s="105">
        <v>43571</v>
      </c>
      <c r="D57" s="32" t="s">
        <v>336</v>
      </c>
      <c r="E57" s="32" t="s">
        <v>449</v>
      </c>
      <c r="F57" s="32" t="s">
        <v>130</v>
      </c>
      <c r="G57" s="32" t="s">
        <v>130</v>
      </c>
      <c r="H57" s="32" t="s">
        <v>130</v>
      </c>
      <c r="I57" s="107"/>
      <c r="J57" s="32"/>
      <c r="K57" s="32"/>
      <c r="L57" s="32" t="s">
        <v>336</v>
      </c>
      <c r="M57" s="33">
        <f t="shared" si="74"/>
        <v>105000</v>
      </c>
      <c r="N57" s="33" t="e">
        <f>VLOOKUP(B57,'REGISTRO ABONOS'!$B$8:$BC$10049,30,0)</f>
        <v>#N/A</v>
      </c>
      <c r="O57" s="33">
        <f t="shared" si="75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1936</v>
      </c>
      <c r="C58" s="105">
        <v>43556</v>
      </c>
      <c r="D58" s="32" t="s">
        <v>119</v>
      </c>
      <c r="E58" s="32" t="s">
        <v>63</v>
      </c>
      <c r="F58" s="32"/>
      <c r="G58" s="32"/>
      <c r="H58" s="32"/>
      <c r="I58" s="107"/>
      <c r="J58" s="32"/>
      <c r="K58" s="32"/>
      <c r="L58" s="32" t="s">
        <v>65</v>
      </c>
      <c r="M58" s="33">
        <f t="shared" si="74"/>
        <v>105000</v>
      </c>
      <c r="N58" s="33">
        <f>VLOOKUP(B58,'REGISTRO ABONOS'!$B$8:$BC$10049,30,0)</f>
        <v>0</v>
      </c>
      <c r="O58" s="33">
        <f t="shared" si="75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1944</v>
      </c>
      <c r="C59" s="105">
        <v>43564</v>
      </c>
      <c r="D59" s="32" t="s">
        <v>89</v>
      </c>
      <c r="E59" s="32" t="s">
        <v>87</v>
      </c>
      <c r="F59" s="32" t="s">
        <v>158</v>
      </c>
      <c r="G59" s="32">
        <v>3156794837</v>
      </c>
      <c r="H59" s="32">
        <v>94233068</v>
      </c>
      <c r="I59" s="107" t="s">
        <v>140</v>
      </c>
      <c r="J59" s="32" t="s">
        <v>61</v>
      </c>
      <c r="K59" s="32"/>
      <c r="L59" s="32" t="s">
        <v>87</v>
      </c>
      <c r="M59" s="33">
        <f t="shared" si="74"/>
        <v>105000</v>
      </c>
      <c r="N59" s="33" t="e">
        <f>VLOOKUP(B59,'REGISTRO ABONOS'!$B$8:$BC$10049,30,0)</f>
        <v>#N/A</v>
      </c>
      <c r="O59" s="33">
        <f t="shared" si="75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1965</v>
      </c>
      <c r="C60" s="105">
        <v>43561</v>
      </c>
      <c r="D60" s="32" t="s">
        <v>119</v>
      </c>
      <c r="E60" s="32" t="s">
        <v>68</v>
      </c>
      <c r="F60" s="32"/>
      <c r="G60" s="32"/>
      <c r="H60" s="32"/>
      <c r="I60" s="107"/>
      <c r="J60" s="32"/>
      <c r="K60" s="32"/>
      <c r="L60" s="32"/>
      <c r="M60" s="33">
        <f t="shared" si="74"/>
        <v>105000</v>
      </c>
      <c r="N60" s="33">
        <f>VLOOKUP(B60,'REGISTRO ABONOS'!$B$8:$BC$10049,30,0)</f>
        <v>0</v>
      </c>
      <c r="O60" s="33">
        <f t="shared" si="75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1981</v>
      </c>
      <c r="C61" s="105">
        <v>43556</v>
      </c>
      <c r="D61" s="32" t="s">
        <v>119</v>
      </c>
      <c r="E61" s="32" t="s">
        <v>148</v>
      </c>
      <c r="F61" s="32"/>
      <c r="G61" s="32"/>
      <c r="H61" s="32"/>
      <c r="I61" s="107"/>
      <c r="J61" s="32"/>
      <c r="K61" s="32"/>
      <c r="L61" s="32" t="s">
        <v>65</v>
      </c>
      <c r="M61" s="33">
        <f t="shared" si="74"/>
        <v>105000</v>
      </c>
      <c r="N61" s="33" t="e">
        <f>VLOOKUP(B61,'REGISTRO ABONOS'!$B$8:$BC$10049,30,0)</f>
        <v>#N/A</v>
      </c>
      <c r="O61" s="33">
        <f t="shared" si="75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1985</v>
      </c>
      <c r="C62" s="105">
        <v>43559</v>
      </c>
      <c r="D62" s="32" t="s">
        <v>119</v>
      </c>
      <c r="E62" s="32" t="s">
        <v>123</v>
      </c>
      <c r="F62" s="32"/>
      <c r="G62" s="32"/>
      <c r="H62" s="32"/>
      <c r="I62" s="107"/>
      <c r="J62" s="32"/>
      <c r="K62" s="32"/>
      <c r="L62" s="32" t="s">
        <v>65</v>
      </c>
      <c r="M62" s="33">
        <f t="shared" si="74"/>
        <v>105000</v>
      </c>
      <c r="N62" s="33" t="e">
        <f>VLOOKUP(B62,'REGISTRO ABONOS'!$B$8:$BC$10049,30,0)</f>
        <v>#N/A</v>
      </c>
      <c r="O62" s="33">
        <f t="shared" si="75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2330</v>
      </c>
      <c r="C63" s="105">
        <v>43571</v>
      </c>
      <c r="D63" s="32" t="s">
        <v>89</v>
      </c>
      <c r="E63" s="32" t="s">
        <v>469</v>
      </c>
      <c r="F63" s="32"/>
      <c r="G63" s="32"/>
      <c r="H63" s="32"/>
      <c r="I63" s="107"/>
      <c r="J63" s="32"/>
      <c r="K63" s="32"/>
      <c r="L63" s="32" t="s">
        <v>322</v>
      </c>
      <c r="M63" s="33">
        <f t="shared" si="74"/>
        <v>105000</v>
      </c>
      <c r="N63" s="33" t="e">
        <f>VLOOKUP(B63,'REGISTRO ABONOS'!$B$8:$BC$10049,30,0)</f>
        <v>#N/A</v>
      </c>
      <c r="O63" s="33">
        <f t="shared" si="75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2453</v>
      </c>
      <c r="C64" s="105">
        <v>43561</v>
      </c>
      <c r="D64" s="32" t="s">
        <v>119</v>
      </c>
      <c r="E64" s="32" t="s">
        <v>136</v>
      </c>
      <c r="F64" s="32"/>
      <c r="G64" s="32"/>
      <c r="H64" s="32"/>
      <c r="I64" s="107"/>
      <c r="J64" s="32"/>
      <c r="K64" s="32"/>
      <c r="L64" s="32" t="s">
        <v>65</v>
      </c>
      <c r="M64" s="33">
        <f t="shared" si="74"/>
        <v>105000</v>
      </c>
      <c r="N64" s="33" t="e">
        <f>VLOOKUP(B64,'REGISTRO ABONOS'!$B$8:$BC$10049,30,0)</f>
        <v>#N/A</v>
      </c>
      <c r="O64" s="33">
        <f t="shared" si="75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2719</v>
      </c>
      <c r="C65" s="105">
        <v>43564</v>
      </c>
      <c r="D65" s="32" t="s">
        <v>99</v>
      </c>
      <c r="E65" s="32" t="s">
        <v>104</v>
      </c>
      <c r="F65" s="32" t="s">
        <v>100</v>
      </c>
      <c r="G65" s="32">
        <v>3173706957</v>
      </c>
      <c r="H65" s="32">
        <v>66682297</v>
      </c>
      <c r="I65" s="107" t="s">
        <v>60</v>
      </c>
      <c r="J65" s="32" t="s">
        <v>61</v>
      </c>
      <c r="K65" s="32"/>
      <c r="L65" s="32" t="s">
        <v>99</v>
      </c>
      <c r="M65" s="33">
        <f t="shared" si="74"/>
        <v>105000</v>
      </c>
      <c r="N65" s="33">
        <f>VLOOKUP(B65,'REGISTRO ABONOS'!$B$8:$BC$10049,30,0)</f>
        <v>0</v>
      </c>
      <c r="O65" s="33">
        <f t="shared" si="75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3105</v>
      </c>
      <c r="C66" s="105">
        <v>43559</v>
      </c>
      <c r="D66" s="32" t="s">
        <v>173</v>
      </c>
      <c r="E66" s="32" t="s">
        <v>182</v>
      </c>
      <c r="F66" s="32"/>
      <c r="G66" s="32"/>
      <c r="H66" s="32"/>
      <c r="I66" s="107"/>
      <c r="J66" s="32"/>
      <c r="K66" s="32"/>
      <c r="L66" s="98" t="s">
        <v>171</v>
      </c>
      <c r="M66" s="99">
        <f t="shared" si="74"/>
        <v>105000</v>
      </c>
      <c r="N66" s="33" t="e">
        <f>VLOOKUP(B66,'REGISTRO ABONOS'!$B$8:$BC$10049,30,0)</f>
        <v>#N/A</v>
      </c>
      <c r="O66" s="99">
        <f t="shared" si="75"/>
        <v>35000</v>
      </c>
      <c r="P66" s="99">
        <f>IF(Tabla14[[#This Row],[VALOR BONO]]=105000,5000,5000)</f>
        <v>5000</v>
      </c>
      <c r="Q66" s="33"/>
      <c r="R66" s="33"/>
      <c r="S6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3108</v>
      </c>
      <c r="C67" s="105">
        <v>43567</v>
      </c>
      <c r="D67" s="32" t="s">
        <v>99</v>
      </c>
      <c r="E67" s="32" t="s">
        <v>330</v>
      </c>
      <c r="F67" s="32"/>
      <c r="G67" s="32"/>
      <c r="H67" s="32"/>
      <c r="I67" s="107"/>
      <c r="J67" s="32"/>
      <c r="K67" s="32"/>
      <c r="L67" s="32" t="s">
        <v>99</v>
      </c>
      <c r="M67" s="33">
        <f t="shared" si="74"/>
        <v>105000</v>
      </c>
      <c r="N67" s="33" t="e">
        <f>VLOOKUP(B67,'REGISTRO ABONOS'!$B$8:$BC$10049,30,0)</f>
        <v>#N/A</v>
      </c>
      <c r="O67" s="33">
        <f t="shared" si="75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3423</v>
      </c>
      <c r="C68" s="105">
        <v>43563</v>
      </c>
      <c r="D68" s="32" t="s">
        <v>336</v>
      </c>
      <c r="E68" s="32" t="s">
        <v>431</v>
      </c>
      <c r="F68" s="32"/>
      <c r="G68" s="32"/>
      <c r="H68" s="32"/>
      <c r="I68" s="107"/>
      <c r="J68" s="32"/>
      <c r="K68" s="32"/>
      <c r="L68" s="32" t="s">
        <v>411</v>
      </c>
      <c r="M68" s="33">
        <f t="shared" si="74"/>
        <v>105000</v>
      </c>
      <c r="N68" s="33" t="e">
        <f>VLOOKUP(B68,'REGISTRO ABONOS'!$B$8:$BC$10049,30,0)</f>
        <v>#N/A</v>
      </c>
      <c r="O68" s="33">
        <f t="shared" si="75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4122</v>
      </c>
      <c r="C69" s="105">
        <v>43563</v>
      </c>
      <c r="D69" s="32" t="s">
        <v>336</v>
      </c>
      <c r="E69" s="32" t="s">
        <v>441</v>
      </c>
      <c r="F69" s="32"/>
      <c r="G69" s="32"/>
      <c r="H69" s="32"/>
      <c r="I69" s="107"/>
      <c r="J69" s="32"/>
      <c r="K69" s="32"/>
      <c r="L69" s="32" t="s">
        <v>411</v>
      </c>
      <c r="M69" s="33">
        <f t="shared" si="74"/>
        <v>105000</v>
      </c>
      <c r="N69" s="33" t="e">
        <f>VLOOKUP(B69,'REGISTRO ABONOS'!$B$8:$BC$10049,30,0)</f>
        <v>#N/A</v>
      </c>
      <c r="O69" s="33">
        <f t="shared" si="75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4988</v>
      </c>
      <c r="C70" s="105">
        <v>43560</v>
      </c>
      <c r="D70" s="32" t="s">
        <v>119</v>
      </c>
      <c r="E70" s="32" t="s">
        <v>152</v>
      </c>
      <c r="F70" s="32"/>
      <c r="G70" s="32"/>
      <c r="H70" s="32"/>
      <c r="I70" s="107"/>
      <c r="J70" s="32"/>
      <c r="K70" s="32"/>
      <c r="L70" s="32" t="s">
        <v>65</v>
      </c>
      <c r="M70" s="33">
        <f t="shared" si="74"/>
        <v>105000</v>
      </c>
      <c r="N70" s="33" t="e">
        <f>VLOOKUP(B70,'REGISTRO ABONOS'!$B$8:$BC$10049,30,0)</f>
        <v>#N/A</v>
      </c>
      <c r="O70" s="33">
        <f t="shared" si="75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6262</v>
      </c>
      <c r="C71" s="105">
        <v>43559</v>
      </c>
      <c r="D71" s="32" t="s">
        <v>119</v>
      </c>
      <c r="E71" s="32" t="s">
        <v>116</v>
      </c>
      <c r="F71" s="32" t="s">
        <v>120</v>
      </c>
      <c r="G71" s="32">
        <v>3155044659</v>
      </c>
      <c r="H71" s="32">
        <v>94229998</v>
      </c>
      <c r="I71" s="107" t="s">
        <v>60</v>
      </c>
      <c r="J71" s="32" t="s">
        <v>61</v>
      </c>
      <c r="K71" s="32"/>
      <c r="L71" s="32" t="s">
        <v>65</v>
      </c>
      <c r="M71" s="33">
        <f t="shared" si="74"/>
        <v>105000</v>
      </c>
      <c r="N71" s="33" t="e">
        <f>VLOOKUP(B71,'REGISTRO ABONOS'!$B$8:$BC$10049,30,0)</f>
        <v>#N/A</v>
      </c>
      <c r="O71" s="33">
        <f t="shared" si="75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6274</v>
      </c>
      <c r="C72" s="105">
        <v>43559</v>
      </c>
      <c r="D72" s="32" t="s">
        <v>119</v>
      </c>
      <c r="E72" s="32" t="s">
        <v>121</v>
      </c>
      <c r="F72" s="32"/>
      <c r="G72" s="32"/>
      <c r="H72" s="32"/>
      <c r="I72" s="107"/>
      <c r="J72" s="32"/>
      <c r="K72" s="32"/>
      <c r="L72" s="32" t="s">
        <v>65</v>
      </c>
      <c r="M72" s="33">
        <f t="shared" si="74"/>
        <v>105000</v>
      </c>
      <c r="N72" s="33" t="e">
        <f>VLOOKUP(B72,'REGISTRO ABONOS'!$B$8:$BC$10049,30,0)</f>
        <v>#N/A</v>
      </c>
      <c r="O72" s="33">
        <f t="shared" si="75"/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6475</v>
      </c>
      <c r="C73" s="105">
        <v>43563</v>
      </c>
      <c r="D73" s="32" t="s">
        <v>99</v>
      </c>
      <c r="E73" s="32" t="s">
        <v>97</v>
      </c>
      <c r="F73" s="32" t="s">
        <v>100</v>
      </c>
      <c r="G73" s="32">
        <v>3173706957</v>
      </c>
      <c r="H73" s="32">
        <v>66682297</v>
      </c>
      <c r="I73" s="107" t="s">
        <v>60</v>
      </c>
      <c r="J73" s="32" t="s">
        <v>61</v>
      </c>
      <c r="K73" s="32"/>
      <c r="L73" s="32" t="s">
        <v>99</v>
      </c>
      <c r="M73" s="33">
        <f t="shared" si="74"/>
        <v>105000</v>
      </c>
      <c r="N73" s="33">
        <f>VLOOKUP(B73,'REGISTRO ABONOS'!$B$8:$BC$10049,30,0)</f>
        <v>0</v>
      </c>
      <c r="O73" s="33">
        <f t="shared" si="75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6714</v>
      </c>
      <c r="C74" s="105">
        <v>43559</v>
      </c>
      <c r="D74" s="32" t="s">
        <v>173</v>
      </c>
      <c r="E74" s="32" t="s">
        <v>186</v>
      </c>
      <c r="F74" s="32"/>
      <c r="G74" s="32"/>
      <c r="H74" s="32"/>
      <c r="I74" s="107"/>
      <c r="J74" s="32"/>
      <c r="K74" s="32"/>
      <c r="L74" s="98" t="s">
        <v>171</v>
      </c>
      <c r="M74" s="99">
        <f t="shared" si="74"/>
        <v>105000</v>
      </c>
      <c r="N74" s="33" t="e">
        <f>VLOOKUP(B74,'REGISTRO ABONOS'!$B$8:$BC$10049,30,0)</f>
        <v>#N/A</v>
      </c>
      <c r="O74" s="99">
        <f t="shared" si="75"/>
        <v>35000</v>
      </c>
      <c r="P74" s="99">
        <f>IF(Tabla14[[#This Row],[VALOR BONO]]=105000,5000,5000)</f>
        <v>5000</v>
      </c>
      <c r="Q74" s="33"/>
      <c r="R74" s="33"/>
      <c r="S74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6729</v>
      </c>
      <c r="C75" s="105">
        <v>43562</v>
      </c>
      <c r="D75" s="32" t="s">
        <v>336</v>
      </c>
      <c r="E75" s="32" t="s">
        <v>443</v>
      </c>
      <c r="F75" s="32"/>
      <c r="G75" s="32"/>
      <c r="H75" s="32"/>
      <c r="I75" s="107"/>
      <c r="J75" s="32"/>
      <c r="K75" s="32"/>
      <c r="L75" s="32" t="s">
        <v>411</v>
      </c>
      <c r="M75" s="33">
        <f t="shared" si="74"/>
        <v>105000</v>
      </c>
      <c r="N75" s="33" t="e">
        <f>VLOOKUP(B75,'REGISTRO ABONOS'!$B$8:$BC$10049,30,0)</f>
        <v>#N/A</v>
      </c>
      <c r="O75" s="33">
        <f t="shared" si="75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6901</v>
      </c>
      <c r="C76" s="105">
        <v>43562</v>
      </c>
      <c r="D76" s="32" t="s">
        <v>336</v>
      </c>
      <c r="E76" s="32" t="s">
        <v>435</v>
      </c>
      <c r="F76" s="32"/>
      <c r="G76" s="32"/>
      <c r="H76" s="32"/>
      <c r="I76" s="107"/>
      <c r="J76" s="32"/>
      <c r="K76" s="32"/>
      <c r="L76" s="32" t="s">
        <v>411</v>
      </c>
      <c r="M76" s="33">
        <f t="shared" si="74"/>
        <v>105000</v>
      </c>
      <c r="N76" s="33" t="e">
        <f>VLOOKUP(B76,'REGISTRO ABONOS'!$B$8:$BC$10049,30,0)</f>
        <v>#N/A</v>
      </c>
      <c r="O76" s="33">
        <f t="shared" si="75"/>
        <v>35000</v>
      </c>
      <c r="P76" s="33">
        <f>IF(Tabla14[[#This Row],[VALOR BONO]]=105000,5000,5000)</f>
        <v>5000</v>
      </c>
      <c r="Q76" s="33">
        <v>0</v>
      </c>
      <c r="R76" s="33">
        <v>0</v>
      </c>
      <c r="S7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6902</v>
      </c>
      <c r="C77" s="105">
        <v>43559</v>
      </c>
      <c r="D77" s="32" t="s">
        <v>119</v>
      </c>
      <c r="E77" s="32" t="s">
        <v>126</v>
      </c>
      <c r="F77" s="32"/>
      <c r="G77" s="32"/>
      <c r="H77" s="32"/>
      <c r="I77" s="107"/>
      <c r="J77" s="32"/>
      <c r="K77" s="32"/>
      <c r="L77" s="32" t="s">
        <v>65</v>
      </c>
      <c r="M77" s="33">
        <f t="shared" ref="M77:M97" si="76">IF(C77&gt;43607,130000,105000)</f>
        <v>105000</v>
      </c>
      <c r="N77" s="33" t="e">
        <f>VLOOKUP(B77,'REGISTRO ABONOS'!$B$8:$BC$10049,30,0)</f>
        <v>#N/A</v>
      </c>
      <c r="O77" s="33">
        <f t="shared" ref="O77:O97" si="77">IF(C77&gt;43607,40000,35000)</f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7418</v>
      </c>
      <c r="C78" s="105">
        <v>43563</v>
      </c>
      <c r="D78" s="32" t="s">
        <v>336</v>
      </c>
      <c r="E78" s="32" t="s">
        <v>411</v>
      </c>
      <c r="F78" s="32"/>
      <c r="G78" s="32"/>
      <c r="H78" s="32"/>
      <c r="I78" s="107"/>
      <c r="J78" s="32"/>
      <c r="K78" s="32"/>
      <c r="L78" s="32" t="s">
        <v>411</v>
      </c>
      <c r="M78" s="33">
        <f t="shared" si="76"/>
        <v>105000</v>
      </c>
      <c r="N78" s="33" t="e">
        <f>VLOOKUP(B78,'REGISTRO ABONOS'!$B$8:$BC$10049,30,0)</f>
        <v>#N/A</v>
      </c>
      <c r="O78" s="33">
        <f t="shared" si="77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7418</v>
      </c>
      <c r="C79" s="105">
        <v>43563</v>
      </c>
      <c r="D79" s="32" t="s">
        <v>336</v>
      </c>
      <c r="E79" s="32" t="s">
        <v>411</v>
      </c>
      <c r="F79" s="32"/>
      <c r="G79" s="32"/>
      <c r="H79" s="32"/>
      <c r="I79" s="107"/>
      <c r="J79" s="32"/>
      <c r="K79" s="32"/>
      <c r="L79" s="32" t="s">
        <v>411</v>
      </c>
      <c r="M79" s="33">
        <f t="shared" si="76"/>
        <v>105000</v>
      </c>
      <c r="N79" s="33" t="e">
        <f>VLOOKUP(B79,'REGISTRO ABONOS'!$B$8:$BC$10049,30,0)</f>
        <v>#N/A</v>
      </c>
      <c r="O79" s="33">
        <f t="shared" si="77"/>
        <v>35000</v>
      </c>
      <c r="P79" s="33">
        <f>IF(Tabla14[[#This Row],[VALOR BONO]]=105000,5000,5000)</f>
        <v>5000</v>
      </c>
      <c r="Q79" s="33">
        <v>0</v>
      </c>
      <c r="R79" s="33">
        <v>0</v>
      </c>
      <c r="S7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A80" s="8"/>
      <c r="B80" s="58">
        <v>7451</v>
      </c>
      <c r="C80" s="105">
        <v>43562</v>
      </c>
      <c r="D80" s="32" t="s">
        <v>336</v>
      </c>
      <c r="E80" s="32" t="s">
        <v>433</v>
      </c>
      <c r="F80" s="32"/>
      <c r="G80" s="32"/>
      <c r="H80" s="32"/>
      <c r="I80" s="107"/>
      <c r="J80" s="32"/>
      <c r="K80" s="32"/>
      <c r="L80" s="32" t="s">
        <v>411</v>
      </c>
      <c r="M80" s="33">
        <f t="shared" si="76"/>
        <v>105000</v>
      </c>
      <c r="N80" s="33" t="e">
        <f>VLOOKUP(B80,'REGISTRO ABONOS'!$B$8:$BC$10049,30,0)</f>
        <v>#N/A</v>
      </c>
      <c r="O80" s="33">
        <f t="shared" si="77"/>
        <v>35000</v>
      </c>
      <c r="P80" s="33">
        <f>IF(Tabla14[[#This Row],[VALOR BONO]]=105000,5000,5000)</f>
        <v>5000</v>
      </c>
      <c r="Q80" s="33">
        <v>0</v>
      </c>
      <c r="R80" s="33">
        <v>0</v>
      </c>
      <c r="S8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0" s="2"/>
    </row>
    <row r="81" spans="1:21" hidden="1" x14ac:dyDescent="0.2">
      <c r="A81" s="8"/>
      <c r="B81" s="58">
        <v>7500</v>
      </c>
      <c r="C81" s="105">
        <v>43562</v>
      </c>
      <c r="D81" s="32" t="s">
        <v>336</v>
      </c>
      <c r="E81" s="32" t="s">
        <v>442</v>
      </c>
      <c r="F81" s="32"/>
      <c r="G81" s="32"/>
      <c r="H81" s="32"/>
      <c r="I81" s="107"/>
      <c r="J81" s="32"/>
      <c r="K81" s="32"/>
      <c r="L81" s="32" t="s">
        <v>411</v>
      </c>
      <c r="M81" s="33">
        <f t="shared" si="76"/>
        <v>105000</v>
      </c>
      <c r="N81" s="33" t="e">
        <f>VLOOKUP(B81,'REGISTRO ABONOS'!$B$8:$BC$10049,30,0)</f>
        <v>#N/A</v>
      </c>
      <c r="O81" s="33">
        <f t="shared" si="77"/>
        <v>35000</v>
      </c>
      <c r="P81" s="33">
        <f>IF(Tabla14[[#This Row],[VALOR BONO]]=105000,5000,5000)</f>
        <v>5000</v>
      </c>
      <c r="Q81" s="33">
        <v>0</v>
      </c>
      <c r="R81" s="33">
        <v>0</v>
      </c>
      <c r="S8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1" s="2"/>
    </row>
    <row r="82" spans="1:21" hidden="1" x14ac:dyDescent="0.2">
      <c r="A82" s="8"/>
      <c r="B82" s="58">
        <v>7680</v>
      </c>
      <c r="C82" s="105">
        <v>43578</v>
      </c>
      <c r="D82" s="32" t="s">
        <v>485</v>
      </c>
      <c r="E82" s="32" t="s">
        <v>595</v>
      </c>
      <c r="F82" s="32"/>
      <c r="G82" s="32"/>
      <c r="H82" s="32"/>
      <c r="I82" s="107"/>
      <c r="J82" s="32"/>
      <c r="K82" s="32"/>
      <c r="L82" s="32" t="s">
        <v>594</v>
      </c>
      <c r="M82" s="33">
        <f t="shared" si="76"/>
        <v>105000</v>
      </c>
      <c r="N82" s="33" t="e">
        <f>VLOOKUP(B82,'REGISTRO ABONOS'!$B$8:$BC$10049,30,0)</f>
        <v>#N/A</v>
      </c>
      <c r="O82" s="33">
        <f t="shared" si="77"/>
        <v>35000</v>
      </c>
      <c r="P82" s="33">
        <f>IF(Tabla14[[#This Row],[VALOR BONO]]=105000,5000,5000)</f>
        <v>5000</v>
      </c>
      <c r="Q82" s="33">
        <v>0</v>
      </c>
      <c r="R82" s="33">
        <v>0</v>
      </c>
      <c r="S8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2" s="2"/>
    </row>
    <row r="83" spans="1:21" hidden="1" x14ac:dyDescent="0.2">
      <c r="A83" s="8"/>
      <c r="B83" s="58">
        <v>7712</v>
      </c>
      <c r="C83" s="105">
        <v>43570</v>
      </c>
      <c r="D83" s="32" t="s">
        <v>336</v>
      </c>
      <c r="E83" s="32" t="s">
        <v>337</v>
      </c>
      <c r="F83" s="32"/>
      <c r="G83" s="32"/>
      <c r="H83" s="32"/>
      <c r="I83" s="107"/>
      <c r="J83" s="32"/>
      <c r="K83" s="32"/>
      <c r="L83" s="32" t="s">
        <v>338</v>
      </c>
      <c r="M83" s="33">
        <f t="shared" si="76"/>
        <v>105000</v>
      </c>
      <c r="N83" s="33">
        <f>VLOOKUP(B83,'REGISTRO ABONOS'!$B$8:$BC$10049,30,0)</f>
        <v>0</v>
      </c>
      <c r="O83" s="33">
        <f t="shared" si="77"/>
        <v>35000</v>
      </c>
      <c r="P83" s="33">
        <f>IF(Tabla14[[#This Row],[VALOR BONO]]=105000,5000,5000)</f>
        <v>5000</v>
      </c>
      <c r="Q83" s="33">
        <v>0</v>
      </c>
      <c r="R83" s="33">
        <v>0</v>
      </c>
      <c r="S8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3" s="2"/>
    </row>
    <row r="84" spans="1:21" hidden="1" x14ac:dyDescent="0.2">
      <c r="A84" s="8"/>
      <c r="B84" s="58">
        <v>7865</v>
      </c>
      <c r="C84" s="105">
        <v>43571</v>
      </c>
      <c r="D84" s="32" t="s">
        <v>336</v>
      </c>
      <c r="E84" s="32" t="s">
        <v>445</v>
      </c>
      <c r="F84" s="32"/>
      <c r="G84" s="32"/>
      <c r="H84" s="32"/>
      <c r="I84" s="107"/>
      <c r="J84" s="32"/>
      <c r="K84" s="32"/>
      <c r="L84" s="32" t="s">
        <v>336</v>
      </c>
      <c r="M84" s="33">
        <f t="shared" si="76"/>
        <v>105000</v>
      </c>
      <c r="N84" s="33" t="e">
        <f>VLOOKUP(B84,'REGISTRO ABONOS'!$B$8:$BC$10049,30,0)</f>
        <v>#N/A</v>
      </c>
      <c r="O84" s="33">
        <f t="shared" si="77"/>
        <v>35000</v>
      </c>
      <c r="P84" s="33">
        <f>IF(Tabla14[[#This Row],[VALOR BONO]]=105000,5000,5000)</f>
        <v>5000</v>
      </c>
      <c r="Q84" s="33">
        <v>0</v>
      </c>
      <c r="R84" s="33">
        <v>0</v>
      </c>
      <c r="S8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4" s="2"/>
    </row>
    <row r="85" spans="1:21" hidden="1" x14ac:dyDescent="0.2">
      <c r="A85" s="8"/>
      <c r="B85" s="58">
        <v>8038</v>
      </c>
      <c r="C85" s="105">
        <v>43559</v>
      </c>
      <c r="D85" s="32" t="s">
        <v>173</v>
      </c>
      <c r="E85" s="32" t="s">
        <v>189</v>
      </c>
      <c r="F85" s="32"/>
      <c r="G85" s="32"/>
      <c r="H85" s="32"/>
      <c r="I85" s="107"/>
      <c r="J85" s="32"/>
      <c r="K85" s="32"/>
      <c r="L85" s="32" t="s">
        <v>171</v>
      </c>
      <c r="M85" s="33">
        <f t="shared" si="76"/>
        <v>105000</v>
      </c>
      <c r="N85" s="33" t="e">
        <f>VLOOKUP(B85,'REGISTRO ABONOS'!$B$8:$BC$10049,30,0)</f>
        <v>#N/A</v>
      </c>
      <c r="O85" s="33">
        <f t="shared" si="77"/>
        <v>35000</v>
      </c>
      <c r="P85" s="33">
        <f>IF(Tabla14[[#This Row],[VALOR BONO]]=105000,5000,5000)</f>
        <v>5000</v>
      </c>
      <c r="Q85" s="33">
        <v>0</v>
      </c>
      <c r="R85" s="33">
        <v>0</v>
      </c>
      <c r="S8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5" s="2"/>
    </row>
    <row r="86" spans="1:21" hidden="1" x14ac:dyDescent="0.2">
      <c r="A86" s="8"/>
      <c r="B86" s="58">
        <v>8218</v>
      </c>
      <c r="C86" s="105">
        <v>43556</v>
      </c>
      <c r="D86" s="32" t="s">
        <v>119</v>
      </c>
      <c r="E86" s="32" t="s">
        <v>150</v>
      </c>
      <c r="F86" s="32"/>
      <c r="G86" s="32"/>
      <c r="H86" s="32"/>
      <c r="I86" s="107"/>
      <c r="J86" s="32"/>
      <c r="K86" s="32"/>
      <c r="L86" s="32" t="s">
        <v>65</v>
      </c>
      <c r="M86" s="33">
        <f t="shared" si="76"/>
        <v>105000</v>
      </c>
      <c r="N86" s="33" t="e">
        <f>VLOOKUP(B86,'REGISTRO ABONOS'!$B$8:$BC$10049,30,0)</f>
        <v>#N/A</v>
      </c>
      <c r="O86" s="33">
        <f t="shared" si="77"/>
        <v>35000</v>
      </c>
      <c r="P86" s="33">
        <f>IF(Tabla14[[#This Row],[VALOR BONO]]=105000,5000,5000)</f>
        <v>5000</v>
      </c>
      <c r="Q86" s="33">
        <v>0</v>
      </c>
      <c r="R86" s="33">
        <v>0</v>
      </c>
      <c r="S8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6" s="2"/>
    </row>
    <row r="87" spans="1:21" hidden="1" x14ac:dyDescent="0.2">
      <c r="A87" s="8"/>
      <c r="B87" s="58">
        <v>8520</v>
      </c>
      <c r="C87" s="105">
        <v>43559</v>
      </c>
      <c r="D87" s="32" t="s">
        <v>119</v>
      </c>
      <c r="E87" s="32" t="s">
        <v>146</v>
      </c>
      <c r="F87" s="32"/>
      <c r="G87" s="32"/>
      <c r="H87" s="32"/>
      <c r="I87" s="107"/>
      <c r="J87" s="32"/>
      <c r="K87" s="32"/>
      <c r="L87" s="32" t="s">
        <v>65</v>
      </c>
      <c r="M87" s="33">
        <f t="shared" si="76"/>
        <v>105000</v>
      </c>
      <c r="N87" s="33" t="e">
        <f>VLOOKUP(B87,'REGISTRO ABONOS'!$B$8:$BC$10049,30,0)</f>
        <v>#N/A</v>
      </c>
      <c r="O87" s="33">
        <f t="shared" si="77"/>
        <v>35000</v>
      </c>
      <c r="P87" s="33">
        <f>IF(Tabla14[[#This Row],[VALOR BONO]]=105000,5000,5000)</f>
        <v>5000</v>
      </c>
      <c r="Q87" s="33">
        <v>0</v>
      </c>
      <c r="R87" s="33">
        <v>0</v>
      </c>
      <c r="S8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7" s="2"/>
    </row>
    <row r="88" spans="1:21" hidden="1" x14ac:dyDescent="0.2">
      <c r="A88" s="8"/>
      <c r="B88" s="58">
        <v>8520</v>
      </c>
      <c r="C88" s="105">
        <v>43559</v>
      </c>
      <c r="D88" s="32" t="s">
        <v>119</v>
      </c>
      <c r="E88" s="32" t="s">
        <v>146</v>
      </c>
      <c r="F88" s="32"/>
      <c r="G88" s="32"/>
      <c r="H88" s="32"/>
      <c r="I88" s="107"/>
      <c r="J88" s="32"/>
      <c r="K88" s="32"/>
      <c r="L88" s="32" t="s">
        <v>65</v>
      </c>
      <c r="M88" s="33">
        <f t="shared" si="76"/>
        <v>105000</v>
      </c>
      <c r="N88" s="33" t="e">
        <f>VLOOKUP(B88,'REGISTRO ABONOS'!$B$8:$BC$10049,30,0)</f>
        <v>#N/A</v>
      </c>
      <c r="O88" s="33">
        <f t="shared" si="77"/>
        <v>35000</v>
      </c>
      <c r="P88" s="33">
        <f>IF(Tabla14[[#This Row],[VALOR BONO]]=105000,5000,5000)</f>
        <v>5000</v>
      </c>
      <c r="Q88" s="33">
        <v>0</v>
      </c>
      <c r="R88" s="33">
        <v>0</v>
      </c>
      <c r="S8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8" s="2"/>
    </row>
    <row r="89" spans="1:21" hidden="1" x14ac:dyDescent="0.2">
      <c r="A89" s="8"/>
      <c r="B89" s="58">
        <v>8545</v>
      </c>
      <c r="C89" s="105">
        <v>43559</v>
      </c>
      <c r="D89" s="32" t="s">
        <v>173</v>
      </c>
      <c r="E89" s="32" t="s">
        <v>168</v>
      </c>
      <c r="F89" s="32"/>
      <c r="G89" s="32"/>
      <c r="H89" s="32"/>
      <c r="I89" s="107"/>
      <c r="J89" s="32"/>
      <c r="K89" s="32"/>
      <c r="L89" s="98" t="s">
        <v>171</v>
      </c>
      <c r="M89" s="99">
        <f t="shared" si="76"/>
        <v>105000</v>
      </c>
      <c r="N89" s="33" t="e">
        <f>VLOOKUP(B89,'REGISTRO ABONOS'!$B$8:$BC$10049,30,0)</f>
        <v>#N/A</v>
      </c>
      <c r="O89" s="99">
        <f t="shared" si="77"/>
        <v>35000</v>
      </c>
      <c r="P89" s="99">
        <f>IF(Tabla14[[#This Row],[VALOR BONO]]=105000,5000,5000)</f>
        <v>5000</v>
      </c>
      <c r="Q89" s="33"/>
      <c r="R89" s="33"/>
      <c r="S8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89" s="2"/>
    </row>
    <row r="90" spans="1:21" hidden="1" x14ac:dyDescent="0.2">
      <c r="A90" s="8"/>
      <c r="B90" s="58">
        <v>8588</v>
      </c>
      <c r="C90" s="105">
        <v>43571</v>
      </c>
      <c r="D90" s="32" t="s">
        <v>89</v>
      </c>
      <c r="E90" s="32" t="s">
        <v>463</v>
      </c>
      <c r="F90" s="32"/>
      <c r="G90" s="32"/>
      <c r="H90" s="32"/>
      <c r="I90" s="107"/>
      <c r="J90" s="32"/>
      <c r="K90" s="32"/>
      <c r="L90" s="32" t="s">
        <v>322</v>
      </c>
      <c r="M90" s="33">
        <f t="shared" si="76"/>
        <v>105000</v>
      </c>
      <c r="N90" s="33" t="e">
        <f>VLOOKUP(B90,'REGISTRO ABONOS'!$B$8:$BC$10049,30,0)</f>
        <v>#N/A</v>
      </c>
      <c r="O90" s="33">
        <f t="shared" si="77"/>
        <v>35000</v>
      </c>
      <c r="P90" s="33">
        <f>IF(Tabla14[[#This Row],[VALOR BONO]]=105000,5000,5000)</f>
        <v>5000</v>
      </c>
      <c r="Q90" s="33">
        <v>0</v>
      </c>
      <c r="R90" s="33">
        <v>0</v>
      </c>
      <c r="S9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0" s="2"/>
    </row>
    <row r="91" spans="1:21" hidden="1" x14ac:dyDescent="0.2">
      <c r="A91" s="8"/>
      <c r="B91" s="58">
        <v>8701</v>
      </c>
      <c r="C91" s="105">
        <v>43565</v>
      </c>
      <c r="D91" s="32" t="s">
        <v>336</v>
      </c>
      <c r="E91" s="32" t="s">
        <v>437</v>
      </c>
      <c r="F91" s="32"/>
      <c r="G91" s="32"/>
      <c r="H91" s="32"/>
      <c r="I91" s="107"/>
      <c r="J91" s="32"/>
      <c r="K91" s="32"/>
      <c r="L91" s="32" t="s">
        <v>411</v>
      </c>
      <c r="M91" s="33">
        <f t="shared" si="76"/>
        <v>105000</v>
      </c>
      <c r="N91" s="33" t="e">
        <f>VLOOKUP(B91,'REGISTRO ABONOS'!$B$8:$BC$10049,30,0)</f>
        <v>#N/A</v>
      </c>
      <c r="O91" s="33">
        <f t="shared" si="77"/>
        <v>35000</v>
      </c>
      <c r="P91" s="33">
        <f>IF(Tabla14[[#This Row],[VALOR BONO]]=105000,5000,5000)</f>
        <v>5000</v>
      </c>
      <c r="Q91" s="33">
        <v>0</v>
      </c>
      <c r="R91" s="33">
        <v>0</v>
      </c>
      <c r="S9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1" s="2"/>
    </row>
    <row r="92" spans="1:21" hidden="1" x14ac:dyDescent="0.2">
      <c r="A92" s="8"/>
      <c r="B92" s="58">
        <v>8728</v>
      </c>
      <c r="C92" s="105">
        <v>43559</v>
      </c>
      <c r="D92" s="32" t="s">
        <v>173</v>
      </c>
      <c r="E92" s="32" t="s">
        <v>187</v>
      </c>
      <c r="F92" s="32"/>
      <c r="G92" s="32"/>
      <c r="H92" s="32"/>
      <c r="I92" s="107"/>
      <c r="J92" s="32"/>
      <c r="K92" s="32"/>
      <c r="L92" s="98" t="s">
        <v>171</v>
      </c>
      <c r="M92" s="99">
        <f t="shared" si="76"/>
        <v>105000</v>
      </c>
      <c r="N92" s="33" t="e">
        <f>VLOOKUP(B92,'REGISTRO ABONOS'!$B$8:$BC$10049,30,0)</f>
        <v>#N/A</v>
      </c>
      <c r="O92" s="99">
        <f t="shared" si="77"/>
        <v>35000</v>
      </c>
      <c r="P92" s="99">
        <f>IF(Tabla14[[#This Row],[VALOR BONO]]=105000,5000,5000)</f>
        <v>5000</v>
      </c>
      <c r="Q92" s="33"/>
      <c r="R92" s="33"/>
      <c r="S92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2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92" s="2"/>
    </row>
    <row r="93" spans="1:21" hidden="1" x14ac:dyDescent="0.2">
      <c r="B93" s="86">
        <v>8731</v>
      </c>
      <c r="C93" s="87">
        <v>43563</v>
      </c>
      <c r="D93" s="88" t="s">
        <v>99</v>
      </c>
      <c r="E93" s="88" t="s">
        <v>101</v>
      </c>
      <c r="F93" s="88" t="s">
        <v>100</v>
      </c>
      <c r="G93" s="88">
        <v>3173706957</v>
      </c>
      <c r="H93" s="32">
        <v>66682297</v>
      </c>
      <c r="I93" s="107" t="s">
        <v>60</v>
      </c>
      <c r="J93" s="88" t="s">
        <v>61</v>
      </c>
      <c r="K93" s="88"/>
      <c r="L93" s="88" t="s">
        <v>99</v>
      </c>
      <c r="M93" s="92">
        <f t="shared" si="76"/>
        <v>105000</v>
      </c>
      <c r="N93" s="92">
        <f>VLOOKUP(B93,'REGISTRO ABONOS'!$B$8:$BC$10049,30,0)</f>
        <v>0</v>
      </c>
      <c r="O93" s="92">
        <f t="shared" si="77"/>
        <v>35000</v>
      </c>
      <c r="P93" s="92">
        <f>IF(Tabla14[[#This Row],[VALOR BONO]]=105000,5000,5000)</f>
        <v>5000</v>
      </c>
      <c r="Q93" s="92">
        <v>0</v>
      </c>
      <c r="R93" s="92">
        <v>0</v>
      </c>
      <c r="S9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4" spans="1:21" hidden="1" x14ac:dyDescent="0.2">
      <c r="B94" s="86">
        <v>9271</v>
      </c>
      <c r="C94" s="87">
        <v>43578</v>
      </c>
      <c r="D94" s="88" t="s">
        <v>485</v>
      </c>
      <c r="E94" s="88" t="s">
        <v>592</v>
      </c>
      <c r="F94" s="88"/>
      <c r="G94" s="88"/>
      <c r="H94" s="32"/>
      <c r="I94" s="107"/>
      <c r="J94" s="88"/>
      <c r="K94" s="88"/>
      <c r="L94" s="88" t="s">
        <v>594</v>
      </c>
      <c r="M94" s="92">
        <f t="shared" si="76"/>
        <v>105000</v>
      </c>
      <c r="N94" s="92" t="e">
        <f>VLOOKUP(B94,'REGISTRO ABONOS'!$B$8:$BC$10049,30,0)</f>
        <v>#N/A</v>
      </c>
      <c r="O94" s="92">
        <f t="shared" si="77"/>
        <v>35000</v>
      </c>
      <c r="P94" s="92">
        <f>IF(Tabla14[[#This Row],[VALOR BONO]]=105000,5000,5000)</f>
        <v>5000</v>
      </c>
      <c r="Q94" s="92">
        <v>0</v>
      </c>
      <c r="R94" s="92"/>
      <c r="S9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5" spans="1:21" hidden="1" x14ac:dyDescent="0.2">
      <c r="B95" s="86">
        <v>9302</v>
      </c>
      <c r="C95" s="87">
        <v>43559</v>
      </c>
      <c r="D95" s="88" t="s">
        <v>173</v>
      </c>
      <c r="E95" s="88" t="s">
        <v>177</v>
      </c>
      <c r="F95" s="88"/>
      <c r="G95" s="88"/>
      <c r="H95" s="32"/>
      <c r="I95" s="107"/>
      <c r="J95" s="88"/>
      <c r="K95" s="88"/>
      <c r="L95" s="90" t="s">
        <v>171</v>
      </c>
      <c r="M95" s="91">
        <f t="shared" si="76"/>
        <v>105000</v>
      </c>
      <c r="N95" s="92" t="e">
        <f>VLOOKUP(B95,'REGISTRO ABONOS'!$B$8:$BC$10049,30,0)</f>
        <v>#N/A</v>
      </c>
      <c r="O95" s="91">
        <f t="shared" si="77"/>
        <v>35000</v>
      </c>
      <c r="P95" s="91">
        <f>IF(Tabla14[[#This Row],[VALOR BONO]]=105000,5000,5000)</f>
        <v>5000</v>
      </c>
      <c r="Q95" s="92"/>
      <c r="R95" s="92"/>
      <c r="S95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5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6" spans="1:21" hidden="1" x14ac:dyDescent="0.2">
      <c r="B96" s="86">
        <v>9535</v>
      </c>
      <c r="C96" s="87">
        <v>43571</v>
      </c>
      <c r="D96" s="88" t="s">
        <v>89</v>
      </c>
      <c r="E96" s="88" t="s">
        <v>466</v>
      </c>
      <c r="F96" s="88"/>
      <c r="G96" s="88"/>
      <c r="H96" s="32"/>
      <c r="I96" s="107"/>
      <c r="J96" s="88"/>
      <c r="K96" s="88"/>
      <c r="L96" s="88" t="s">
        <v>322</v>
      </c>
      <c r="M96" s="92">
        <f t="shared" si="76"/>
        <v>105000</v>
      </c>
      <c r="N96" s="92" t="e">
        <f>VLOOKUP(B96,'REGISTRO ABONOS'!$B$8:$BC$10049,30,0)</f>
        <v>#N/A</v>
      </c>
      <c r="O96" s="92">
        <f t="shared" si="77"/>
        <v>35000</v>
      </c>
      <c r="P96" s="92">
        <f>IF(Tabla14[[#This Row],[VALOR BONO]]=105000,5000,5000)</f>
        <v>5000</v>
      </c>
      <c r="Q96" s="92">
        <v>0</v>
      </c>
      <c r="R96" s="92">
        <v>0</v>
      </c>
      <c r="S96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6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7" spans="2:20" x14ac:dyDescent="0.2">
      <c r="B97" s="86">
        <v>9826</v>
      </c>
      <c r="C97" s="87">
        <v>43561</v>
      </c>
      <c r="D97" s="88" t="s">
        <v>119</v>
      </c>
      <c r="E97" s="88" t="s">
        <v>138</v>
      </c>
      <c r="F97" s="88"/>
      <c r="G97" s="88"/>
      <c r="H97" s="32"/>
      <c r="I97" s="107"/>
      <c r="J97" s="88"/>
      <c r="K97" s="88"/>
      <c r="L97" s="88" t="s">
        <v>65</v>
      </c>
      <c r="M97" s="92">
        <f t="shared" si="76"/>
        <v>105000</v>
      </c>
      <c r="N97" s="92">
        <f>VLOOKUP(B97,'REGISTRO ABONOS'!$B$8:$BC$10049,30,0)</f>
        <v>0</v>
      </c>
      <c r="O97" s="92">
        <f t="shared" si="77"/>
        <v>35000</v>
      </c>
      <c r="P97" s="92">
        <f>IF(Tabla14[[#This Row],[VALOR BONO]]=105000,5000,5000)</f>
        <v>5000</v>
      </c>
      <c r="Q97" s="92">
        <v>0</v>
      </c>
      <c r="R97" s="92">
        <v>0</v>
      </c>
      <c r="S9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94:N1034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E32" sqref="E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ABONOS'!$B$8:$BC$10049,30,0)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tabSelected="1" topLeftCell="E1" zoomScaleNormal="100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624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ABONOS'!$B$8:$BC$10052,54,0)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ABONOS'!$B$8:$BC$10052,54,0)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ABONOS'!$B$8:$BC$10052,54,0)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ABONOS'!$B$8:$BC$10052,54,0)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ABONOS'!$B$8:$BC$10052,54,0)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ABONOS'!$B$8:$BC$10052,54,0)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ABONOS'!$B$8:$BC$10052,54,0)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ABONOS'!$B$8:$BC$10052,54,0)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ABONOS'!$B$8:$BC$10052,54,0)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ABONOS'!$B$8:$BC$10052,54,0)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ABONOS'!$B$8:$BC$10052,54,0)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ABONOS'!$B$8:$BC$10052,54,0)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ABONOS'!$B$8:$BC$10052,54,0)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ABONOS'!$B$8:$BC$10052,54,0)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ABONOS'!$B$8:$BC$10052,54,0)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ABONOS'!$B$8:$BC$10052,54,0)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ABONOS'!$B$8:$BC$10052,54,0)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ABONOS'!$B$8:$BC$10052,54,0)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ABONOS'!$B$8:$BC$10052,54,0)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ABONOS'!$B$8:$BC$10052,54,0)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ABONOS'!$B$8:$BC$10052,54,0)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ABONOS'!$B$8:$BC$10052,54,0)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ABONOS'!$B$8:$BC$10052,54,0)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ABONOS'!$B$8:$BC$10052,54,0)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ABONOS'!$B$8:$BC$10052,54,0)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ABONOS'!$B$8:$BC$10052,54,0)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ABONOS'!$B$8:$BC$10052,54,0)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ABONOS'!$B$8:$BC$10052,54,0)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ABONOS'!$B$8:$BC$10052,54,0)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ABONOS'!$B$8:$BC$10052,54,0)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ABONOS'!$B$8:$BC$10052,54,0)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ABONOS'!$B$8:$BC$10052,54,0)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ABONOS'!$B$8:$BC$10052,54,0)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ABONOS'!$B$8:$BC$10052,54,0)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ABONOS'!$B$8:$BC$10052,54,0)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ABONOS'!$B$8:$BC$10052,54,0)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ABONOS'!$B$8:$BC$10052,54,0)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ABONOS'!$B$8:$BC$10052,54,0)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ABONOS'!$B$8:$BC$10052,54,0)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ABONOS'!$B$8:$BC$10052,54,0)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ABONOS'!$B$8:$BC$10052,54,0)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ABONOS'!$B$8:$BC$10052,54,0)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ABONOS'!$B$8:$BC$10052,54,0)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ABONOS'!$B$8:$BC$10052,54,0)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ABONOS'!$B$8:$BC$10052,54,0)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ABONOS'!$B$8:$BC$10052,54,0)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ABONOS'!$B$8:$BC$10052,54,0)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ABONOS'!$B$8:$BC$10052,54,0)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ABONOS'!$B$8:$BC$10052,54,0)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ABONOS'!$B$8:$BC$10052,54,0)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ABONOS'!$B$8:$BC$10052,54,0)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ABONOS'!$B$8:$BC$10052,54,0)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ABONOS'!$B$8:$BC$10052,54,0)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ABONOS'!$B$8:$BC$10052,54,0)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ABONOS'!$B$8:$BC$10052,54,0)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ABONOS'!$B$8:$BC$10052,54,0)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ABONOS'!$B$8:$BC$10052,54,0)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ABONOS'!$B$8:$BC$10052,54,0)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ABONOS'!$B$8:$BC$10052,54,0)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ABONOS'!$B$8:$BC$10052,54,0)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ABONOS'!$B$8:$BC$10052,54,0)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ABONOS'!$B$8:$BC$10052,54,0)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ABONOS'!$B$8:$BC$10052,54,0)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ABONOS'!$B$8:$BC$10052,54,0)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ABONOS'!$B$8:$BC$10052,54,0)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ABONOS'!$B$8:$BC$10052,54,0)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ABONOS'!$B$8:$BC$10052,54,0)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ABONOS'!$B$8:$BC$10052,54,0)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ABONOS'!$B$8:$BC$10052,54,0)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ABONOS'!$B$8:$BC$10052,54,0)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ABONOS'!$B$8:$BC$10052,54,0)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ABONOS'!$B$8:$BC$10052,54,0)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ABONOS'!$B$8:$BC$10052,54,0)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ABONOS'!$B$8:$BC$10052,54,0)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ABONOS'!$B$8:$BC$10052,54,0)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ABONOS'!$B$8:$BC$10052,54,0)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ABONOS'!$B$8:$BC$10052,54,0)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ABONOS'!$B$8:$BC$10052,54,0)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ABONOS'!$B$8:$BC$10052,54,0)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ABONOS'!$B$8:$BC$10052,54,0)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ABONOS'!$B$8:$BC$10052,54,0)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ABONOS'!$B$8:$BC$10052,54,0)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ABONOS'!$B$8:$BC$10052,54,0)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ABONOS'!$B$8:$BC$10052,54,0)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ABONOS'!$B$8:$BC$10052,54,0)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ABONOS'!$B$8:$BC$10052,54,0)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ABONOS'!$B$8:$BC$10052,54,0)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ABONOS'!$B$8:$BC$10052,54,0)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ABONOS'!$B$8:$BC$10052,54,0)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ABONOS'!$B$8:$BC$10052,54,0)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ABONOS'!$B$8:$BC$10052,54,0)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ABONOS'!$B$8:$BC$10052,54,0)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ABONOS'!$B$8:$BC$10052,54,0)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ABONOS'!$B$8:$BC$10052,54,0)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ABONOS'!$B$8:$BC$10052,54,0)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ABONOS'!$B$8:$BC$10052,54,0)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ABONOS'!$B$8:$BC$10052,54,0)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ABONOS'!$B$8:$BC$10052,54,0)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ABONOS'!$B$8:$BC$10052,54,0)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ABONOS'!$B$8:$BC$10052,54,0)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ABONOS'!$B$8:$BC$10052,54,0)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ABONOS'!$B$8:$BC$10052,54,0)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ABONOS'!$B$8:$BC$10052,54,0)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ABONOS'!$B$8:$BC$10052,54,0)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ABONOS'!$B$8:$BC$10052,54,0)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ABONOS'!$B$8:$BC$10052,54,0)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ABONOS'!$B$8:$BC$10052,54,0)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ABONOS'!$B$8:$BC$10052,54,0)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ABONOS'!$B$8:$BC$10052,54,0)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ABONOS'!$B$8:$BC$10052,54,0)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ABONOS'!$B$8:$BC$10052,54,0)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ABONOS'!$B$8:$BC$10052,54,0)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ABONOS'!$B$8:$BC$10052,54,0)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ABONOS'!$B$8:$BC$10052,54,0)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ABONOS'!$B$8:$BC$10052,54,0)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ABONOS'!$B$8:$BC$10052,54,0)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ABONOS'!$B$8:$BC$10052,54,0)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ABONOS'!$B$8:$BC$10052,54,0)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ABONOS'!$B$8:$BC$10052,54,0)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ABONOS'!$B$8:$BC$10052,54,0)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ABONOS'!$B$8:$BC$10052,54,0)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ABONOS'!$B$8:$BC$10052,54,0)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ABONOS'!$B$8:$BC$10052,54,0)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ABONOS'!$B$8:$BC$10052,54,0)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ABONOS'!$B$8:$BC$10052,54,0)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ABONOS'!$B$8:$BC$10052,54,0)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ABONOS'!$B$8:$BC$10052,54,0)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ABONOS'!$B$8:$BC$10052,54,0)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ABONOS'!$B$8:$BC$10052,54,0)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ABONOS'!$B$8:$BC$10052,54,0)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ABONOS'!$B$8:$BC$10052,54,0)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ABONOS'!$B$8:$BC$10052,54,0)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ABONOS'!$B$8:$BC$10052,54,0)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ABONOS'!$B$8:$BC$10052,54,0)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ABONOS'!$B$8:$BC$10052,54,0)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ABONOS'!$B$8:$BC$10052,54,0)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ABONOS'!$B$8:$BC$10052,54,0)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ABONOS'!$B$8:$BC$10052,54,0)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ABONOS'!$B$8:$BC$10052,54,0)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474</v>
      </c>
      <c r="I148" t="s">
        <v>474</v>
      </c>
      <c r="J148">
        <f t="shared" si="2"/>
        <v>105000</v>
      </c>
      <c r="K148" t="e">
        <f>VLOOKUP(B148,'REGISTRO ABONOS'!$B$8:$BC$10052,54,0)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475</v>
      </c>
      <c r="I149" t="s">
        <v>475</v>
      </c>
      <c r="J149">
        <f t="shared" si="2"/>
        <v>105000</v>
      </c>
      <c r="K149" t="e">
        <f>VLOOKUP(B149,'REGISTRO ABONOS'!$B$8:$BC$10052,54,0)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ABONOS'!$B$8:$BC$10052,54,0)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474</v>
      </c>
      <c r="I151" t="s">
        <v>474</v>
      </c>
      <c r="J151">
        <f t="shared" si="2"/>
        <v>105000</v>
      </c>
      <c r="K151" t="e">
        <f>VLOOKUP(B151,'REGISTRO ABONOS'!$B$8:$BC$10052,54,0)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476</v>
      </c>
      <c r="I152" t="s">
        <v>476</v>
      </c>
      <c r="J152">
        <f t="shared" si="2"/>
        <v>105000</v>
      </c>
      <c r="K152" t="e">
        <f>VLOOKUP(B152,'REGISTRO ABONOS'!$B$8:$BC$10052,54,0)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ABONOS'!$B$8:$BC$10052,54,0)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ABONOS'!$B$8:$BC$10052,54,0)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C155" s="10">
        <v>43580</v>
      </c>
      <c r="D155" t="s">
        <v>471</v>
      </c>
      <c r="H155" t="s">
        <v>471</v>
      </c>
      <c r="I155" t="s">
        <v>322</v>
      </c>
      <c r="J155">
        <f t="shared" si="2"/>
        <v>105000</v>
      </c>
      <c r="K155" t="e">
        <f>VLOOKUP(B155,'REGISTRO ABONOS'!$B$8:$BC$10052,54,0)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ABONOS'!$B$8:$BC$10052,54,0)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ABONOS'!$B$8:$BC$10052,54,0)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477</v>
      </c>
      <c r="I158" t="s">
        <v>477</v>
      </c>
      <c r="J158">
        <f t="shared" si="2"/>
        <v>105000</v>
      </c>
      <c r="K158" t="e">
        <f>VLOOKUP(B158,'REGISTRO ABONOS'!$B$8:$BC$10052,54,0)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476</v>
      </c>
      <c r="I159" t="s">
        <v>476</v>
      </c>
      <c r="J159">
        <f t="shared" si="2"/>
        <v>105000</v>
      </c>
      <c r="K159" t="e">
        <f>VLOOKUP(B159,'REGISTRO ABONOS'!$B$8:$BC$10052,54,0)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478</v>
      </c>
      <c r="I160" t="s">
        <v>478</v>
      </c>
      <c r="J160">
        <f t="shared" si="2"/>
        <v>105000</v>
      </c>
      <c r="K160" t="e">
        <f>VLOOKUP(B160,'REGISTRO ABONOS'!$B$8:$BC$10052,54,0)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479</v>
      </c>
      <c r="I161" t="s">
        <v>479</v>
      </c>
      <c r="J161">
        <f t="shared" si="2"/>
        <v>105000</v>
      </c>
      <c r="K161" t="e">
        <f>VLOOKUP(B161,'REGISTRO ABONOS'!$B$8:$BC$10052,54,0)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480</v>
      </c>
      <c r="I162" t="s">
        <v>480</v>
      </c>
      <c r="J162">
        <f t="shared" si="2"/>
        <v>105000</v>
      </c>
      <c r="K162" t="e">
        <f>VLOOKUP(B162,'REGISTRO ABONOS'!$B$8:$BC$10052,54,0)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480</v>
      </c>
      <c r="I163" t="s">
        <v>480</v>
      </c>
      <c r="J163">
        <f t="shared" si="2"/>
        <v>105000</v>
      </c>
      <c r="K163" t="e">
        <f>VLOOKUP(B163,'REGISTRO ABONOS'!$B$8:$BC$10052,54,0)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ABONOS'!$B$8:$BC$10052,54,0)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ABONOS'!$B$8:$BC$10052,54,0)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ABONOS'!$B$8:$BC$10052,54,0)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ABONOS'!$B$8:$BC$10052,54,0)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ABONOS'!$B$8:$BC$10052,54,0)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ABONOS'!$B$8:$BC$10052,54,0)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481</v>
      </c>
      <c r="I170" t="s">
        <v>481</v>
      </c>
      <c r="J170">
        <f t="shared" si="2"/>
        <v>105000</v>
      </c>
      <c r="K170" t="e">
        <f>VLOOKUP(B170,'REGISTRO ABONOS'!$B$8:$BC$10052,54,0)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ABONOS'!$B$8:$BC$10052,54,0)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ABONOS'!$B$8:$BC$10052,54,0)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ABONOS'!$B$8:$BC$10052,54,0)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482</v>
      </c>
      <c r="I174" t="s">
        <v>482</v>
      </c>
      <c r="J174">
        <f t="shared" si="2"/>
        <v>105000</v>
      </c>
      <c r="K174" t="e">
        <f>VLOOKUP(B174,'REGISTRO ABONOS'!$B$8:$BC$10052,54,0)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ABONOS'!$B$8:$BC$10052,54,0)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ABONOS'!$B$8:$BC$10052,54,0)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ABONOS'!$B$8:$BC$10052,54,0)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ABONOS'!$B$8:$BC$10052,54,0)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ABONOS'!$B$8:$BC$10052,54,0)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483</v>
      </c>
      <c r="I180" t="s">
        <v>483</v>
      </c>
      <c r="J180">
        <f t="shared" si="2"/>
        <v>105000</v>
      </c>
      <c r="K180" t="e">
        <f>VLOOKUP(B180,'REGISTRO ABONOS'!$B$8:$BC$10052,54,0)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484</v>
      </c>
      <c r="I181" t="s">
        <v>484</v>
      </c>
      <c r="J181">
        <f t="shared" si="2"/>
        <v>105000</v>
      </c>
      <c r="K181" t="e">
        <f>VLOOKUP(B181,'REGISTRO ABONOS'!$B$8:$BC$10052,54,0)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ABONOS'!$B$8:$BC$10052,54,0)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485</v>
      </c>
      <c r="I183" t="s">
        <v>485</v>
      </c>
      <c r="J183">
        <f t="shared" si="2"/>
        <v>105000</v>
      </c>
      <c r="K183" t="e">
        <f>VLOOKUP(B183,'REGISTRO ABONOS'!$B$8:$BC$10052,54,0)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484</v>
      </c>
      <c r="I184" t="s">
        <v>484</v>
      </c>
      <c r="J184">
        <f t="shared" si="2"/>
        <v>105000</v>
      </c>
      <c r="K184" t="e">
        <f>VLOOKUP(B184,'REGISTRO ABONOS'!$B$8:$BC$10052,54,0)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476</v>
      </c>
      <c r="I185" t="s">
        <v>476</v>
      </c>
      <c r="J185">
        <f t="shared" si="2"/>
        <v>105000</v>
      </c>
      <c r="K185" t="e">
        <f>VLOOKUP(B185,'REGISTRO ABONOS'!$B$8:$BC$10052,54,0)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ABONOS'!$B$8:$BC$10052,54,0)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ABONOS'!$B$8:$BC$10052,54,0)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ABONOS'!$B$8:$BC$10052,54,0)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ABONOS'!$B$8:$BC$10052,54,0)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ABONOS'!$B$8:$BC$10052,54,0)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486</v>
      </c>
      <c r="I191" t="s">
        <v>486</v>
      </c>
      <c r="J191">
        <f t="shared" si="2"/>
        <v>105000</v>
      </c>
      <c r="K191" t="e">
        <f>VLOOKUP(B191,'REGISTRO ABONOS'!$B$8:$BC$10052,54,0)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478</v>
      </c>
      <c r="I192" t="s">
        <v>478</v>
      </c>
      <c r="J192">
        <f t="shared" si="2"/>
        <v>105000</v>
      </c>
      <c r="K192" t="e">
        <f>VLOOKUP(B192,'REGISTRO ABONOS'!$B$8:$BC$10052,54,0)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487</v>
      </c>
      <c r="I193" t="s">
        <v>487</v>
      </c>
      <c r="J193">
        <f t="shared" si="2"/>
        <v>105000</v>
      </c>
      <c r="K193" t="e">
        <f>VLOOKUP(B193,'REGISTRO ABONOS'!$B$8:$BC$10052,54,0)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ABONOS'!$B$8:$BC$10052,54,0)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479</v>
      </c>
      <c r="I195" t="s">
        <v>479</v>
      </c>
      <c r="J195">
        <f t="shared" si="2"/>
        <v>105000</v>
      </c>
      <c r="K195" t="e">
        <f>VLOOKUP(B195,'REGISTRO ABONOS'!$B$8:$BC$10052,54,0)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ABONOS'!$B$8:$BC$10052,54,0)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ABONOS'!$B$8:$BC$10052,54,0)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ABONOS'!$B$8:$BC$10052,54,0)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ABONOS'!$B$8:$BC$10052,54,0)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476</v>
      </c>
      <c r="I200" t="s">
        <v>476</v>
      </c>
      <c r="J200">
        <f t="shared" si="2"/>
        <v>105000</v>
      </c>
      <c r="K200" t="e">
        <f>VLOOKUP(B200,'REGISTRO ABONOS'!$B$8:$BC$10052,54,0)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478</v>
      </c>
      <c r="I201" t="s">
        <v>478</v>
      </c>
      <c r="J201">
        <f t="shared" si="2"/>
        <v>105000</v>
      </c>
      <c r="K201" t="e">
        <f>VLOOKUP(B201,'REGISTRO ABONOS'!$B$8:$BC$10052,54,0)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ABONOS'!$B$8:$BC$10052,54,0)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ABONOS'!$B$8:$BC$10052,54,0)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ABONOS'!$B$8:$BC$10052,54,0)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ABONOS'!$B$8:$BC$10052,54,0)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486</v>
      </c>
      <c r="I206" t="s">
        <v>486</v>
      </c>
      <c r="J206">
        <f t="shared" si="3"/>
        <v>105000</v>
      </c>
      <c r="K206" t="e">
        <f>VLOOKUP(B206,'REGISTRO ABONOS'!$B$8:$BC$10052,54,0)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482</v>
      </c>
      <c r="I207" t="s">
        <v>482</v>
      </c>
      <c r="J207">
        <f t="shared" si="3"/>
        <v>105000</v>
      </c>
      <c r="K207" t="e">
        <f>VLOOKUP(B207,'REGISTRO ABONOS'!$B$8:$BC$10052,54,0)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ABONOS'!$B$8:$BC$10052,54,0)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479</v>
      </c>
      <c r="I209" t="s">
        <v>479</v>
      </c>
      <c r="J209">
        <f t="shared" si="3"/>
        <v>105000</v>
      </c>
      <c r="K209" t="e">
        <f>VLOOKUP(B209,'REGISTRO ABONOS'!$B$8:$BC$10052,54,0)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488</v>
      </c>
      <c r="I210" t="s">
        <v>488</v>
      </c>
      <c r="J210">
        <f t="shared" si="3"/>
        <v>105000</v>
      </c>
      <c r="K210" t="e">
        <f>VLOOKUP(B210,'REGISTRO ABONOS'!$B$8:$BC$10052,54,0)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479</v>
      </c>
      <c r="I211" t="s">
        <v>479</v>
      </c>
      <c r="J211">
        <f t="shared" si="3"/>
        <v>105000</v>
      </c>
      <c r="K211" t="e">
        <f>VLOOKUP(B211,'REGISTRO ABONOS'!$B$8:$BC$10052,54,0)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489</v>
      </c>
      <c r="I212" t="s">
        <v>489</v>
      </c>
      <c r="J212">
        <f t="shared" si="3"/>
        <v>105000</v>
      </c>
      <c r="K212" t="e">
        <f>VLOOKUP(B212,'REGISTRO ABONOS'!$B$8:$BC$10052,54,0)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ABONOS'!$B$8:$BC$10052,54,0)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ABONOS'!$B$8:$BC$10052,54,0)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476</v>
      </c>
      <c r="I215" t="s">
        <v>476</v>
      </c>
      <c r="J215">
        <f t="shared" si="3"/>
        <v>105000</v>
      </c>
      <c r="K215" t="e">
        <f>VLOOKUP(B215,'REGISTRO ABONOS'!$B$8:$BC$10052,54,0)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ABONOS'!$B$8:$BC$10052,54,0)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ABONOS'!$B$8:$BC$10052,54,0)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ABONOS'!$B$8:$BC$10052,54,0)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485</v>
      </c>
      <c r="I219" t="s">
        <v>485</v>
      </c>
      <c r="J219">
        <f t="shared" si="3"/>
        <v>105000</v>
      </c>
      <c r="K219" t="e">
        <f>VLOOKUP(B219,'REGISTRO ABONOS'!$B$8:$BC$10052,54,0)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ABONOS'!$B$8:$BC$10052,54,0)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ABONOS'!$B$8:$BC$10052,54,0)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485</v>
      </c>
      <c r="I222" t="s">
        <v>485</v>
      </c>
      <c r="J222">
        <f t="shared" si="3"/>
        <v>105000</v>
      </c>
      <c r="K222" t="e">
        <f>VLOOKUP(B222,'REGISTRO ABONOS'!$B$8:$BC$10052,54,0)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ABONOS'!$B$8:$BC$10052,54,0)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ABONOS'!$B$8:$BC$10052,54,0)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482</v>
      </c>
      <c r="I225" t="s">
        <v>482</v>
      </c>
      <c r="J225">
        <f t="shared" si="3"/>
        <v>105000</v>
      </c>
      <c r="K225" t="e">
        <f>VLOOKUP(B225,'REGISTRO ABONOS'!$B$8:$BC$10052,54,0)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ABONOS'!$B$8:$BC$10052,54,0)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ABONOS'!$B$8:$BC$10052,54,0)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490</v>
      </c>
      <c r="I228" t="s">
        <v>490</v>
      </c>
      <c r="J228">
        <f t="shared" si="3"/>
        <v>105000</v>
      </c>
      <c r="K228" t="e">
        <f>VLOOKUP(B228,'REGISTRO ABONOS'!$B$8:$BC$10052,54,0)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ABONOS'!$B$8:$BC$10052,54,0)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491</v>
      </c>
      <c r="I230" t="s">
        <v>491</v>
      </c>
      <c r="J230">
        <f t="shared" si="3"/>
        <v>105000</v>
      </c>
      <c r="K230" t="e">
        <f>VLOOKUP(B230,'REGISTRO ABONOS'!$B$8:$BC$10052,54,0)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ABONOS'!$B$8:$BC$10052,54,0)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485</v>
      </c>
      <c r="I232" t="s">
        <v>485</v>
      </c>
      <c r="J232">
        <f t="shared" si="3"/>
        <v>105000</v>
      </c>
      <c r="K232" t="e">
        <f>VLOOKUP(B232,'REGISTRO ABONOS'!$B$8:$BC$10052,54,0)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ABONOS'!$B$8:$BC$10052,54,0)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ABONOS'!$B$8:$BC$10052,54,0)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ABONOS'!$B$8:$BC$10052,54,0)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493</v>
      </c>
      <c r="I236" t="s">
        <v>493</v>
      </c>
      <c r="J236">
        <f t="shared" si="3"/>
        <v>105000</v>
      </c>
      <c r="K236" t="e">
        <f>VLOOKUP(B236,'REGISTRO ABONOS'!$B$8:$BC$10052,54,0)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494</v>
      </c>
      <c r="I237" t="s">
        <v>494</v>
      </c>
      <c r="J237">
        <f t="shared" si="3"/>
        <v>105000</v>
      </c>
      <c r="K237" t="e">
        <f>VLOOKUP(B237,'REGISTRO ABONOS'!$B$8:$BC$10052,54,0)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476</v>
      </c>
      <c r="I238" t="s">
        <v>476</v>
      </c>
      <c r="J238">
        <f t="shared" si="3"/>
        <v>105000</v>
      </c>
      <c r="K238" t="e">
        <f>VLOOKUP(B238,'REGISTRO ABONOS'!$B$8:$BC$10052,54,0)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ABONOS'!$B$8:$BC$10052,54,0)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ABONOS'!$B$8:$BC$10052,54,0)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479</v>
      </c>
      <c r="I241" t="s">
        <v>479</v>
      </c>
      <c r="J241">
        <f t="shared" si="3"/>
        <v>105000</v>
      </c>
      <c r="K241" t="e">
        <f>VLOOKUP(B241,'REGISTRO ABONOS'!$B$8:$BC$10052,54,0)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ABONOS'!$B$8:$BC$10052,54,0)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ABONOS'!$B$8:$BC$10052,54,0)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488</v>
      </c>
      <c r="I244" t="s">
        <v>488</v>
      </c>
      <c r="J244">
        <f t="shared" si="3"/>
        <v>105000</v>
      </c>
      <c r="K244" t="e">
        <f>VLOOKUP(B244,'REGISTRO ABONOS'!$B$8:$BC$10052,54,0)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492</v>
      </c>
      <c r="I245" t="s">
        <v>492</v>
      </c>
      <c r="J245">
        <f t="shared" si="3"/>
        <v>105000</v>
      </c>
      <c r="K245" t="e">
        <f>VLOOKUP(B245,'REGISTRO ABONOS'!$B$8:$BC$10052,54,0)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ABONOS'!$B$8:$BC$10052,54,0)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ABONOS'!$B$8:$BC$10052,54,0)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ABONOS'!$B$8:$BC$10052,54,0)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495</v>
      </c>
      <c r="I249" t="s">
        <v>495</v>
      </c>
      <c r="J249">
        <f t="shared" si="3"/>
        <v>105000</v>
      </c>
      <c r="K249" t="e">
        <f>VLOOKUP(B249,'REGISTRO ABONOS'!$B$8:$BC$10052,54,0)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ABONOS'!$B$8:$BC$10052,54,0)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476</v>
      </c>
      <c r="I251" t="s">
        <v>476</v>
      </c>
      <c r="J251">
        <f t="shared" si="3"/>
        <v>105000</v>
      </c>
      <c r="K251" t="e">
        <f>VLOOKUP(B251,'REGISTRO ABONOS'!$B$8:$BC$10052,54,0)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ABONOS'!$B$8:$BC$10052,54,0)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ABONOS'!$B$8:$BC$10052,54,0)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ABONOS'!$B$8:$BC$10052,54,0)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488</v>
      </c>
      <c r="I255" t="s">
        <v>488</v>
      </c>
      <c r="J255">
        <f t="shared" si="3"/>
        <v>105000</v>
      </c>
      <c r="K255" t="e">
        <f>VLOOKUP(B255,'REGISTRO ABONOS'!$B$8:$BC$10052,54,0)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ABONOS'!$B$8:$BC$10052,54,0)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ABONOS'!$B$8:$BC$10052,54,0)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479</v>
      </c>
      <c r="I258" t="s">
        <v>479</v>
      </c>
      <c r="J258">
        <f t="shared" si="3"/>
        <v>105000</v>
      </c>
      <c r="K258" t="e">
        <f>VLOOKUP(B258,'REGISTRO ABONOS'!$B$8:$BC$10052,54,0)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482</v>
      </c>
      <c r="I259" t="s">
        <v>482</v>
      </c>
      <c r="J259">
        <f t="shared" si="3"/>
        <v>105000</v>
      </c>
      <c r="K259" t="e">
        <f>VLOOKUP(B259,'REGISTRO ABONOS'!$B$8:$BC$10052,54,0)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ABONOS'!$B$8:$BC$10052,54,0)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ABONOS'!$B$8:$BC$10052,54,0)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ABONOS'!$B$8:$BC$10052,54,0)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496</v>
      </c>
      <c r="I263" t="s">
        <v>496</v>
      </c>
      <c r="J263">
        <f t="shared" si="3"/>
        <v>105000</v>
      </c>
      <c r="K263" t="e">
        <f>VLOOKUP(B263,'REGISTRO ABONOS'!$B$8:$BC$10052,54,0)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ABONOS'!$B$8:$BC$10052,54,0)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ABONOS'!$B$8:$BC$10052,54,0)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ABONOS'!$B$8:$BC$10052,54,0)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ABONOS'!$B$8:$BC$10052,54,0)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ABONOS'!$B$8:$BC$10052,54,0)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ABONOS'!$B$8:$BC$10052,54,0)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ABONOS'!$B$8:$BC$10052,54,0)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ABONOS'!$B$8:$BC$10052,54,0)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ABONOS'!$B$8:$BC$10052,54,0)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497</v>
      </c>
      <c r="I273" t="s">
        <v>403</v>
      </c>
      <c r="J273">
        <f t="shared" si="4"/>
        <v>105000</v>
      </c>
      <c r="K273" t="e">
        <f>VLOOKUP(B273,'REGISTRO ABONOS'!$B$8:$BC$10052,54,0)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ABONOS'!$B$8:$BC$10052,54,0)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ABONOS'!$B$8:$BC$10052,54,0)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ABONOS'!$B$8:$BC$10052,54,0)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ABONOS'!$B$8:$BC$10052,54,0)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ABONOS'!$B$8:$BC$10052,54,0)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498</v>
      </c>
      <c r="I279" t="s">
        <v>498</v>
      </c>
      <c r="J279">
        <f t="shared" si="4"/>
        <v>105000</v>
      </c>
      <c r="K279" t="e">
        <f>VLOOKUP(B279,'REGISTRO ABONOS'!$B$8:$BC$10052,54,0)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499</v>
      </c>
      <c r="I280" t="s">
        <v>499</v>
      </c>
      <c r="J280">
        <f t="shared" si="4"/>
        <v>105000</v>
      </c>
      <c r="K280" t="e">
        <f>VLOOKUP(B280,'REGISTRO ABONOS'!$B$8:$BC$10052,54,0)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498</v>
      </c>
      <c r="I281" t="s">
        <v>498</v>
      </c>
      <c r="J281">
        <f t="shared" si="4"/>
        <v>105000</v>
      </c>
      <c r="K281" t="e">
        <f>VLOOKUP(B281,'REGISTRO ABONOS'!$B$8:$BC$10052,54,0)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498</v>
      </c>
      <c r="I282" t="s">
        <v>498</v>
      </c>
      <c r="J282">
        <f t="shared" si="4"/>
        <v>105000</v>
      </c>
      <c r="K282" t="e">
        <f>VLOOKUP(B282,'REGISTRO ABONOS'!$B$8:$BC$10052,54,0)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500</v>
      </c>
      <c r="I283" t="s">
        <v>500</v>
      </c>
      <c r="J283">
        <f t="shared" si="4"/>
        <v>105000</v>
      </c>
      <c r="K283" t="e">
        <f>VLOOKUP(B283,'REGISTRO ABONOS'!$B$8:$BC$10052,54,0)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ABONOS'!$B$8:$BC$10052,54,0)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ABONOS'!$B$8:$BC$10052,54,0)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ABONOS'!$B$8:$BC$10052,54,0)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ABONOS'!$B$8:$BC$10052,54,0)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ABONOS'!$B$8:$BC$10052,54,0)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ABONOS'!$B$8:$BC$10052,54,0)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ABONOS'!$B$8:$BC$10052,54,0)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ABONOS'!$B$8:$BC$10052,54,0)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ABONOS'!$B$8:$BC$10052,54,0)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ABONOS'!$B$8:$BC$10052,54,0)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ABONOS'!$B$8:$BC$10052,54,0)</f>
        <v>50000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ABONOS'!$B$8:$BC$10052,54,0)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ABONOS'!$B$8:$BC$10052,54,0)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ABONOS'!$B$8:$BC$10052,54,0)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ABONOS'!$B$8:$BC$10052,54,0)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ABONOS'!$B$8:$BC$10052,54,0)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ABONOS'!$B$8:$BC$10052,54,0)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ABONOS'!$B$8:$BC$10052,54,0)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500</v>
      </c>
      <c r="I302" t="s">
        <v>500</v>
      </c>
      <c r="J302">
        <f t="shared" si="4"/>
        <v>105000</v>
      </c>
      <c r="K302" t="e">
        <f>VLOOKUP(B302,'REGISTRO ABONOS'!$B$8:$BC$10052,54,0)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498</v>
      </c>
      <c r="I303" t="s">
        <v>498</v>
      </c>
      <c r="J303">
        <f t="shared" si="4"/>
        <v>105000</v>
      </c>
      <c r="K303" t="e">
        <f>VLOOKUP(B303,'REGISTRO ABONOS'!$B$8:$BC$10052,54,0)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ABONOS'!$B$8:$BC$10052,54,0)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ABONOS'!$B$8:$BC$10052,54,0)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ABONOS'!$B$8:$BC$10052,54,0)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ABONOS'!$B$8:$BC$10052,54,0)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ABONOS'!$B$8:$BC$10052,54,0)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496</v>
      </c>
      <c r="I309" t="s">
        <v>496</v>
      </c>
      <c r="J309">
        <f t="shared" si="4"/>
        <v>105000</v>
      </c>
      <c r="K309" t="e">
        <f>VLOOKUP(B309,'REGISTRO ABONOS'!$B$8:$BC$10052,54,0)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501</v>
      </c>
      <c r="I310" t="s">
        <v>501</v>
      </c>
      <c r="J310">
        <f t="shared" si="4"/>
        <v>105000</v>
      </c>
      <c r="K310" t="e">
        <f>VLOOKUP(B310,'REGISTRO ABONOS'!$B$8:$BC$10052,54,0)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ABONOS'!$B$8:$BC$10052,54,0)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ABONOS'!$B$8:$BC$10052,54,0)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ABONOS'!$B$8:$BC$10052,54,0)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ABONOS'!$B$8:$BC$10052,54,0)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ABONOS'!$B$8:$BC$10052,54,0)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477</v>
      </c>
      <c r="I316" t="s">
        <v>477</v>
      </c>
      <c r="J316">
        <f t="shared" si="4"/>
        <v>105000</v>
      </c>
      <c r="K316" t="e">
        <f>VLOOKUP(B316,'REGISTRO ABONOS'!$B$8:$BC$10052,54,0)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ABONOS'!$B$8:$BC$10052,54,0)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ABONOS'!$B$8:$BC$10052,54,0)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ABONOS'!$B$8:$BC$10052,54,0)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ABONOS'!$B$8:$BC$10052,54,0)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502</v>
      </c>
      <c r="I321" t="s">
        <v>502</v>
      </c>
      <c r="J321">
        <f t="shared" si="4"/>
        <v>105000</v>
      </c>
      <c r="K321" t="e">
        <f>VLOOKUP(B321,'REGISTRO ABONOS'!$B$8:$BC$10052,54,0)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ABONOS'!$B$8:$BC$10052,54,0)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ABONOS'!$B$8:$BC$10052,54,0)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ABONOS'!$B$8:$BC$10052,54,0)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486</v>
      </c>
      <c r="I325" t="s">
        <v>486</v>
      </c>
      <c r="J325">
        <f t="shared" si="4"/>
        <v>105000</v>
      </c>
      <c r="K325" t="e">
        <f>VLOOKUP(B325,'REGISTRO ABONOS'!$B$8:$BC$10052,54,0)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ABONOS'!$B$8:$BC$10052,54,0)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485</v>
      </c>
      <c r="I327" t="s">
        <v>485</v>
      </c>
      <c r="J327">
        <f t="shared" si="4"/>
        <v>105000</v>
      </c>
      <c r="K327" t="e">
        <f>VLOOKUP(B327,'REGISTRO ABONOS'!$B$8:$BC$10052,54,0)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485</v>
      </c>
      <c r="I328" t="s">
        <v>485</v>
      </c>
      <c r="J328">
        <f t="shared" si="4"/>
        <v>105000</v>
      </c>
      <c r="K328" t="e">
        <f>VLOOKUP(B328,'REGISTRO ABONOS'!$B$8:$BC$10052,54,0)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ABONOS'!$B$8:$BC$10052,54,0)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485</v>
      </c>
      <c r="I330" t="s">
        <v>485</v>
      </c>
      <c r="J330">
        <f t="shared" si="4"/>
        <v>105000</v>
      </c>
      <c r="K330" t="e">
        <f>VLOOKUP(B330,'REGISTRO ABONOS'!$B$8:$BC$10052,54,0)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475</v>
      </c>
      <c r="I331" t="s">
        <v>475</v>
      </c>
      <c r="J331">
        <f t="shared" si="4"/>
        <v>105000</v>
      </c>
      <c r="K331" t="e">
        <f>VLOOKUP(B331,'REGISTRO ABONOS'!$B$8:$BC$10052,54,0)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ABONOS'!$B$8:$BC$10052,54,0)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ABONOS'!$B$8:$BC$10052,54,0)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ABONOS'!$B$8:$BC$10052,54,0)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491</v>
      </c>
      <c r="I335" t="s">
        <v>491</v>
      </c>
      <c r="J335">
        <f t="shared" si="5"/>
        <v>105000</v>
      </c>
      <c r="K335" t="e">
        <f>VLOOKUP(B335,'REGISTRO ABONOS'!$B$8:$BC$10052,54,0)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491</v>
      </c>
      <c r="I336" t="s">
        <v>491</v>
      </c>
      <c r="J336">
        <f t="shared" si="5"/>
        <v>105000</v>
      </c>
      <c r="K336" t="e">
        <f>VLOOKUP(B336,'REGISTRO ABONOS'!$B$8:$BC$10052,54,0)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ABONOS'!$B$8:$BC$10052,54,0)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ABONOS'!$B$8:$BC$10052,54,0)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ABONOS'!$B$8:$BC$10052,54,0)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ABONOS'!$B$8:$BC$10052,54,0)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501</v>
      </c>
      <c r="I341" t="s">
        <v>501</v>
      </c>
      <c r="J341">
        <f t="shared" si="5"/>
        <v>105000</v>
      </c>
      <c r="K341" t="e">
        <f>VLOOKUP(B341,'REGISTRO ABONOS'!$B$8:$BC$10052,54,0)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ABONOS'!$B$8:$BC$10052,54,0)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477</v>
      </c>
      <c r="I343" t="s">
        <v>477</v>
      </c>
      <c r="J343">
        <f t="shared" si="5"/>
        <v>105000</v>
      </c>
      <c r="K343" t="e">
        <f>VLOOKUP(B343,'REGISTRO ABONOS'!$B$8:$BC$10052,54,0)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ABONOS'!$B$8:$BC$10052,54,0)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ABONOS'!$B$8:$BC$10052,54,0)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503</v>
      </c>
      <c r="I346" t="s">
        <v>503</v>
      </c>
      <c r="J346">
        <f t="shared" si="5"/>
        <v>105000</v>
      </c>
      <c r="K346" t="e">
        <f>VLOOKUP(B346,'REGISTRO ABONOS'!$B$8:$BC$10052,54,0)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ABONOS'!$B$8:$BC$10052,54,0)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ABONOS'!$B$8:$BC$10052,54,0)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ABONOS'!$B$8:$BC$10052,54,0)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ABONOS'!$B$8:$BC$10052,54,0)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ABONOS'!$B$8:$BC$10052,54,0)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475</v>
      </c>
      <c r="I352" t="s">
        <v>475</v>
      </c>
      <c r="J352">
        <f t="shared" si="5"/>
        <v>105000</v>
      </c>
      <c r="K352" t="e">
        <f>VLOOKUP(B352,'REGISTRO ABONOS'!$B$8:$BC$10052,54,0)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ABONOS'!$B$8:$BC$10052,54,0)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503</v>
      </c>
      <c r="I354" t="s">
        <v>503</v>
      </c>
      <c r="J354">
        <f t="shared" si="5"/>
        <v>105000</v>
      </c>
      <c r="K354" t="e">
        <f>VLOOKUP(B354,'REGISTRO ABONOS'!$B$8:$BC$10052,54,0)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ABONOS'!$B$8:$BC$10052,54,0)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ABONOS'!$B$8:$BC$10052,54,0)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ABONOS'!$B$8:$BC$10052,54,0)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ABONOS'!$B$8:$BC$10052,54,0)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501</v>
      </c>
      <c r="I359" t="s">
        <v>501</v>
      </c>
      <c r="J359">
        <f t="shared" si="5"/>
        <v>105000</v>
      </c>
      <c r="K359" t="e">
        <f>VLOOKUP(B359,'REGISTRO ABONOS'!$B$8:$BC$10052,54,0)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ABONOS'!$B$8:$BC$10052,54,0)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ABONOS'!$B$8:$BC$10052,54,0)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ABONOS'!$B$8:$BC$10052,54,0)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ABONOS'!$B$8:$BC$10052,54,0)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ABONOS'!$B$8:$BC$10052,54,0)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ABONOS'!$B$8:$BC$10052,54,0)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498</v>
      </c>
      <c r="I366" t="s">
        <v>498</v>
      </c>
      <c r="J366">
        <f t="shared" si="5"/>
        <v>105000</v>
      </c>
      <c r="K366" t="e">
        <f>VLOOKUP(B366,'REGISTRO ABONOS'!$B$8:$BC$10052,54,0)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498</v>
      </c>
      <c r="I367" t="s">
        <v>498</v>
      </c>
      <c r="J367">
        <f t="shared" si="5"/>
        <v>105000</v>
      </c>
      <c r="K367" t="e">
        <f>VLOOKUP(B367,'REGISTRO ABONOS'!$B$8:$BC$10052,54,0)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ABONOS'!$B$8:$BC$10052,54,0)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ABONOS'!$B$8:$BC$10052,54,0)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ABONOS'!$B$8:$BC$10052,54,0)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ABONOS'!$B$8:$BC$10052,54,0)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ABONOS'!$B$8:$BC$10052,54,0)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ABONOS'!$B$8:$BC$10052,54,0)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ABONOS'!$B$8:$BC$10052,54,0)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ABONOS'!$B$8:$BC$10052,54,0)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ABONOS'!$B$8:$BC$10052,54,0)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ABONOS'!$B$8:$BC$10052,54,0)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482</v>
      </c>
      <c r="I378" t="s">
        <v>482</v>
      </c>
      <c r="J378">
        <f t="shared" si="5"/>
        <v>105000</v>
      </c>
      <c r="K378" t="e">
        <f>VLOOKUP(B378,'REGISTRO ABONOS'!$B$8:$BC$10052,54,0)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ABONOS'!$B$8:$BC$10052,54,0)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ABONOS'!$B$8:$BC$10052,54,0)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ABONOS'!$B$8:$BC$10052,54,0)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476</v>
      </c>
      <c r="I382" t="s">
        <v>476</v>
      </c>
      <c r="J382">
        <f t="shared" si="5"/>
        <v>105000</v>
      </c>
      <c r="K382" t="e">
        <f>VLOOKUP(B382,'REGISTRO ABONOS'!$B$8:$BC$10052,54,0)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ABONOS'!$B$8:$BC$10052,54,0)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ABONOS'!$B$8:$BC$10052,54,0)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504</v>
      </c>
      <c r="I385" t="s">
        <v>504</v>
      </c>
      <c r="J385">
        <f t="shared" si="5"/>
        <v>105000</v>
      </c>
      <c r="K385" t="e">
        <f>VLOOKUP(B385,'REGISTRO ABONOS'!$B$8:$BC$10052,54,0)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504</v>
      </c>
      <c r="I386" t="s">
        <v>504</v>
      </c>
      <c r="J386">
        <f t="shared" si="5"/>
        <v>105000</v>
      </c>
      <c r="K386" t="e">
        <f>VLOOKUP(B386,'REGISTRO ABONOS'!$B$8:$BC$10052,54,0)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486</v>
      </c>
      <c r="I387" t="s">
        <v>486</v>
      </c>
      <c r="J387">
        <f t="shared" si="5"/>
        <v>105000</v>
      </c>
      <c r="K387" t="e">
        <f>VLOOKUP(B387,'REGISTRO ABONOS'!$B$8:$BC$10052,54,0)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ABONOS'!$B$8:$BC$10052,54,0)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ABONOS'!$B$8:$BC$10052,54,0)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505</v>
      </c>
      <c r="I390" t="s">
        <v>505</v>
      </c>
      <c r="J390">
        <f t="shared" si="5"/>
        <v>105000</v>
      </c>
      <c r="K390" t="e">
        <f>VLOOKUP(B390,'REGISTRO ABONOS'!$B$8:$BC$10052,54,0)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ABONOS'!$B$8:$BC$10052,54,0)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ABONOS'!$B$8:$BC$10052,54,0)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ABONOS'!$B$8:$BC$10052,54,0)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ABONOS'!$B$8:$BC$10052,54,0)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476</v>
      </c>
      <c r="I395" t="s">
        <v>476</v>
      </c>
      <c r="J395">
        <f t="shared" si="5"/>
        <v>105000</v>
      </c>
      <c r="K395" t="e">
        <f>VLOOKUP(B395,'REGISTRO ABONOS'!$B$8:$BC$10052,54,0)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ABONOS'!$B$8:$BC$10052,54,0)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ABONOS'!$B$8:$BC$10052,54,0)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ABONOS'!$B$8:$BC$10052,54,0)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ABONOS'!$B$8:$BC$10052,54,0)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496</v>
      </c>
      <c r="I400" t="s">
        <v>496</v>
      </c>
      <c r="J400">
        <f t="shared" si="6"/>
        <v>105000</v>
      </c>
      <c r="K400" t="e">
        <f>VLOOKUP(B400,'REGISTRO ABONOS'!$B$8:$BC$10052,54,0)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496</v>
      </c>
      <c r="I401" t="s">
        <v>496</v>
      </c>
      <c r="J401">
        <f t="shared" si="6"/>
        <v>105000</v>
      </c>
      <c r="K401" t="e">
        <f>VLOOKUP(B401,'REGISTRO ABONOS'!$B$8:$BC$10052,54,0)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496</v>
      </c>
      <c r="I402" t="s">
        <v>496</v>
      </c>
      <c r="J402">
        <f t="shared" si="6"/>
        <v>105000</v>
      </c>
      <c r="K402" t="e">
        <f>VLOOKUP(B402,'REGISTRO ABONOS'!$B$8:$BC$10052,54,0)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496</v>
      </c>
      <c r="I403" t="s">
        <v>496</v>
      </c>
      <c r="J403">
        <f t="shared" si="6"/>
        <v>105000</v>
      </c>
      <c r="K403" t="e">
        <f>VLOOKUP(B403,'REGISTRO ABONOS'!$B$8:$BC$10052,54,0)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477</v>
      </c>
      <c r="I404" t="s">
        <v>477</v>
      </c>
      <c r="J404">
        <f t="shared" si="6"/>
        <v>105000</v>
      </c>
      <c r="K404" t="e">
        <f>VLOOKUP(B404,'REGISTRO ABONOS'!$B$8:$BC$10052,54,0)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ABONOS'!$B$8:$BC$10052,54,0)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ABONOS'!$B$8:$BC$10052,54,0)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ABONOS'!$B$8:$BC$10052,54,0)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476</v>
      </c>
      <c r="I408" t="s">
        <v>476</v>
      </c>
      <c r="J408">
        <f t="shared" si="6"/>
        <v>105000</v>
      </c>
      <c r="K408" t="e">
        <f>VLOOKUP(B408,'REGISTRO ABONOS'!$B$8:$BC$10052,54,0)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486</v>
      </c>
      <c r="I409" t="s">
        <v>486</v>
      </c>
      <c r="J409">
        <f t="shared" si="6"/>
        <v>105000</v>
      </c>
      <c r="K409" t="e">
        <f>VLOOKUP(B409,'REGISTRO ABONOS'!$B$8:$BC$10052,54,0)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ABONOS'!$B$8:$BC$10052,54,0)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ABONOS'!$B$8:$BC$10052,54,0)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ABONOS'!$B$8:$BC$10052,54,0)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491</v>
      </c>
      <c r="I413" t="s">
        <v>491</v>
      </c>
      <c r="J413">
        <f t="shared" si="6"/>
        <v>105000</v>
      </c>
      <c r="K413" t="e">
        <f>VLOOKUP(B413,'REGISTRO ABONOS'!$B$8:$BC$10052,54,0)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ABONOS'!$B$8:$BC$10052,54,0)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ABONOS'!$B$8:$BC$10052,54,0)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ABONOS'!$B$8:$BC$10052,54,0)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ABONOS'!$B$8:$BC$10052,54,0)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ABONOS'!$B$8:$BC$10052,54,0)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477</v>
      </c>
      <c r="I419" t="s">
        <v>477</v>
      </c>
      <c r="J419">
        <f t="shared" si="6"/>
        <v>105000</v>
      </c>
      <c r="K419" t="e">
        <f>VLOOKUP(B419,'REGISTRO ABONOS'!$B$8:$BC$10052,54,0)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ABONOS'!$B$8:$BC$10052,54,0)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ABONOS'!$B$8:$BC$10052,54,0)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ABONOS'!$B$8:$BC$10052,54,0)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ABONOS'!$B$8:$BC$10052,54,0)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477</v>
      </c>
      <c r="I424" t="s">
        <v>477</v>
      </c>
      <c r="J424">
        <f t="shared" si="6"/>
        <v>105000</v>
      </c>
      <c r="K424" t="e">
        <f>VLOOKUP(B424,'REGISTRO ABONOS'!$B$8:$BC$10052,54,0)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506</v>
      </c>
      <c r="I425" t="s">
        <v>506</v>
      </c>
      <c r="J425">
        <f t="shared" si="6"/>
        <v>105000</v>
      </c>
      <c r="K425" t="e">
        <f>VLOOKUP(B425,'REGISTRO ABONOS'!$B$8:$BC$10052,54,0)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ABONOS'!$B$8:$BC$10052,54,0)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ABONOS'!$B$8:$BC$10052,54,0)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43581</v>
      </c>
      <c r="D428" t="s">
        <v>681</v>
      </c>
      <c r="H428" t="s">
        <v>681</v>
      </c>
      <c r="I428" t="s">
        <v>671</v>
      </c>
      <c r="J428">
        <f t="shared" si="6"/>
        <v>105000</v>
      </c>
      <c r="K428" t="e">
        <f>VLOOKUP(B428,'REGISTRO ABONOS'!$B$8:$BC$10052,54,0)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ABONOS'!$B$8:$BC$10052,54,0)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ABONOS'!$B$8:$BC$10052,54,0)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ABONOS'!$B$8:$BC$10052,54,0)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485</v>
      </c>
      <c r="I432" t="s">
        <v>485</v>
      </c>
      <c r="J432">
        <f t="shared" si="6"/>
        <v>105000</v>
      </c>
      <c r="K432" t="e">
        <f>VLOOKUP(B432,'REGISTRO ABONOS'!$B$8:$BC$10052,54,0)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ABONOS'!$B$8:$BC$10052,54,0)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ABONOS'!$B$8:$BC$10052,54,0)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476</v>
      </c>
      <c r="I435" t="s">
        <v>476</v>
      </c>
      <c r="J435">
        <f t="shared" si="6"/>
        <v>105000</v>
      </c>
      <c r="K435" t="e">
        <f>VLOOKUP(B435,'REGISTRO ABONOS'!$B$8:$BC$10052,54,0)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ABONOS'!$B$8:$BC$10052,54,0)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490</v>
      </c>
      <c r="I437" t="s">
        <v>490</v>
      </c>
      <c r="J437">
        <f t="shared" si="6"/>
        <v>105000</v>
      </c>
      <c r="K437" t="e">
        <f>VLOOKUP(B437,'REGISTRO ABONOS'!$B$8:$BC$10052,54,0)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507</v>
      </c>
      <c r="I438" t="s">
        <v>507</v>
      </c>
      <c r="J438">
        <f t="shared" si="6"/>
        <v>105000</v>
      </c>
      <c r="K438" t="e">
        <f>VLOOKUP(B438,'REGISTRO ABONOS'!$B$8:$BC$10052,54,0)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491</v>
      </c>
      <c r="I439" t="s">
        <v>491</v>
      </c>
      <c r="J439">
        <f t="shared" si="6"/>
        <v>105000</v>
      </c>
      <c r="K439" t="e">
        <f>VLOOKUP(B439,'REGISTRO ABONOS'!$B$8:$BC$10052,54,0)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ABONOS'!$B$8:$BC$10052,54,0)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507</v>
      </c>
      <c r="I441" t="s">
        <v>507</v>
      </c>
      <c r="J441">
        <f t="shared" si="6"/>
        <v>105000</v>
      </c>
      <c r="K441" t="e">
        <f>VLOOKUP(B441,'REGISTRO ABONOS'!$B$8:$BC$10052,54,0)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ABONOS'!$B$8:$BC$10052,54,0)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ABONOS'!$B$8:$BC$10052,54,0)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ABONOS'!$B$8:$BC$10052,54,0)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503</v>
      </c>
      <c r="I445" t="s">
        <v>503</v>
      </c>
      <c r="J445">
        <f t="shared" si="6"/>
        <v>105000</v>
      </c>
      <c r="K445" t="e">
        <f>VLOOKUP(B445,'REGISTRO ABONOS'!$B$8:$BC$10052,54,0)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ABONOS'!$B$8:$BC$10052,54,0)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ABONOS'!$B$8:$BC$10052,54,0)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ABONOS'!$B$8:$BC$10052,54,0)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ABONOS'!$B$8:$BC$10052,54,0)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ABONOS'!$B$8:$BC$10052,54,0)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ABONOS'!$B$8:$BC$10052,54,0)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ABONOS'!$B$8:$BC$10052,54,0)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ABONOS'!$B$8:$BC$10052,54,0)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ABONOS'!$B$8:$BC$10052,54,0)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ABONOS'!$B$8:$BC$10052,54,0)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507</v>
      </c>
      <c r="I456" t="s">
        <v>507</v>
      </c>
      <c r="J456">
        <f t="shared" si="6"/>
        <v>105000</v>
      </c>
      <c r="K456" t="e">
        <f>VLOOKUP(B456,'REGISTRO ABONOS'!$B$8:$BC$10052,54,0)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ABONOS'!$B$8:$BC$10052,54,0)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ABONOS'!$B$8:$BC$10052,54,0)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503</v>
      </c>
      <c r="I459" t="s">
        <v>503</v>
      </c>
      <c r="J459">
        <f t="shared" si="6"/>
        <v>105000</v>
      </c>
      <c r="K459" t="e">
        <f>VLOOKUP(B459,'REGISTRO ABONOS'!$B$8:$BC$10052,54,0)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ABONOS'!$B$8:$BC$10052,54,0)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ABONOS'!$B$8:$BC$10052,54,0)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ABONOS'!$B$8:$BC$10052,54,0)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ABONOS'!$B$8:$BC$10052,54,0)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ABONOS'!$B$8:$BC$10052,54,0)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ABONOS'!$B$8:$BC$10052,54,0)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ABONOS'!$B$8:$BC$10052,54,0)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476</v>
      </c>
      <c r="I467" t="s">
        <v>476</v>
      </c>
      <c r="J467">
        <f t="shared" si="7"/>
        <v>105000</v>
      </c>
      <c r="K467" t="e">
        <f>VLOOKUP(B467,'REGISTRO ABONOS'!$B$8:$BC$10052,54,0)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ABONOS'!$B$8:$BC$10052,54,0)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ABONOS'!$B$8:$BC$10052,54,0)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ABONOS'!$B$8:$BC$10052,54,0)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ABONOS'!$B$8:$BC$10052,54,0)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ABONOS'!$B$8:$BC$10052,54,0)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ABONOS'!$B$8:$BC$10052,54,0)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ABONOS'!$B$8:$BC$10052,54,0)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ABONOS'!$B$8:$BC$10052,54,0)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ABONOS'!$B$8:$BC$10052,54,0)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498</v>
      </c>
      <c r="I477" t="s">
        <v>498</v>
      </c>
      <c r="J477">
        <f t="shared" si="7"/>
        <v>105000</v>
      </c>
      <c r="K477" t="e">
        <f>VLOOKUP(B477,'REGISTRO ABONOS'!$B$8:$BC$10052,54,0)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ABONOS'!$B$8:$BC$10052,54,0)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ABONOS'!$B$8:$BC$10052,54,0)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ABONOS'!$B$8:$BC$10052,54,0)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ABONOS'!$B$8:$BC$10052,54,0)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ABONOS'!$B$8:$BC$10052,54,0)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ABONOS'!$B$8:$BC$10052,54,0)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ABONOS'!$B$8:$BC$10052,54,0)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ABONOS'!$B$8:$BC$10052,54,0)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ABONOS'!$B$8:$BC$10052,54,0)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ABONOS'!$B$8:$BC$10052,54,0)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ABONOS'!$B$8:$BC$10052,54,0)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503</v>
      </c>
      <c r="I489" t="s">
        <v>503</v>
      </c>
      <c r="J489">
        <f t="shared" si="7"/>
        <v>105000</v>
      </c>
      <c r="K489" t="e">
        <f>VLOOKUP(B489,'REGISTRO ABONOS'!$B$8:$BC$10052,54,0)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502</v>
      </c>
      <c r="I490" t="s">
        <v>502</v>
      </c>
      <c r="J490">
        <f t="shared" si="7"/>
        <v>105000</v>
      </c>
      <c r="K490" t="e">
        <f>VLOOKUP(B490,'REGISTRO ABONOS'!$B$8:$BC$10052,54,0)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ABONOS'!$B$8:$BC$10052,54,0)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ABONOS'!$B$8:$BC$10052,54,0)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ABONOS'!$B$8:$BC$10052,54,0)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ABONOS'!$B$8:$BC$10052,54,0)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ABONOS'!$B$8:$BC$10052,54,0)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ABONOS'!$B$8:$BC$10052,54,0)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ABONOS'!$B$8:$BC$10052,54,0)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ABONOS'!$B$8:$BC$10052,54,0)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ABONOS'!$B$8:$BC$10052,54,0)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ABONOS'!$B$8:$BC$10052,54,0)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ABONOS'!$B$8:$BC$10052,54,0)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ABONOS'!$B$8:$BC$10052,54,0)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ABONOS'!$B$8:$BC$10052,54,0)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508</v>
      </c>
      <c r="I504" t="s">
        <v>508</v>
      </c>
      <c r="J504">
        <f t="shared" si="7"/>
        <v>105000</v>
      </c>
      <c r="K504" t="e">
        <f>VLOOKUP(B504,'REGISTRO ABONOS'!$B$8:$BC$10052,54,0)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ABONOS'!$B$8:$BC$10052,54,0)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ABONOS'!$B$8:$BC$10052,54,0)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ABONOS'!$B$8:$BC$10052,54,0)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ABONOS'!$B$8:$BC$10052,54,0)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ABONOS'!$B$8:$BC$10052,54,0)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ABONOS'!$B$8:$BC$10052,54,0)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ABONOS'!$B$8:$BC$10052,54,0)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ABONOS'!$B$8:$BC$10052,54,0)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ABONOS'!$B$8:$BC$10052,54,0)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500</v>
      </c>
      <c r="I514" t="s">
        <v>500</v>
      </c>
      <c r="J514">
        <f t="shared" si="7"/>
        <v>105000</v>
      </c>
      <c r="K514" t="e">
        <f>VLOOKUP(B514,'REGISTRO ABONOS'!$B$8:$BC$10052,54,0)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ABONOS'!$B$8:$BC$10052,54,0)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ABONOS'!$B$8:$BC$10052,54,0)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ABONOS'!$B$8:$BC$10052,54,0)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ABONOS'!$B$8:$BC$10052,54,0)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ABONOS'!$B$8:$BC$10052,54,0)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ABONOS'!$B$8:$BC$10052,54,0)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477</v>
      </c>
      <c r="I521" t="s">
        <v>477</v>
      </c>
      <c r="J521">
        <f t="shared" si="7"/>
        <v>105000</v>
      </c>
      <c r="K521" t="e">
        <f>VLOOKUP(B521,'REGISTRO ABONOS'!$B$8:$BC$10052,54,0)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506</v>
      </c>
      <c r="I522" t="s">
        <v>506</v>
      </c>
      <c r="J522">
        <f t="shared" si="7"/>
        <v>105000</v>
      </c>
      <c r="K522" t="e">
        <f>VLOOKUP(B522,'REGISTRO ABONOS'!$B$8:$BC$10052,54,0)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ABONOS'!$B$8:$BC$10052,54,0)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ABONOS'!$B$8:$BC$10052,54,0)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ABONOS'!$B$8:$BC$10052,54,0)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ABONOS'!$B$8:$BC$10052,54,0)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491</v>
      </c>
      <c r="I527" t="s">
        <v>491</v>
      </c>
      <c r="J527">
        <f t="shared" si="8"/>
        <v>105000</v>
      </c>
      <c r="K527" t="e">
        <f>VLOOKUP(B527,'REGISTRO ABONOS'!$B$8:$BC$10052,54,0)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ABONOS'!$B$8:$BC$10052,54,0)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ABONOS'!$B$8:$BC$10052,54,0)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ABONOS'!$B$8:$BC$10052,54,0)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ABONOS'!$B$8:$BC$10052,54,0)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509</v>
      </c>
      <c r="I532" t="s">
        <v>509</v>
      </c>
      <c r="J532">
        <f t="shared" si="8"/>
        <v>105000</v>
      </c>
      <c r="K532" t="e">
        <f>VLOOKUP(B532,'REGISTRO ABONOS'!$B$8:$BC$10052,54,0)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493</v>
      </c>
      <c r="I533" t="s">
        <v>493</v>
      </c>
      <c r="J533">
        <f t="shared" si="8"/>
        <v>105000</v>
      </c>
      <c r="K533" t="e">
        <f>VLOOKUP(B533,'REGISTRO ABONOS'!$B$8:$BC$10052,54,0)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510</v>
      </c>
      <c r="I534" t="s">
        <v>510</v>
      </c>
      <c r="J534">
        <f t="shared" si="8"/>
        <v>105000</v>
      </c>
      <c r="K534" t="e">
        <f>VLOOKUP(B534,'REGISTRO ABONOS'!$B$8:$BC$10052,54,0)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477</v>
      </c>
      <c r="I535" t="s">
        <v>477</v>
      </c>
      <c r="J535">
        <f t="shared" si="8"/>
        <v>105000</v>
      </c>
      <c r="K535" t="e">
        <f>VLOOKUP(B535,'REGISTRO ABONOS'!$B$8:$BC$10052,54,0)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511</v>
      </c>
      <c r="I536" t="s">
        <v>511</v>
      </c>
      <c r="J536">
        <f t="shared" si="8"/>
        <v>105000</v>
      </c>
      <c r="K536" t="e">
        <f>VLOOKUP(B536,'REGISTRO ABONOS'!$B$8:$BC$10052,54,0)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491</v>
      </c>
      <c r="I537" t="s">
        <v>491</v>
      </c>
      <c r="J537">
        <f t="shared" si="8"/>
        <v>105000</v>
      </c>
      <c r="K537" t="e">
        <f>VLOOKUP(B537,'REGISTRO ABONOS'!$B$8:$BC$10052,54,0)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ABONOS'!$B$8:$BC$10052,54,0)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ABONOS'!$B$8:$BC$10052,54,0)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ABONOS'!$B$8:$BC$10052,54,0)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ABONOS'!$B$8:$BC$10052,54,0)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ABONOS'!$B$8:$BC$10052,54,0)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ABONOS'!$B$8:$BC$10052,54,0)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ABONOS'!$B$8:$BC$10052,54,0)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500</v>
      </c>
      <c r="I545" t="s">
        <v>500</v>
      </c>
      <c r="J545">
        <f t="shared" si="8"/>
        <v>105000</v>
      </c>
      <c r="K545" t="e">
        <f>VLOOKUP(B545,'REGISTRO ABONOS'!$B$8:$BC$10052,54,0)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485</v>
      </c>
      <c r="I546" t="s">
        <v>485</v>
      </c>
      <c r="J546">
        <f t="shared" si="8"/>
        <v>105000</v>
      </c>
      <c r="K546" t="e">
        <f>VLOOKUP(B546,'REGISTRO ABONOS'!$B$8:$BC$10052,54,0)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ABONOS'!$B$8:$BC$10052,54,0)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ABONOS'!$B$8:$BC$10052,54,0)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ABONOS'!$B$8:$BC$10052,54,0)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ABONOS'!$B$8:$BC$10052,54,0)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ABONOS'!$B$8:$BC$10052,54,0)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ABONOS'!$B$8:$BC$10052,54,0)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ABONOS'!$B$8:$BC$10052,54,0)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ABONOS'!$B$8:$BC$10052,54,0)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ABONOS'!$B$8:$BC$10052,54,0)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512</v>
      </c>
      <c r="I556" t="s">
        <v>512</v>
      </c>
      <c r="J556">
        <f t="shared" si="8"/>
        <v>105000</v>
      </c>
      <c r="K556" t="e">
        <f>VLOOKUP(B556,'REGISTRO ABONOS'!$B$8:$BC$10052,54,0)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500</v>
      </c>
      <c r="I557" t="s">
        <v>500</v>
      </c>
      <c r="J557">
        <f t="shared" si="8"/>
        <v>105000</v>
      </c>
      <c r="K557" t="e">
        <f>VLOOKUP(B557,'REGISTRO ABONOS'!$B$8:$BC$10052,54,0)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475</v>
      </c>
      <c r="I558" t="s">
        <v>475</v>
      </c>
      <c r="J558">
        <f t="shared" si="8"/>
        <v>105000</v>
      </c>
      <c r="K558" t="e">
        <f>VLOOKUP(B558,'REGISTRO ABONOS'!$B$8:$BC$10052,54,0)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ABONOS'!$B$8:$BC$10052,54,0)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476</v>
      </c>
      <c r="I560" t="s">
        <v>476</v>
      </c>
      <c r="J560">
        <f t="shared" si="8"/>
        <v>105000</v>
      </c>
      <c r="K560" t="e">
        <f>VLOOKUP(B560,'REGISTRO ABONOS'!$B$8:$BC$10052,54,0)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ABONOS'!$B$8:$BC$10052,54,0)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ABONOS'!$B$8:$BC$10052,54,0)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ABONOS'!$B$8:$BC$10052,54,0)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ABONOS'!$B$8:$BC$10052,54,0)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ABONOS'!$B$8:$BC$10052,54,0)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ABONOS'!$B$8:$BC$10052,54,0)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ABONOS'!$B$8:$BC$10052,54,0)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ABONOS'!$B$8:$BC$10052,54,0)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ABONOS'!$B$8:$BC$10052,54,0)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478</v>
      </c>
      <c r="I570" t="s">
        <v>478</v>
      </c>
      <c r="J570">
        <f t="shared" si="8"/>
        <v>105000</v>
      </c>
      <c r="K570" t="e">
        <f>VLOOKUP(B570,'REGISTRO ABONOS'!$B$8:$BC$10052,54,0)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ABONOS'!$B$8:$BC$10052,54,0)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ABONOS'!$B$8:$BC$10052,54,0)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ABONOS'!$B$8:$BC$10052,54,0)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ABONOS'!$B$8:$BC$10052,54,0)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ABONOS'!$B$8:$BC$10052,54,0)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ABONOS'!$B$8:$BC$10052,54,0)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498</v>
      </c>
      <c r="I577" t="s">
        <v>498</v>
      </c>
      <c r="J577">
        <f t="shared" si="8"/>
        <v>105000</v>
      </c>
      <c r="K577" t="e">
        <f>VLOOKUP(B577,'REGISTRO ABONOS'!$B$8:$BC$10052,54,0)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ABONOS'!$B$8:$BC$10052,54,0)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ABONOS'!$B$8:$BC$10052,54,0)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ABONOS'!$B$8:$BC$10052,54,0)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ABONOS'!$B$8:$BC$10052,54,0)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ABONOS'!$B$8:$BC$10052,54,0)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ABONOS'!$B$8:$BC$10052,54,0)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ABONOS'!$B$8:$BC$10052,54,0)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ABONOS'!$B$8:$BC$10052,54,0)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ABONOS'!$B$8:$BC$10052,54,0)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ABONOS'!$B$8:$BC$10052,54,0)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483</v>
      </c>
      <c r="I588" t="s">
        <v>483</v>
      </c>
      <c r="J588">
        <f t="shared" ref="J588:J651" si="9">IF(C588&gt;43607,130000,105000)</f>
        <v>105000</v>
      </c>
      <c r="K588" t="e">
        <f>VLOOKUP(B588,'REGISTRO ABONOS'!$B$8:$BC$10052,54,0)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483</v>
      </c>
      <c r="I589" t="s">
        <v>483</v>
      </c>
      <c r="J589">
        <f t="shared" si="9"/>
        <v>105000</v>
      </c>
      <c r="K589" t="e">
        <f>VLOOKUP(B589,'REGISTRO ABONOS'!$B$8:$BC$10052,54,0)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483</v>
      </c>
      <c r="I590" t="s">
        <v>483</v>
      </c>
      <c r="J590">
        <f t="shared" si="9"/>
        <v>105000</v>
      </c>
      <c r="K590" t="e">
        <f>VLOOKUP(B590,'REGISTRO ABONOS'!$B$8:$BC$10052,54,0)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498</v>
      </c>
      <c r="I591" t="s">
        <v>498</v>
      </c>
      <c r="J591">
        <f t="shared" si="9"/>
        <v>105000</v>
      </c>
      <c r="K591" t="e">
        <f>VLOOKUP(B591,'REGISTRO ABONOS'!$B$8:$BC$10052,54,0)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ABONOS'!$B$8:$BC$10052,54,0)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ABONOS'!$B$8:$BC$10052,54,0)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ABONOS'!$B$8:$BC$10052,54,0)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513</v>
      </c>
      <c r="I595" t="s">
        <v>513</v>
      </c>
      <c r="J595">
        <f t="shared" si="9"/>
        <v>105000</v>
      </c>
      <c r="K595" t="e">
        <f>VLOOKUP(B595,'REGISTRO ABONOS'!$B$8:$BC$10052,54,0)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ABONOS'!$B$8:$BC$10052,54,0)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478</v>
      </c>
      <c r="I597" t="s">
        <v>478</v>
      </c>
      <c r="J597">
        <f t="shared" si="9"/>
        <v>105000</v>
      </c>
      <c r="K597" t="e">
        <f>VLOOKUP(B597,'REGISTRO ABONOS'!$B$8:$BC$10052,54,0)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513</v>
      </c>
      <c r="I598" t="s">
        <v>513</v>
      </c>
      <c r="J598">
        <f t="shared" si="9"/>
        <v>105000</v>
      </c>
      <c r="K598" t="e">
        <f>VLOOKUP(B598,'REGISTRO ABONOS'!$B$8:$BC$10052,54,0)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ABONOS'!$B$8:$BC$10052,54,0)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ABONOS'!$B$8:$BC$10052,54,0)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ABONOS'!$B$8:$BC$10052,54,0)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498</v>
      </c>
      <c r="I602" t="s">
        <v>498</v>
      </c>
      <c r="J602">
        <f t="shared" si="9"/>
        <v>105000</v>
      </c>
      <c r="K602" t="e">
        <f>VLOOKUP(B602,'REGISTRO ABONOS'!$B$8:$BC$10052,54,0)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ABONOS'!$B$8:$BC$10052,54,0)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ABONOS'!$B$8:$BC$10052,54,0)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ABONOS'!$B$8:$BC$10052,54,0)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ABONOS'!$B$8:$BC$10052,54,0)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ABONOS'!$B$8:$BC$10052,54,0)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ABONOS'!$B$8:$BC$10052,54,0)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478</v>
      </c>
      <c r="I609" t="s">
        <v>478</v>
      </c>
      <c r="J609">
        <f t="shared" si="9"/>
        <v>105000</v>
      </c>
      <c r="K609" t="e">
        <f>VLOOKUP(B609,'REGISTRO ABONOS'!$B$8:$BC$10052,54,0)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488</v>
      </c>
      <c r="I610" t="s">
        <v>488</v>
      </c>
      <c r="J610">
        <f t="shared" si="9"/>
        <v>105000</v>
      </c>
      <c r="K610" t="e">
        <f>VLOOKUP(B610,'REGISTRO ABONOS'!$B$8:$BC$10052,54,0)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ABONOS'!$B$8:$BC$10052,54,0)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ABONOS'!$B$8:$BC$10052,54,0)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ABONOS'!$B$8:$BC$10052,54,0)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ABONOS'!$B$8:$BC$10052,54,0)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ABONOS'!$B$8:$BC$10052,54,0)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ABONOS'!$B$8:$BC$10052,54,0)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ABONOS'!$B$8:$BC$10052,54,0)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486</v>
      </c>
      <c r="I618" t="s">
        <v>486</v>
      </c>
      <c r="J618">
        <f t="shared" si="9"/>
        <v>105000</v>
      </c>
      <c r="K618" t="e">
        <f>VLOOKUP(B618,'REGISTRO ABONOS'!$B$8:$BC$10052,54,0)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494</v>
      </c>
      <c r="I619" t="s">
        <v>494</v>
      </c>
      <c r="J619">
        <f t="shared" si="9"/>
        <v>105000</v>
      </c>
      <c r="K619" t="e">
        <f>VLOOKUP(B619,'REGISTRO ABONOS'!$B$8:$BC$10052,54,0)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486</v>
      </c>
      <c r="I620" t="s">
        <v>486</v>
      </c>
      <c r="J620">
        <f t="shared" si="9"/>
        <v>105000</v>
      </c>
      <c r="K620" t="e">
        <f>VLOOKUP(B620,'REGISTRO ABONOS'!$B$8:$BC$10052,54,0)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ABONOS'!$B$8:$BC$10052,54,0)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ABONOS'!$B$8:$BC$10052,54,0)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484</v>
      </c>
      <c r="I623" t="s">
        <v>484</v>
      </c>
      <c r="J623">
        <f t="shared" si="9"/>
        <v>105000</v>
      </c>
      <c r="K623" t="e">
        <f>VLOOKUP(B623,'REGISTRO ABONOS'!$B$8:$BC$10052,54,0)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ABONOS'!$B$8:$BC$10052,54,0)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ABONOS'!$B$8:$BC$10052,54,0)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494</v>
      </c>
      <c r="I626" t="s">
        <v>494</v>
      </c>
      <c r="J626">
        <f t="shared" si="9"/>
        <v>105000</v>
      </c>
      <c r="K626" t="e">
        <f>VLOOKUP(B626,'REGISTRO ABONOS'!$B$8:$BC$10052,54,0)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491</v>
      </c>
      <c r="I627" t="s">
        <v>491</v>
      </c>
      <c r="J627">
        <f t="shared" si="9"/>
        <v>105000</v>
      </c>
      <c r="K627" t="e">
        <f>VLOOKUP(B627,'REGISTRO ABONOS'!$B$8:$BC$10052,54,0)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485</v>
      </c>
      <c r="I628" t="s">
        <v>485</v>
      </c>
      <c r="J628">
        <f t="shared" si="9"/>
        <v>105000</v>
      </c>
      <c r="K628" t="e">
        <f>VLOOKUP(B628,'REGISTRO ABONOS'!$B$8:$BC$10052,54,0)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ABONOS'!$B$8:$BC$10052,54,0)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ABONOS'!$B$8:$BC$10052,54,0)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ABONOS'!$B$8:$BC$10052,54,0)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ABONOS'!$B$8:$BC$10052,54,0)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514</v>
      </c>
      <c r="I633" t="s">
        <v>514</v>
      </c>
      <c r="J633">
        <f t="shared" si="9"/>
        <v>105000</v>
      </c>
      <c r="K633" t="e">
        <f>VLOOKUP(B633,'REGISTRO ABONOS'!$B$8:$BC$10052,54,0)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ABONOS'!$B$8:$BC$10052,54,0)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ABONOS'!$B$8:$BC$10052,54,0)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493</v>
      </c>
      <c r="I636" t="s">
        <v>493</v>
      </c>
      <c r="J636">
        <f t="shared" si="9"/>
        <v>105000</v>
      </c>
      <c r="K636" t="e">
        <f>VLOOKUP(B636,'REGISTRO ABONOS'!$B$8:$BC$10052,54,0)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ABONOS'!$B$8:$BC$10052,54,0)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488</v>
      </c>
      <c r="I638" t="s">
        <v>488</v>
      </c>
      <c r="J638">
        <f t="shared" si="9"/>
        <v>105000</v>
      </c>
      <c r="K638" t="e">
        <f>VLOOKUP(B638,'REGISTRO ABONOS'!$B$8:$BC$10052,54,0)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486</v>
      </c>
      <c r="I639" t="s">
        <v>486</v>
      </c>
      <c r="J639">
        <f t="shared" si="9"/>
        <v>105000</v>
      </c>
      <c r="K639" t="e">
        <f>VLOOKUP(B639,'REGISTRO ABONOS'!$B$8:$BC$10052,54,0)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ABONOS'!$B$8:$BC$10052,54,0)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ABONOS'!$B$8:$BC$10052,54,0)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ABONOS'!$B$8:$BC$10052,54,0)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479</v>
      </c>
      <c r="I643" t="s">
        <v>479</v>
      </c>
      <c r="J643">
        <f t="shared" si="9"/>
        <v>105000</v>
      </c>
      <c r="K643" t="e">
        <f>VLOOKUP(B643,'REGISTRO ABONOS'!$B$8:$BC$10052,54,0)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ABONOS'!$B$8:$BC$10052,54,0)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ABONOS'!$B$8:$BC$10052,54,0)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ABONOS'!$B$8:$BC$10052,54,0)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ABONOS'!$B$8:$BC$10052,54,0)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ABONOS'!$B$8:$BC$10052,54,0)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488</v>
      </c>
      <c r="I649" t="s">
        <v>488</v>
      </c>
      <c r="J649">
        <f t="shared" si="9"/>
        <v>105000</v>
      </c>
      <c r="K649" t="e">
        <f>VLOOKUP(B649,'REGISTRO ABONOS'!$B$8:$BC$10052,54,0)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500</v>
      </c>
      <c r="I650" t="s">
        <v>500</v>
      </c>
      <c r="J650">
        <f t="shared" si="9"/>
        <v>105000</v>
      </c>
      <c r="K650" t="e">
        <f>VLOOKUP(B650,'REGISTRO ABONOS'!$B$8:$BC$10052,54,0)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ABONOS'!$B$8:$BC$10052,54,0)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ABONOS'!$B$8:$BC$10052,54,0)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ABONOS'!$B$8:$BC$10052,54,0)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ABONOS'!$B$8:$BC$10052,54,0)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ABONOS'!$B$8:$BC$10052,54,0)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485</v>
      </c>
      <c r="I656" t="s">
        <v>485</v>
      </c>
      <c r="J656">
        <f t="shared" si="10"/>
        <v>105000</v>
      </c>
      <c r="K656" t="e">
        <f>VLOOKUP(B656,'REGISTRO ABONOS'!$B$8:$BC$10052,54,0)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ABONOS'!$B$8:$BC$10052,54,0)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479</v>
      </c>
      <c r="I658" t="s">
        <v>479</v>
      </c>
      <c r="J658">
        <f t="shared" si="10"/>
        <v>105000</v>
      </c>
      <c r="K658" t="e">
        <f>VLOOKUP(B658,'REGISTRO ABONOS'!$B$8:$BC$10052,54,0)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488</v>
      </c>
      <c r="I659" t="s">
        <v>488</v>
      </c>
      <c r="J659">
        <f t="shared" si="10"/>
        <v>105000</v>
      </c>
      <c r="K659" t="e">
        <f>VLOOKUP(B659,'REGISTRO ABONOS'!$B$8:$BC$10052,54,0)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501</v>
      </c>
      <c r="I660" t="s">
        <v>501</v>
      </c>
      <c r="J660">
        <f t="shared" si="10"/>
        <v>105000</v>
      </c>
      <c r="K660" t="e">
        <f>VLOOKUP(B660,'REGISTRO ABONOS'!$B$8:$BC$10052,54,0)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603</v>
      </c>
      <c r="H661" t="s">
        <v>603</v>
      </c>
      <c r="I661" t="s">
        <v>594</v>
      </c>
      <c r="J661">
        <f t="shared" si="10"/>
        <v>105000</v>
      </c>
      <c r="K661" t="e">
        <f>VLOOKUP(B661,'REGISTRO ABONOS'!$B$8:$BC$10052,54,0)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ABONOS'!$B$8:$BC$10052,54,0)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515</v>
      </c>
      <c r="I663" t="s">
        <v>515</v>
      </c>
      <c r="J663">
        <f t="shared" si="10"/>
        <v>105000</v>
      </c>
      <c r="K663" t="e">
        <f>VLOOKUP(B663,'REGISTRO ABONOS'!$B$8:$BC$10052,54,0)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514</v>
      </c>
      <c r="I664" t="s">
        <v>514</v>
      </c>
      <c r="J664">
        <f t="shared" si="10"/>
        <v>105000</v>
      </c>
      <c r="K664" t="e">
        <f>VLOOKUP(B664,'REGISTRO ABONOS'!$B$8:$BC$10052,54,0)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ABONOS'!$B$8:$BC$10052,54,0)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ABONOS'!$B$8:$BC$10052,54,0)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ABONOS'!$B$8:$BC$10052,54,0)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ABONOS'!$B$8:$BC$10052,54,0)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ABONOS'!$B$8:$BC$10052,54,0)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ABONOS'!$B$8:$BC$10052,54,0)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ABONOS'!$B$8:$BC$10052,54,0)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ABONOS'!$B$8:$BC$10052,54,0)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ABONOS'!$B$8:$BC$10052,54,0)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ABONOS'!$B$8:$BC$10052,54,0)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ABONOS'!$B$8:$BC$10052,54,0)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ABONOS'!$B$8:$BC$10052,54,0)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ABONOS'!$B$8:$BC$10052,54,0)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ABONOS'!$B$8:$BC$10052,54,0)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ABONOS'!$B$8:$BC$10052,54,0)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ABONOS'!$B$8:$BC$10052,54,0)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ABONOS'!$B$8:$BC$10052,54,0)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ABONOS'!$B$8:$BC$10052,54,0)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ABONOS'!$B$8:$BC$10052,54,0)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641</v>
      </c>
      <c r="H684" t="s">
        <v>641</v>
      </c>
      <c r="I684" t="s">
        <v>322</v>
      </c>
      <c r="J684">
        <f t="shared" si="10"/>
        <v>105000</v>
      </c>
      <c r="K684" t="e">
        <f>VLOOKUP(B684,'REGISTRO ABONOS'!$B$8:$BC$10052,54,0)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476</v>
      </c>
      <c r="I685" t="s">
        <v>476</v>
      </c>
      <c r="J685">
        <f t="shared" si="10"/>
        <v>105000</v>
      </c>
      <c r="K685" t="e">
        <f>VLOOKUP(B685,'REGISTRO ABONOS'!$B$8:$BC$10052,54,0)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501</v>
      </c>
      <c r="I686" t="s">
        <v>501</v>
      </c>
      <c r="J686">
        <f t="shared" si="10"/>
        <v>105000</v>
      </c>
      <c r="K686" t="e">
        <f>VLOOKUP(B686,'REGISTRO ABONOS'!$B$8:$BC$10052,54,0)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516</v>
      </c>
      <c r="I687" t="s">
        <v>516</v>
      </c>
      <c r="J687">
        <f t="shared" si="10"/>
        <v>105000</v>
      </c>
      <c r="K687" t="e">
        <f>VLOOKUP(B687,'REGISTRO ABONOS'!$B$8:$BC$10052,54,0)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517</v>
      </c>
      <c r="I688" t="s">
        <v>517</v>
      </c>
      <c r="J688">
        <f t="shared" si="10"/>
        <v>105000</v>
      </c>
      <c r="K688" t="e">
        <f>VLOOKUP(B688,'REGISTRO ABONOS'!$B$8:$BC$10052,54,0)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ABONOS'!$B$8:$BC$10052,54,0)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ABONOS'!$B$8:$BC$10052,54,0)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483</v>
      </c>
      <c r="I691" t="s">
        <v>483</v>
      </c>
      <c r="J691">
        <f t="shared" si="10"/>
        <v>105000</v>
      </c>
      <c r="K691" t="e">
        <f>VLOOKUP(B691,'REGISTRO ABONOS'!$B$8:$BC$10052,54,0)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619</v>
      </c>
      <c r="H692" t="s">
        <v>619</v>
      </c>
      <c r="I692" t="s">
        <v>594</v>
      </c>
      <c r="J692">
        <f t="shared" si="10"/>
        <v>105000</v>
      </c>
      <c r="K692" t="e">
        <f>VLOOKUP(B692,'REGISTRO ABONOS'!$B$8:$BC$10052,54,0)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ABONOS'!$B$8:$BC$10052,54,0)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ABONOS'!$B$8:$BC$10052,54,0)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ABONOS'!$B$8:$BC$10052,54,0)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ABONOS'!$B$8:$BC$10052,54,0)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ABONOS'!$B$8:$BC$10052,54,0)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ABONOS'!$B$8:$BC$10052,54,0)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476</v>
      </c>
      <c r="I699" t="s">
        <v>476</v>
      </c>
      <c r="J699">
        <f t="shared" si="10"/>
        <v>105000</v>
      </c>
      <c r="K699" t="e">
        <f>VLOOKUP(B699,'REGISTRO ABONOS'!$B$8:$BC$10052,54,0)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ABONOS'!$B$8:$BC$10052,54,0)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ABONOS'!$B$8:$BC$10052,54,0)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516</v>
      </c>
      <c r="I702" t="s">
        <v>516</v>
      </c>
      <c r="J702">
        <f t="shared" si="10"/>
        <v>105000</v>
      </c>
      <c r="K702" t="e">
        <f>VLOOKUP(B702,'REGISTRO ABONOS'!$B$8:$BC$10052,54,0)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ABONOS'!$B$8:$BC$10052,54,0)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ABONOS'!$B$8:$BC$10052,54,0)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ABONOS'!$B$8:$BC$10052,54,0)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ABONOS'!$B$8:$BC$10052,54,0)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ABONOS'!$B$8:$BC$10052,54,0)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ABONOS'!$B$8:$BC$10052,54,0)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501</v>
      </c>
      <c r="I709" t="s">
        <v>501</v>
      </c>
      <c r="J709">
        <f t="shared" si="10"/>
        <v>105000</v>
      </c>
      <c r="K709" t="e">
        <f>VLOOKUP(B709,'REGISTRO ABONOS'!$B$8:$BC$10052,54,0)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518</v>
      </c>
      <c r="I710" t="s">
        <v>518</v>
      </c>
      <c r="J710">
        <f t="shared" si="10"/>
        <v>105000</v>
      </c>
      <c r="K710" t="e">
        <f>VLOOKUP(B710,'REGISTRO ABONOS'!$B$8:$BC$10052,54,0)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ABONOS'!$B$8:$BC$10052,54,0)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ABONOS'!$B$8:$BC$10052,54,0)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ABONOS'!$B$8:$BC$10052,54,0)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ABONOS'!$B$8:$BC$10052,54,0)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ABONOS'!$B$8:$BC$10052,54,0)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500</v>
      </c>
      <c r="I716" t="s">
        <v>500</v>
      </c>
      <c r="J716">
        <f t="shared" ref="J716:J779" si="11">IF(C716&gt;43607,130000,105000)</f>
        <v>105000</v>
      </c>
      <c r="K716" t="e">
        <f>VLOOKUP(B716,'REGISTRO ABONOS'!$B$8:$BC$10052,54,0)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ABONOS'!$B$8:$BC$10052,54,0)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ABONOS'!$B$8:$BC$10052,54,0)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ABONOS'!$B$8:$BC$10052,54,0)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ABONOS'!$B$8:$BC$10052,54,0)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485</v>
      </c>
      <c r="I721" t="s">
        <v>485</v>
      </c>
      <c r="J721">
        <f t="shared" si="11"/>
        <v>105000</v>
      </c>
      <c r="K721" t="e">
        <f>VLOOKUP(B721,'REGISTRO ABONOS'!$B$8:$BC$10052,54,0)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486</v>
      </c>
      <c r="I722" t="s">
        <v>486</v>
      </c>
      <c r="J722">
        <f t="shared" si="11"/>
        <v>105000</v>
      </c>
      <c r="K722" t="e">
        <f>VLOOKUP(B722,'REGISTRO ABONOS'!$B$8:$BC$10052,54,0)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518</v>
      </c>
      <c r="I723" t="s">
        <v>518</v>
      </c>
      <c r="J723">
        <f t="shared" si="11"/>
        <v>105000</v>
      </c>
      <c r="K723" t="e">
        <f>VLOOKUP(B723,'REGISTRO ABONOS'!$B$8:$BC$10052,54,0)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ABONOS'!$B$8:$BC$10052,54,0)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ABONOS'!$B$8:$BC$10052,54,0)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ABONOS'!$B$8:$BC$10052,54,0)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ABONOS'!$B$8:$BC$10052,54,0)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ABONOS'!$B$8:$BC$10052,54,0)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ABONOS'!$B$8:$BC$10052,54,0)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ABONOS'!$B$8:$BC$10052,54,0)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ABONOS'!$B$8:$BC$10052,54,0)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ABONOS'!$B$8:$BC$10052,54,0)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ABONOS'!$B$8:$BC$10052,54,0)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ABONOS'!$B$8:$BC$10052,54,0)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518</v>
      </c>
      <c r="I735" t="s">
        <v>518</v>
      </c>
      <c r="J735">
        <f t="shared" si="11"/>
        <v>105000</v>
      </c>
      <c r="K735" t="e">
        <f>VLOOKUP(B735,'REGISTRO ABONOS'!$B$8:$BC$10052,54,0)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ABONOS'!$B$8:$BC$10052,54,0)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ABONOS'!$B$8:$BC$10052,54,0)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ABONOS'!$B$8:$BC$10052,54,0)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494</v>
      </c>
      <c r="I739" t="s">
        <v>494</v>
      </c>
      <c r="J739">
        <f t="shared" si="11"/>
        <v>105000</v>
      </c>
      <c r="K739" t="e">
        <f>VLOOKUP(B739,'REGISTRO ABONOS'!$B$8:$BC$10052,54,0)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475</v>
      </c>
      <c r="I740" t="s">
        <v>475</v>
      </c>
      <c r="J740">
        <f t="shared" si="11"/>
        <v>105000</v>
      </c>
      <c r="K740" t="e">
        <f>VLOOKUP(B740,'REGISTRO ABONOS'!$B$8:$BC$10052,54,0)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ABONOS'!$B$8:$BC$10052,54,0)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617</v>
      </c>
      <c r="H742" t="s">
        <v>617</v>
      </c>
      <c r="I742" t="s">
        <v>322</v>
      </c>
      <c r="J742">
        <f t="shared" si="11"/>
        <v>105000</v>
      </c>
      <c r="K742" t="e">
        <f>VLOOKUP(B742,'REGISTRO ABONOS'!$B$8:$BC$10052,54,0)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ABONOS'!$B$8:$BC$10052,54,0)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ABONOS'!$B$8:$BC$10052,54,0)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ABONOS'!$B$8:$BC$10052,54,0)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ABONOS'!$B$8:$BC$10052,54,0)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ABONOS'!$B$8:$BC$10052,54,0)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ABONOS'!$B$8:$BC$10052,54,0)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ABONOS'!$B$8:$BC$10052,54,0)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ABONOS'!$B$8:$BC$10052,54,0)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ABONOS'!$B$8:$BC$10052,54,0)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ABONOS'!$B$8:$BC$10052,54,0)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ABONOS'!$B$8:$BC$10052,54,0)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ABONOS'!$B$8:$BC$10052,54,0)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ABONOS'!$B$8:$BC$10052,54,0)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500</v>
      </c>
      <c r="I756" t="s">
        <v>500</v>
      </c>
      <c r="J756">
        <f t="shared" si="11"/>
        <v>105000</v>
      </c>
      <c r="K756" t="e">
        <f>VLOOKUP(B756,'REGISTRO ABONOS'!$B$8:$BC$10052,54,0)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ABONOS'!$B$8:$BC$10052,54,0)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475</v>
      </c>
      <c r="I758" t="s">
        <v>475</v>
      </c>
      <c r="J758">
        <f t="shared" si="11"/>
        <v>105000</v>
      </c>
      <c r="K758" t="e">
        <f>VLOOKUP(B758,'REGISTRO ABONOS'!$B$8:$BC$10052,54,0)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518</v>
      </c>
      <c r="I759" t="s">
        <v>518</v>
      </c>
      <c r="J759">
        <f t="shared" si="11"/>
        <v>105000</v>
      </c>
      <c r="K759" t="e">
        <f>VLOOKUP(B759,'REGISTRO ABONOS'!$B$8:$BC$10052,54,0)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501</v>
      </c>
      <c r="I760" t="s">
        <v>501</v>
      </c>
      <c r="J760">
        <f t="shared" si="11"/>
        <v>105000</v>
      </c>
      <c r="K760" t="e">
        <f>VLOOKUP(B760,'REGISTRO ABONOS'!$B$8:$BC$10052,54,0)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ABONOS'!$B$8:$BC$10052,54,0)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ABONOS'!$B$8:$BC$10052,54,0)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ABONOS'!$B$8:$BC$10052,54,0)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ABONOS'!$B$8:$BC$10052,54,0)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ABONOS'!$B$8:$BC$10052,54,0)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ABONOS'!$B$8:$BC$10052,54,0)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ABONOS'!$B$8:$BC$10052,54,0)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ABONOS'!$B$8:$BC$10052,54,0)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ABONOS'!$B$8:$BC$10052,54,0)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ABONOS'!$B$8:$BC$10052,54,0)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ABONOS'!$B$8:$BC$10052,54,0)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ABONOS'!$B$8:$BC$10052,54,0)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ABONOS'!$B$8:$BC$10052,54,0)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ABONOS'!$B$8:$BC$10052,54,0)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ABONOS'!$B$8:$BC$10052,54,0)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ABONOS'!$B$8:$BC$10052,54,0)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ABONOS'!$B$8:$BC$10052,54,0)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ABONOS'!$B$8:$BC$10052,54,0)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ABONOS'!$B$8:$BC$10052,54,0)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ABONOS'!$B$8:$BC$10052,54,0)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ABONOS'!$B$8:$BC$10052,54,0)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ABONOS'!$B$8:$BC$10052,54,0)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ABONOS'!$B$8:$BC$10052,54,0)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ABONOS'!$B$8:$BC$10052,54,0)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ABONOS'!$B$8:$BC$10052,54,0)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ABONOS'!$B$8:$BC$10052,54,0)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ABONOS'!$B$8:$BC$10052,54,0)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501</v>
      </c>
      <c r="I788" t="s">
        <v>501</v>
      </c>
      <c r="J788">
        <f t="shared" si="12"/>
        <v>105000</v>
      </c>
      <c r="K788" t="e">
        <f>VLOOKUP(B788,'REGISTRO ABONOS'!$B$8:$BC$10052,54,0)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501</v>
      </c>
      <c r="I789" t="s">
        <v>501</v>
      </c>
      <c r="J789">
        <f t="shared" si="12"/>
        <v>105000</v>
      </c>
      <c r="K789" t="e">
        <f>VLOOKUP(B789,'REGISTRO ABONOS'!$B$8:$BC$10052,54,0)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ABONOS'!$B$8:$BC$10052,54,0)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ABONOS'!$B$8:$BC$10052,54,0)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ABONOS'!$B$8:$BC$10052,54,0)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ABONOS'!$B$8:$BC$10052,54,0)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ABONOS'!$B$8:$BC$10052,54,0)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ABONOS'!$B$8:$BC$10052,54,0)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ABONOS'!$B$8:$BC$10052,54,0)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ABONOS'!$B$8:$BC$10052,54,0)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ABONOS'!$B$8:$BC$10052,54,0)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ABONOS'!$B$8:$BC$10052,54,0)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ABONOS'!$B$8:$BC$10052,54,0)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ABONOS'!$B$8:$BC$10052,54,0)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ABONOS'!$B$8:$BC$10052,54,0)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ABONOS'!$B$8:$BC$10052,54,0)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ABONOS'!$B$8:$BC$10052,54,0)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ABONOS'!$B$8:$BC$10052,54,0)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ABONOS'!$B$8:$BC$10052,54,0)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ABONOS'!$B$8:$BC$10052,54,0)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ABONOS'!$B$8:$BC$10052,54,0)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501</v>
      </c>
      <c r="I809" t="s">
        <v>501</v>
      </c>
      <c r="J809">
        <f t="shared" si="12"/>
        <v>105000</v>
      </c>
      <c r="K809" t="e">
        <f>VLOOKUP(B809,'REGISTRO ABONOS'!$B$8:$BC$10052,54,0)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475</v>
      </c>
      <c r="I810" t="s">
        <v>475</v>
      </c>
      <c r="J810">
        <f t="shared" si="12"/>
        <v>105000</v>
      </c>
      <c r="K810" t="e">
        <f>VLOOKUP(B810,'REGISTRO ABONOS'!$B$8:$BC$10052,54,0)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ABONOS'!$B$8:$BC$10052,54,0)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ABONOS'!$B$8:$BC$10052,54,0)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ABONOS'!$B$8:$BC$10052,54,0)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ABONOS'!$B$8:$BC$10052,54,0)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ABONOS'!$B$8:$BC$10052,54,0)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ABONOS'!$B$8:$BC$10052,54,0)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ABONOS'!$B$8:$BC$10052,54,0)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ABONOS'!$B$8:$BC$10052,54,0)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519</v>
      </c>
      <c r="I819" t="s">
        <v>519</v>
      </c>
      <c r="J819">
        <f t="shared" si="12"/>
        <v>105000</v>
      </c>
      <c r="K819" t="e">
        <f>VLOOKUP(B819,'REGISTRO ABONOS'!$B$8:$BC$10052,54,0)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520</v>
      </c>
      <c r="I820" t="s">
        <v>520</v>
      </c>
      <c r="J820">
        <f t="shared" si="12"/>
        <v>105000</v>
      </c>
      <c r="K820" t="e">
        <f>VLOOKUP(B820,'REGISTRO ABONOS'!$B$8:$BC$10052,54,0)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ABONOS'!$B$8:$BC$10052,54,0)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ABONOS'!$B$8:$BC$10052,54,0)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ABONOS'!$B$8:$BC$10052,54,0)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502</v>
      </c>
      <c r="I824" t="s">
        <v>502</v>
      </c>
      <c r="J824">
        <f t="shared" si="12"/>
        <v>105000</v>
      </c>
      <c r="K824" t="e">
        <f>VLOOKUP(B824,'REGISTRO ABONOS'!$B$8:$BC$10052,54,0)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ABONOS'!$B$8:$BC$10052,54,0)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506</v>
      </c>
      <c r="I826" t="s">
        <v>506</v>
      </c>
      <c r="J826">
        <f t="shared" si="12"/>
        <v>105000</v>
      </c>
      <c r="K826" t="e">
        <f>VLOOKUP(B826,'REGISTRO ABONOS'!$B$8:$BC$10052,54,0)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485</v>
      </c>
      <c r="I827" t="s">
        <v>485</v>
      </c>
      <c r="J827">
        <f t="shared" si="12"/>
        <v>105000</v>
      </c>
      <c r="K827" t="e">
        <f>VLOOKUP(B827,'REGISTRO ABONOS'!$B$8:$BC$10052,54,0)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518</v>
      </c>
      <c r="I828" t="s">
        <v>518</v>
      </c>
      <c r="J828">
        <f t="shared" si="12"/>
        <v>105000</v>
      </c>
      <c r="K828" t="e">
        <f>VLOOKUP(B828,'REGISTRO ABONOS'!$B$8:$BC$10052,54,0)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475</v>
      </c>
      <c r="I829" t="s">
        <v>475</v>
      </c>
      <c r="J829">
        <f t="shared" si="12"/>
        <v>105000</v>
      </c>
      <c r="K829" t="e">
        <f>VLOOKUP(B829,'REGISTRO ABONOS'!$B$8:$BC$10052,54,0)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ABONOS'!$B$8:$BC$10052,54,0)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ABONOS'!$B$8:$BC$10052,54,0)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519</v>
      </c>
      <c r="I832" t="s">
        <v>519</v>
      </c>
      <c r="J832">
        <f t="shared" si="12"/>
        <v>105000</v>
      </c>
      <c r="K832" t="e">
        <f>VLOOKUP(B832,'REGISTRO ABONOS'!$B$8:$BC$10052,54,0)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ABONOS'!$B$8:$BC$10052,54,0)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ABONOS'!$B$8:$BC$10052,54,0)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ABONOS'!$B$8:$BC$10052,54,0)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519</v>
      </c>
      <c r="I836" t="s">
        <v>519</v>
      </c>
      <c r="J836">
        <f t="shared" si="12"/>
        <v>105000</v>
      </c>
      <c r="K836" t="e">
        <f>VLOOKUP(B836,'REGISTRO ABONOS'!$B$8:$BC$10052,54,0)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ABONOS'!$B$8:$BC$10052,54,0)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520</v>
      </c>
      <c r="I838" t="s">
        <v>520</v>
      </c>
      <c r="J838">
        <f t="shared" si="12"/>
        <v>105000</v>
      </c>
      <c r="K838" t="e">
        <f>VLOOKUP(B838,'REGISTRO ABONOS'!$B$8:$BC$10052,54,0)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ABONOS'!$B$8:$BC$10052,54,0)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ABONOS'!$B$8:$BC$10052,54,0)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ABONOS'!$B$8:$BC$10052,54,0)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521</v>
      </c>
      <c r="I842" t="s">
        <v>521</v>
      </c>
      <c r="J842">
        <f t="shared" si="12"/>
        <v>105000</v>
      </c>
      <c r="K842" t="e">
        <f>VLOOKUP(B842,'REGISTRO ABONOS'!$B$8:$BC$10052,54,0)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485</v>
      </c>
      <c r="I843" t="s">
        <v>485</v>
      </c>
      <c r="J843">
        <f t="shared" si="12"/>
        <v>105000</v>
      </c>
      <c r="K843" t="e">
        <f>VLOOKUP(B843,'REGISTRO ABONOS'!$B$8:$BC$10052,54,0)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ABONOS'!$B$8:$BC$10052,54,0)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ABONOS'!$B$8:$BC$10052,54,0)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ABONOS'!$B$8:$BC$10052,54,0)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ABONOS'!$B$8:$BC$10052,54,0)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ABONOS'!$B$8:$BC$10052,54,0)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ABONOS'!$B$8:$BC$10052,54,0)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ABONOS'!$B$8:$BC$10052,54,0)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ABONOS'!$B$8:$BC$10052,54,0)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ABONOS'!$B$8:$BC$10052,54,0)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ABONOS'!$B$8:$BC$10052,54,0)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519</v>
      </c>
      <c r="I854" t="s">
        <v>519</v>
      </c>
      <c r="J854">
        <f t="shared" si="13"/>
        <v>105000</v>
      </c>
      <c r="K854" t="e">
        <f>VLOOKUP(B854,'REGISTRO ABONOS'!$B$8:$BC$10052,54,0)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ABONOS'!$B$8:$BC$10052,54,0)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ABONOS'!$B$8:$BC$10052,54,0)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520</v>
      </c>
      <c r="I857" t="s">
        <v>520</v>
      </c>
      <c r="J857">
        <f t="shared" si="13"/>
        <v>105000</v>
      </c>
      <c r="K857" t="e">
        <f>VLOOKUP(B857,'REGISTRO ABONOS'!$B$8:$BC$10052,54,0)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475</v>
      </c>
      <c r="I858" t="s">
        <v>475</v>
      </c>
      <c r="J858">
        <f t="shared" si="13"/>
        <v>105000</v>
      </c>
      <c r="K858" t="e">
        <f>VLOOKUP(B858,'REGISTRO ABONOS'!$B$8:$BC$10052,54,0)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ABONOS'!$B$8:$BC$10052,54,0)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501</v>
      </c>
      <c r="I860" t="s">
        <v>501</v>
      </c>
      <c r="J860">
        <f t="shared" si="13"/>
        <v>105000</v>
      </c>
      <c r="K860" t="e">
        <f>VLOOKUP(B860,'REGISTRO ABONOS'!$B$8:$BC$10052,54,0)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ABONOS'!$B$8:$BC$10052,54,0)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ABONOS'!$B$8:$BC$10052,54,0)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ABONOS'!$B$8:$BC$10052,54,0)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ABONOS'!$B$8:$BC$10052,54,0)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ABONOS'!$B$8:$BC$10052,54,0)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ABONOS'!$B$8:$BC$10052,54,0)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501</v>
      </c>
      <c r="I867" t="s">
        <v>501</v>
      </c>
      <c r="J867">
        <f t="shared" si="13"/>
        <v>105000</v>
      </c>
      <c r="K867" t="e">
        <f>VLOOKUP(B867,'REGISTRO ABONOS'!$B$8:$BC$10052,54,0)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ABONOS'!$B$8:$BC$10052,54,0)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ABONOS'!$B$8:$BC$10052,54,0)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ABONOS'!$B$8:$BC$10052,54,0)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ABONOS'!$B$8:$BC$10052,54,0)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ABONOS'!$B$8:$BC$10052,54,0)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503</v>
      </c>
      <c r="I873" t="s">
        <v>503</v>
      </c>
      <c r="J873">
        <f t="shared" si="13"/>
        <v>105000</v>
      </c>
      <c r="K873" t="e">
        <f>VLOOKUP(B873,'REGISTRO ABONOS'!$B$8:$BC$10052,54,0)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ABONOS'!$B$8:$BC$10052,54,0)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ABONOS'!$B$8:$BC$10052,54,0)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ABONOS'!$B$8:$BC$10052,54,0)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ABONOS'!$B$8:$BC$10052,54,0)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ABONOS'!$B$8:$BC$10052,54,0)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501</v>
      </c>
      <c r="I879" t="s">
        <v>501</v>
      </c>
      <c r="J879">
        <f t="shared" si="13"/>
        <v>105000</v>
      </c>
      <c r="K879" t="e">
        <f>VLOOKUP(B879,'REGISTRO ABONOS'!$B$8:$BC$10052,54,0)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ABONOS'!$B$8:$BC$10052,54,0)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ABONOS'!$B$8:$BC$10052,54,0)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ABONOS'!$B$8:$BC$10052,54,0)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ABONOS'!$B$8:$BC$10052,54,0)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ABONOS'!$B$8:$BC$10052,54,0)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ABONOS'!$B$8:$BC$10052,54,0)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ABONOS'!$B$8:$BC$10052,54,0)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ABONOS'!$B$8:$BC$10052,54,0)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ABONOS'!$B$8:$BC$10052,54,0)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ABONOS'!$B$8:$BC$10052,54,0)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ABONOS'!$B$8:$BC$10052,54,0)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503</v>
      </c>
      <c r="I891" t="s">
        <v>503</v>
      </c>
      <c r="J891">
        <f t="shared" si="13"/>
        <v>105000</v>
      </c>
      <c r="K891" t="e">
        <f>VLOOKUP(B891,'REGISTRO ABONOS'!$B$8:$BC$10052,54,0)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ABONOS'!$B$8:$BC$10052,54,0)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ABONOS'!$B$8:$BC$10052,54,0)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ABONOS'!$B$8:$BC$10052,54,0)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ABONOS'!$B$8:$BC$10052,54,0)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ABONOS'!$B$8:$BC$10052,54,0)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ABONOS'!$B$8:$BC$10052,54,0)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ABONOS'!$B$8:$BC$10052,54,0)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ABONOS'!$B$8:$BC$10052,54,0)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ABONOS'!$B$8:$BC$10052,54,0)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ABONOS'!$B$8:$BC$10052,54,0)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ABONOS'!$B$8:$BC$10052,54,0)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ABONOS'!$B$8:$BC$10052,54,0)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484</v>
      </c>
      <c r="I904" t="s">
        <v>484</v>
      </c>
      <c r="J904">
        <f t="shared" si="13"/>
        <v>105000</v>
      </c>
      <c r="K904" t="e">
        <f>VLOOKUP(B904,'REGISTRO ABONOS'!$B$8:$BC$10052,54,0)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ABONOS'!$B$8:$BC$10052,54,0)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ABONOS'!$B$8:$BC$10052,54,0)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ABONOS'!$B$8:$BC$10052,54,0)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ABONOS'!$B$8:$BC$10052,54,0)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501</v>
      </c>
      <c r="I909" t="s">
        <v>501</v>
      </c>
      <c r="J909">
        <f t="shared" si="14"/>
        <v>105000</v>
      </c>
      <c r="K909" t="e">
        <f>VLOOKUP(B909,'REGISTRO ABONOS'!$B$8:$BC$10052,54,0)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501</v>
      </c>
      <c r="I910" t="s">
        <v>501</v>
      </c>
      <c r="J910">
        <f t="shared" si="14"/>
        <v>105000</v>
      </c>
      <c r="K910" t="e">
        <f>VLOOKUP(B910,'REGISTRO ABONOS'!$B$8:$BC$10052,54,0)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ABONOS'!$B$8:$BC$10052,54,0)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ABONOS'!$B$8:$BC$10052,54,0)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503</v>
      </c>
      <c r="I913" t="s">
        <v>503</v>
      </c>
      <c r="J913">
        <f t="shared" si="14"/>
        <v>105000</v>
      </c>
      <c r="K913" t="e">
        <f>VLOOKUP(B913,'REGISTRO ABONOS'!$B$8:$BC$10052,54,0)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ABONOS'!$B$8:$BC$10052,54,0)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ABONOS'!$B$8:$BC$10052,54,0)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ABONOS'!$B$8:$BC$10052,54,0)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ABONOS'!$B$8:$BC$10052,54,0)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ABONOS'!$B$8:$BC$10052,54,0)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ABONOS'!$B$8:$BC$10052,54,0)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503</v>
      </c>
      <c r="I920" t="s">
        <v>503</v>
      </c>
      <c r="J920">
        <f t="shared" si="14"/>
        <v>105000</v>
      </c>
      <c r="K920" t="e">
        <f>VLOOKUP(B920,'REGISTRO ABONOS'!$B$8:$BC$10052,54,0)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ABONOS'!$B$8:$BC$10052,54,0)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ABONOS'!$B$8:$BC$10052,54,0)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485</v>
      </c>
      <c r="I923" t="s">
        <v>485</v>
      </c>
      <c r="J923">
        <f t="shared" si="14"/>
        <v>105000</v>
      </c>
      <c r="K923" t="e">
        <f>VLOOKUP(B923,'REGISTRO ABONOS'!$B$8:$BC$10052,54,0)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485</v>
      </c>
      <c r="I924" t="s">
        <v>485</v>
      </c>
      <c r="J924">
        <f t="shared" si="14"/>
        <v>105000</v>
      </c>
      <c r="K924" t="e">
        <f>VLOOKUP(B924,'REGISTRO ABONOS'!$B$8:$BC$10052,54,0)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501</v>
      </c>
      <c r="I925" t="s">
        <v>501</v>
      </c>
      <c r="J925">
        <f t="shared" si="14"/>
        <v>105000</v>
      </c>
      <c r="K925" t="e">
        <f>VLOOKUP(B925,'REGISTRO ABONOS'!$B$8:$BC$10052,54,0)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522</v>
      </c>
      <c r="I926" t="s">
        <v>522</v>
      </c>
      <c r="J926">
        <f t="shared" si="14"/>
        <v>105000</v>
      </c>
      <c r="K926" t="e">
        <f>VLOOKUP(B926,'REGISTRO ABONOS'!$B$8:$BC$10052,54,0)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C927" s="10">
        <v>43580</v>
      </c>
      <c r="D927" t="s">
        <v>637</v>
      </c>
      <c r="H927" t="s">
        <v>637</v>
      </c>
      <c r="I927" t="s">
        <v>322</v>
      </c>
      <c r="J927">
        <f t="shared" si="14"/>
        <v>105000</v>
      </c>
      <c r="K927" t="e">
        <f>VLOOKUP(B927,'REGISTRO ABONOS'!$B$8:$BC$10052,54,0)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503</v>
      </c>
      <c r="I928" t="s">
        <v>503</v>
      </c>
      <c r="J928">
        <f t="shared" si="14"/>
        <v>105000</v>
      </c>
      <c r="K928" t="e">
        <f>VLOOKUP(B928,'REGISTRO ABONOS'!$B$8:$BC$10052,54,0)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503</v>
      </c>
      <c r="I929" t="s">
        <v>503</v>
      </c>
      <c r="J929">
        <f t="shared" si="14"/>
        <v>105000</v>
      </c>
      <c r="K929" t="e">
        <f>VLOOKUP(B929,'REGISTRO ABONOS'!$B$8:$BC$10052,54,0)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ABONOS'!$B$8:$BC$10052,54,0)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ABONOS'!$B$8:$BC$10052,54,0)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ABONOS'!$B$8:$BC$10052,54,0)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513</v>
      </c>
      <c r="I933" t="s">
        <v>513</v>
      </c>
      <c r="J933">
        <f t="shared" si="14"/>
        <v>105000</v>
      </c>
      <c r="K933" t="e">
        <f>VLOOKUP(B933,'REGISTRO ABONOS'!$B$8:$BC$10052,54,0)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503</v>
      </c>
      <c r="I934" t="s">
        <v>503</v>
      </c>
      <c r="J934">
        <f t="shared" si="14"/>
        <v>105000</v>
      </c>
      <c r="K934" t="e">
        <f>VLOOKUP(B934,'REGISTRO ABONOS'!$B$8:$BC$10052,54,0)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ABONOS'!$B$8:$BC$10052,54,0)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491</v>
      </c>
      <c r="I936" t="s">
        <v>491</v>
      </c>
      <c r="J936">
        <f t="shared" si="14"/>
        <v>105000</v>
      </c>
      <c r="K936" t="e">
        <f>VLOOKUP(B936,'REGISTRO ABONOS'!$B$8:$BC$10052,54,0)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ABONOS'!$B$8:$BC$10052,54,0)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ABONOS'!$B$8:$BC$10052,54,0)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486</v>
      </c>
      <c r="I939" t="s">
        <v>486</v>
      </c>
      <c r="J939">
        <f t="shared" si="14"/>
        <v>105000</v>
      </c>
      <c r="K939" t="e">
        <f>VLOOKUP(B939,'REGISTRO ABONOS'!$B$8:$BC$10052,54,0)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ABONOS'!$B$8:$BC$10052,54,0)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ABONOS'!$B$8:$BC$10052,54,0)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ABONOS'!$B$8:$BC$10052,54,0)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485</v>
      </c>
      <c r="I943" t="s">
        <v>485</v>
      </c>
      <c r="J943">
        <f t="shared" si="14"/>
        <v>105000</v>
      </c>
      <c r="K943" t="e">
        <f>VLOOKUP(B943,'REGISTRO ABONOS'!$B$8:$BC$10052,54,0)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484</v>
      </c>
      <c r="I944" t="s">
        <v>484</v>
      </c>
      <c r="J944">
        <f t="shared" si="14"/>
        <v>105000</v>
      </c>
      <c r="K944" t="e">
        <f>VLOOKUP(B944,'REGISTRO ABONOS'!$B$8:$BC$10052,54,0)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522</v>
      </c>
      <c r="I945" t="s">
        <v>522</v>
      </c>
      <c r="J945">
        <f t="shared" si="14"/>
        <v>105000</v>
      </c>
      <c r="K945" t="e">
        <f>VLOOKUP(B945,'REGISTRO ABONOS'!$B$8:$BC$10052,54,0)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484</v>
      </c>
      <c r="I946" t="s">
        <v>484</v>
      </c>
      <c r="J946">
        <f t="shared" si="14"/>
        <v>105000</v>
      </c>
      <c r="K946" t="e">
        <f>VLOOKUP(B946,'REGISTRO ABONOS'!$B$8:$BC$10052,54,0)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ABONOS'!$B$8:$BC$10052,54,0)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ABONOS'!$B$8:$BC$10052,54,0)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ABONOS'!$B$8:$BC$10052,54,0)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ABONOS'!$B$8:$BC$10052,54,0)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ABONOS'!$B$8:$BC$10052,54,0)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ABONOS'!$B$8:$BC$10052,54,0)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ABONOS'!$B$8:$BC$10052,54,0)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ABONOS'!$B$8:$BC$10052,54,0)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ABONOS'!$B$8:$BC$10052,54,0)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489</v>
      </c>
      <c r="I956" t="s">
        <v>489</v>
      </c>
      <c r="J956">
        <f t="shared" si="14"/>
        <v>105000</v>
      </c>
      <c r="K956" t="e">
        <f>VLOOKUP(B956,'REGISTRO ABONOS'!$B$8:$BC$10052,54,0)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ABONOS'!$B$8:$BC$10052,54,0)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ABONOS'!$B$8:$BC$10052,54,0)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501</v>
      </c>
      <c r="I959" t="s">
        <v>501</v>
      </c>
      <c r="J959">
        <f t="shared" si="14"/>
        <v>105000</v>
      </c>
      <c r="K959" t="e">
        <f>VLOOKUP(B959,'REGISTRO ABONOS'!$B$8:$BC$10052,54,0)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ABONOS'!$B$8:$BC$10052,54,0)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ABONOS'!$B$8:$BC$10052,54,0)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ABONOS'!$B$8:$BC$10052,54,0)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ABONOS'!$B$8:$BC$10052,54,0)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ABONOS'!$B$8:$BC$10052,54,0)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ABONOS'!$B$8:$BC$10052,54,0)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ABONOS'!$B$8:$BC$10052,54,0)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ABONOS'!$B$8:$BC$10052,54,0)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ABONOS'!$B$8:$BC$10052,54,0)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ABONOS'!$B$8:$BC$10052,54,0)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ABONOS'!$B$8:$BC$10052,54,0)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ABONOS'!$B$8:$BC$10052,54,0)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ABONOS'!$B$8:$BC$10052,54,0)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ABONOS'!$B$8:$BC$10052,54,0)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ABONOS'!$B$8:$BC$10052,54,0)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ABONOS'!$B$8:$BC$10052,54,0)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ABONOS'!$B$8:$BC$10052,54,0)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ABONOS'!$B$8:$BC$10052,54,0)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ABONOS'!$B$8:$BC$10052,54,0)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ABONOS'!$B$8:$BC$10052,54,0)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ABONOS'!$B$8:$BC$10052,54,0)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ABONOS'!$B$8:$BC$10052,54,0)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ABONOS'!$B$8:$BC$10052,54,0)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ABONOS'!$B$8:$BC$10052,54,0)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ABONOS'!$B$8:$BC$10052,54,0)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503</v>
      </c>
      <c r="I985" t="s">
        <v>503</v>
      </c>
      <c r="J985">
        <f t="shared" si="15"/>
        <v>105000</v>
      </c>
      <c r="K985" t="e">
        <f>VLOOKUP(B985,'REGISTRO ABONOS'!$B$8:$BC$10052,54,0)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ABONOS'!$B$8:$BC$10052,54,0)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ABONOS'!$B$8:$BC$10052,54,0)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ABONOS'!$B$8:$BC$10052,54,0)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ABONOS'!$B$8:$BC$10052,54,0)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498</v>
      </c>
      <c r="I990" t="s">
        <v>498</v>
      </c>
      <c r="J990">
        <f t="shared" si="15"/>
        <v>105000</v>
      </c>
      <c r="K990" t="e">
        <f>VLOOKUP(B990,'REGISTRO ABONOS'!$B$8:$BC$10052,54,0)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ABONOS'!$B$8:$BC$10052,54,0)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ABONOS'!$B$8:$BC$10052,54,0)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ABONOS'!$B$8:$BC$10052,54,0)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503</v>
      </c>
      <c r="I994" t="s">
        <v>503</v>
      </c>
      <c r="J994">
        <f t="shared" si="15"/>
        <v>105000</v>
      </c>
      <c r="K994" t="e">
        <f>VLOOKUP(B994,'REGISTRO ABONOS'!$B$8:$BC$10052,54,0)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ABONOS'!$B$8:$BC$10052,54,0)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ABONOS'!$B$8:$BC$10052,54,0)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ABONOS'!$B$8:$BC$10052,54,0)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ABONOS'!$B$8:$BC$10052,54,0)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ABONOS'!$B$8:$BC$10052,54,0)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ABONOS'!$B$8:$BC$10052,54,0)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ABONOS'!$B$8:$BC$10052,54,0)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ABONOS'!$B$8:$BC$10052,54,0)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ABONOS'!$B$8:$BC$10052,54,0)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ABONOS'!$B$8:$BC$10052,54,0)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ABONOS'!$B$8:$BC$10052,54,0)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ABONOS'!$B$8:$BC$10052,54,0)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ABONOS'!$B$8:$BC$10052,54,0)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ABONOS'!$B$8:$BC$10052,54,0)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ABONOS'!$B$8:$BC$10052,54,0)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482</v>
      </c>
      <c r="I1010" t="s">
        <v>482</v>
      </c>
      <c r="J1010">
        <f t="shared" si="15"/>
        <v>105000</v>
      </c>
      <c r="K1010" t="e">
        <f>VLOOKUP(B1010,'REGISTRO ABONOS'!$B$8:$BC$10052,54,0)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523</v>
      </c>
      <c r="I1011" t="s">
        <v>523</v>
      </c>
      <c r="J1011">
        <f t="shared" si="15"/>
        <v>105000</v>
      </c>
      <c r="K1011" t="e">
        <f>VLOOKUP(B1011,'REGISTRO ABONOS'!$B$8:$BC$10052,54,0)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ABONOS'!$B$8:$BC$10052,54,0)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ABONOS'!$B$8:$BC$10052,54,0)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ABONOS'!$B$8:$BC$10052,54,0)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ABONOS'!$B$8:$BC$10052,54,0)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491</v>
      </c>
      <c r="I1016" t="s">
        <v>491</v>
      </c>
      <c r="J1016">
        <f t="shared" si="15"/>
        <v>105000</v>
      </c>
      <c r="K1016" t="e">
        <f>VLOOKUP(B1016,'REGISTRO ABONOS'!$B$8:$BC$10052,54,0)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ABONOS'!$B$8:$BC$10052,54,0)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ABONOS'!$B$8:$BC$10052,54,0)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ABONOS'!$B$8:$BC$10052,54,0)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ABONOS'!$B$8:$BC$10052,54,0)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ABONOS'!$B$8:$BC$10052,54,0)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ABONOS'!$B$8:$BC$10052,54,0)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ABONOS'!$B$8:$BC$10052,54,0)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ABONOS'!$B$8:$BC$10052,54,0)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524</v>
      </c>
      <c r="I1025" t="s">
        <v>524</v>
      </c>
      <c r="J1025">
        <f t="shared" si="15"/>
        <v>105000</v>
      </c>
      <c r="K1025" t="e">
        <f>VLOOKUP(B1025,'REGISTRO ABONOS'!$B$8:$BC$10052,54,0)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485</v>
      </c>
      <c r="I1026" t="s">
        <v>485</v>
      </c>
      <c r="J1026">
        <f t="shared" si="15"/>
        <v>105000</v>
      </c>
      <c r="K1026" t="e">
        <f>VLOOKUP(B1026,'REGISTRO ABONOS'!$B$8:$BC$10052,54,0)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505</v>
      </c>
      <c r="I1027" t="s">
        <v>505</v>
      </c>
      <c r="J1027">
        <f t="shared" si="15"/>
        <v>105000</v>
      </c>
      <c r="K1027" t="e">
        <f>VLOOKUP(B1027,'REGISTRO ABONOS'!$B$8:$BC$10052,54,0)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ABONOS'!$B$8:$BC$10052,54,0)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ABONOS'!$B$8:$BC$10052,54,0)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525</v>
      </c>
      <c r="I1030" t="s">
        <v>525</v>
      </c>
      <c r="J1030">
        <f t="shared" si="15"/>
        <v>105000</v>
      </c>
      <c r="K1030" t="e">
        <f>VLOOKUP(B1030,'REGISTRO ABONOS'!$B$8:$BC$10052,54,0)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485</v>
      </c>
      <c r="I1031" t="s">
        <v>485</v>
      </c>
      <c r="J1031">
        <f t="shared" si="15"/>
        <v>105000</v>
      </c>
      <c r="K1031" t="e">
        <f>VLOOKUP(B1031,'REGISTRO ABONOS'!$B$8:$BC$10052,54,0)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ABONOS'!$B$8:$BC$10052,54,0)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ABONOS'!$B$8:$BC$10052,54,0)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526</v>
      </c>
      <c r="I1034" t="s">
        <v>526</v>
      </c>
      <c r="J1034">
        <f t="shared" si="15"/>
        <v>105000</v>
      </c>
      <c r="K1034" t="e">
        <f>VLOOKUP(B1034,'REGISTRO ABONOS'!$B$8:$BC$10052,54,0)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527</v>
      </c>
      <c r="I1035" t="s">
        <v>527</v>
      </c>
      <c r="J1035">
        <f t="shared" si="15"/>
        <v>105000</v>
      </c>
      <c r="K1035" t="e">
        <f>VLOOKUP(B1035,'REGISTRO ABONOS'!$B$8:$BC$10052,54,0)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482</v>
      </c>
      <c r="I1036" t="s">
        <v>482</v>
      </c>
      <c r="J1036">
        <f t="shared" ref="J1036:J1099" si="16">IF(C1036&gt;43607,130000,105000)</f>
        <v>105000</v>
      </c>
      <c r="K1036" t="e">
        <f>VLOOKUP(B1036,'REGISTRO ABONOS'!$B$8:$BC$10052,54,0)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525</v>
      </c>
      <c r="I1037" t="s">
        <v>525</v>
      </c>
      <c r="J1037">
        <f t="shared" si="16"/>
        <v>105000</v>
      </c>
      <c r="K1037" t="e">
        <f>VLOOKUP(B1037,'REGISTRO ABONOS'!$B$8:$BC$10052,54,0)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500</v>
      </c>
      <c r="I1038" t="s">
        <v>500</v>
      </c>
      <c r="J1038">
        <f t="shared" si="16"/>
        <v>105000</v>
      </c>
      <c r="K1038" t="e">
        <f>VLOOKUP(B1038,'REGISTRO ABONOS'!$B$8:$BC$10052,54,0)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ABONOS'!$B$8:$BC$10052,54,0)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ABONOS'!$B$8:$BC$10052,54,0)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ABONOS'!$B$8:$BC$10052,54,0)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ABONOS'!$B$8:$BC$10052,54,0)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ABONOS'!$B$8:$BC$10052,54,0)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ABONOS'!$B$8:$BC$10052,54,0)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ABONOS'!$B$8:$BC$10052,54,0)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528</v>
      </c>
      <c r="I1046" t="s">
        <v>528</v>
      </c>
      <c r="J1046">
        <f t="shared" si="16"/>
        <v>105000</v>
      </c>
      <c r="K1046" t="e">
        <f>VLOOKUP(B1046,'REGISTRO ABONOS'!$B$8:$BC$10052,54,0)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528</v>
      </c>
      <c r="I1047" t="s">
        <v>528</v>
      </c>
      <c r="J1047">
        <f t="shared" si="16"/>
        <v>105000</v>
      </c>
      <c r="K1047" t="e">
        <f>VLOOKUP(B1047,'REGISTRO ABONOS'!$B$8:$BC$10052,54,0)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ABONOS'!$B$8:$BC$10052,54,0)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ABONOS'!$B$8:$BC$10052,54,0)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ABONOS'!$B$8:$BC$10052,54,0)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ABONOS'!$B$8:$BC$10052,54,0)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ABONOS'!$B$8:$BC$10052,54,0)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ABONOS'!$B$8:$BC$10052,54,0)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ABONOS'!$B$8:$BC$10052,54,0)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ABONOS'!$B$8:$BC$10052,54,0)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ABONOS'!$B$8:$BC$10052,54,0)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ABONOS'!$B$8:$BC$10052,54,0)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ABONOS'!$B$8:$BC$10052,54,0)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ABONOS'!$B$8:$BC$10052,54,0)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503</v>
      </c>
      <c r="I1060" t="s">
        <v>503</v>
      </c>
      <c r="J1060">
        <f t="shared" si="16"/>
        <v>105000</v>
      </c>
      <c r="K1060" t="e">
        <f>VLOOKUP(B1060,'REGISTRO ABONOS'!$B$8:$BC$10052,54,0)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ABONOS'!$B$8:$BC$10052,54,0)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ABONOS'!$B$8:$BC$10052,54,0)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ABONOS'!$B$8:$BC$10052,54,0)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ABONOS'!$B$8:$BC$10052,54,0)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503</v>
      </c>
      <c r="I1065" t="s">
        <v>503</v>
      </c>
      <c r="J1065">
        <f t="shared" si="16"/>
        <v>105000</v>
      </c>
      <c r="K1065" t="e">
        <f>VLOOKUP(B1065,'REGISTRO ABONOS'!$B$8:$BC$10052,54,0)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ABONOS'!$B$8:$BC$10052,54,0)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500</v>
      </c>
      <c r="I1067" t="s">
        <v>500</v>
      </c>
      <c r="J1067">
        <f t="shared" si="16"/>
        <v>105000</v>
      </c>
      <c r="K1067" t="e">
        <f>VLOOKUP(B1067,'REGISTRO ABONOS'!$B$8:$BC$10052,54,0)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ABONOS'!$B$8:$BC$10052,54,0)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ABONOS'!$B$8:$BC$10052,54,0)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505</v>
      </c>
      <c r="I1070" t="s">
        <v>505</v>
      </c>
      <c r="J1070">
        <f t="shared" si="16"/>
        <v>105000</v>
      </c>
      <c r="K1070" t="e">
        <f>VLOOKUP(B1070,'REGISTRO ABONOS'!$B$8:$BC$10052,54,0)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ABONOS'!$B$8:$BC$10052,54,0)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ABONOS'!$B$8:$BC$10052,54,0)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ABONOS'!$B$8:$BC$10052,54,0)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ABONOS'!$B$8:$BC$10052,54,0)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ABONOS'!$B$8:$BC$10052,54,0)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485</v>
      </c>
      <c r="I1076" t="s">
        <v>485</v>
      </c>
      <c r="J1076">
        <f t="shared" si="16"/>
        <v>105000</v>
      </c>
      <c r="K1076" t="e">
        <f>VLOOKUP(B1076,'REGISTRO ABONOS'!$B$8:$BC$10052,54,0)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ABONOS'!$B$8:$BC$10052,54,0)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ABONOS'!$B$8:$BC$10052,54,0)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ABONOS'!$B$8:$BC$10052,54,0)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ABONOS'!$B$8:$BC$10052,54,0)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ABONOS'!$B$8:$BC$10052,54,0)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ABONOS'!$B$8:$BC$10052,54,0)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ABONOS'!$B$8:$BC$10052,54,0)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ABONOS'!$B$8:$BC$10052,54,0)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ABONOS'!$B$8:$BC$10052,54,0)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ABONOS'!$B$8:$BC$10052,54,0)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514</v>
      </c>
      <c r="I1087" t="s">
        <v>514</v>
      </c>
      <c r="J1087">
        <f t="shared" si="16"/>
        <v>105000</v>
      </c>
      <c r="K1087" t="e">
        <f>VLOOKUP(B1087,'REGISTRO ABONOS'!$B$8:$BC$10052,54,0)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ABONOS'!$B$8:$BC$10052,54,0)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ABONOS'!$B$8:$BC$10052,54,0)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ABONOS'!$B$8:$BC$10052,54,0)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476</v>
      </c>
      <c r="J1091">
        <f t="shared" si="16"/>
        <v>105000</v>
      </c>
      <c r="K1091" t="e">
        <f>VLOOKUP(B1091,'REGISTRO ABONOS'!$B$8:$BC$10052,54,0)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ABONOS'!$B$8:$BC$10052,54,0)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ABONOS'!$B$8:$BC$10052,54,0)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ABONOS'!$B$8:$BC$10052,54,0)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ABONOS'!$B$8:$BC$10052,54,0)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ABONOS'!$B$8:$BC$10052,54,0)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ABONOS'!$B$8:$BC$10052,54,0)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ABONOS'!$B$8:$BC$10052,54,0)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485</v>
      </c>
      <c r="I1099" t="s">
        <v>485</v>
      </c>
      <c r="J1099">
        <f t="shared" si="16"/>
        <v>105000</v>
      </c>
      <c r="K1099" t="e">
        <f>VLOOKUP(B1099,'REGISTRO ABONOS'!$B$8:$BC$10052,54,0)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ABONOS'!$B$8:$BC$10052,54,0)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503</v>
      </c>
      <c r="I1101" t="s">
        <v>503</v>
      </c>
      <c r="J1101">
        <f t="shared" si="17"/>
        <v>105000</v>
      </c>
      <c r="K1101" t="e">
        <f>VLOOKUP(B1101,'REGISTRO ABONOS'!$B$8:$BC$10052,54,0)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503</v>
      </c>
      <c r="I1102" t="s">
        <v>503</v>
      </c>
      <c r="J1102">
        <f t="shared" si="17"/>
        <v>105000</v>
      </c>
      <c r="K1102" t="e">
        <f>VLOOKUP(B1102,'REGISTRO ABONOS'!$B$8:$BC$10052,54,0)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ABONOS'!$B$8:$BC$10052,54,0)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ABONOS'!$B$8:$BC$10052,54,0)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ABONOS'!$B$8:$BC$10052,54,0)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ABONOS'!$B$8:$BC$10052,54,0)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ABONOS'!$B$8:$BC$10052,54,0)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ABONOS'!$B$8:$BC$10052,54,0)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ABONOS'!$B$8:$BC$10052,54,0)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503</v>
      </c>
      <c r="I1110" t="s">
        <v>503</v>
      </c>
      <c r="J1110">
        <f t="shared" si="17"/>
        <v>105000</v>
      </c>
      <c r="K1110" t="e">
        <f>VLOOKUP(B1110,'REGISTRO ABONOS'!$B$8:$BC$10052,54,0)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482</v>
      </c>
      <c r="I1111" t="s">
        <v>482</v>
      </c>
      <c r="J1111">
        <f t="shared" si="17"/>
        <v>105000</v>
      </c>
      <c r="K1111" t="e">
        <f>VLOOKUP(B1111,'REGISTRO ABONOS'!$B$8:$BC$10052,54,0)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ABONOS'!$B$8:$BC$10052,54,0)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493</v>
      </c>
      <c r="I1113" t="s">
        <v>493</v>
      </c>
      <c r="J1113">
        <f t="shared" si="17"/>
        <v>105000</v>
      </c>
      <c r="K1113" t="e">
        <f>VLOOKUP(B1113,'REGISTRO ABONOS'!$B$8:$BC$10052,54,0)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ABONOS'!$B$8:$BC$10052,54,0)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ABONOS'!$B$8:$BC$10052,54,0)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ABONOS'!$B$8:$BC$10052,54,0)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ABONOS'!$B$8:$BC$10052,54,0)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ABONOS'!$B$8:$BC$10052,54,0)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ABONOS'!$B$8:$BC$10052,54,0)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ABONOS'!$B$8:$BC$10052,54,0)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ABONOS'!$B$8:$BC$10052,54,0)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ABONOS'!$B$8:$BC$10052,54,0)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ABONOS'!$B$8:$BC$10052,54,0)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529</v>
      </c>
      <c r="I1124" t="s">
        <v>529</v>
      </c>
      <c r="J1124">
        <f t="shared" si="17"/>
        <v>105000</v>
      </c>
      <c r="K1124" t="e">
        <f>VLOOKUP(B1124,'REGISTRO ABONOS'!$B$8:$BC$10052,54,0)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ABONOS'!$B$8:$BC$10052,54,0)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530</v>
      </c>
      <c r="I1126" t="s">
        <v>530</v>
      </c>
      <c r="J1126">
        <f t="shared" si="17"/>
        <v>105000</v>
      </c>
      <c r="K1126" t="e">
        <f>VLOOKUP(B1126,'REGISTRO ABONOS'!$B$8:$BC$10052,54,0)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514</v>
      </c>
      <c r="I1127" t="s">
        <v>514</v>
      </c>
      <c r="J1127">
        <f t="shared" si="17"/>
        <v>105000</v>
      </c>
      <c r="K1127" t="e">
        <f>VLOOKUP(B1127,'REGISTRO ABONOS'!$B$8:$BC$10052,54,0)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485</v>
      </c>
      <c r="I1128" t="s">
        <v>485</v>
      </c>
      <c r="J1128">
        <f t="shared" si="17"/>
        <v>105000</v>
      </c>
      <c r="K1128" t="e">
        <f>VLOOKUP(B1128,'REGISTRO ABONOS'!$B$8:$BC$10052,54,0)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ABONOS'!$B$8:$BC$10052,54,0)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503</v>
      </c>
      <c r="I1130" t="s">
        <v>503</v>
      </c>
      <c r="J1130">
        <f t="shared" si="17"/>
        <v>105000</v>
      </c>
      <c r="K1130" t="e">
        <f>VLOOKUP(B1130,'REGISTRO ABONOS'!$B$8:$BC$10052,54,0)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ABONOS'!$B$8:$BC$10052,54,0)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ABONOS'!$B$8:$BC$10052,54,0)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ABONOS'!$B$8:$BC$10052,54,0)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ABONOS'!$B$8:$BC$10052,54,0)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ABONOS'!$B$8:$BC$10052,54,0)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514</v>
      </c>
      <c r="I1136" t="s">
        <v>514</v>
      </c>
      <c r="J1136">
        <f t="shared" si="17"/>
        <v>105000</v>
      </c>
      <c r="K1136" t="e">
        <f>VLOOKUP(B1136,'REGISTRO ABONOS'!$B$8:$BC$10052,54,0)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ABONOS'!$B$8:$BC$10052,54,0)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ABONOS'!$B$8:$BC$10052,54,0)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529</v>
      </c>
      <c r="I1139" t="s">
        <v>529</v>
      </c>
      <c r="J1139">
        <f t="shared" si="17"/>
        <v>105000</v>
      </c>
      <c r="K1139" t="e">
        <f>VLOOKUP(B1139,'REGISTRO ABONOS'!$B$8:$BC$10052,54,0)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ABONOS'!$B$8:$BC$10052,54,0)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ABONOS'!$B$8:$BC$10052,54,0)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ABONOS'!$B$8:$BC$10052,54,0)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ABONOS'!$B$8:$BC$10052,54,0)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ABONOS'!$B$8:$BC$10052,54,0)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ABONOS'!$B$8:$BC$10052,54,0)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511</v>
      </c>
      <c r="I1146" t="s">
        <v>511</v>
      </c>
      <c r="J1146">
        <f t="shared" si="17"/>
        <v>105000</v>
      </c>
      <c r="K1146" t="e">
        <f>VLOOKUP(B1146,'REGISTRO ABONOS'!$B$8:$BC$10052,54,0)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486</v>
      </c>
      <c r="I1147" t="s">
        <v>486</v>
      </c>
      <c r="J1147">
        <f t="shared" si="17"/>
        <v>105000</v>
      </c>
      <c r="K1147" t="e">
        <f>VLOOKUP(B1147,'REGISTRO ABONOS'!$B$8:$BC$10052,54,0)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ABONOS'!$B$8:$BC$10052,54,0)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529</v>
      </c>
      <c r="I1149" t="s">
        <v>529</v>
      </c>
      <c r="J1149">
        <f t="shared" si="17"/>
        <v>105000</v>
      </c>
      <c r="K1149" t="e">
        <f>VLOOKUP(B1149,'REGISTRO ABONOS'!$B$8:$BC$10052,54,0)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ABONOS'!$B$8:$BC$10052,54,0)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679</v>
      </c>
      <c r="H1151" t="s">
        <v>679</v>
      </c>
      <c r="I1151" t="s">
        <v>671</v>
      </c>
      <c r="J1151">
        <f t="shared" si="17"/>
        <v>105000</v>
      </c>
      <c r="K1151" t="e">
        <f>VLOOKUP(B1151,'REGISTRO ABONOS'!$B$8:$BC$10052,54,0)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ABONOS'!$B$8:$BC$10052,54,0)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ABONOS'!$B$8:$BC$10052,54,0)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503</v>
      </c>
      <c r="I1154" t="s">
        <v>503</v>
      </c>
      <c r="J1154">
        <f t="shared" si="17"/>
        <v>105000</v>
      </c>
      <c r="K1154" t="e">
        <f>VLOOKUP(B1154,'REGISTRO ABONOS'!$B$8:$BC$10052,54,0)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ABONOS'!$B$8:$BC$10052,54,0)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ABONOS'!$B$8:$BC$10052,54,0)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503</v>
      </c>
      <c r="I1157" t="s">
        <v>503</v>
      </c>
      <c r="J1157">
        <f t="shared" si="17"/>
        <v>105000</v>
      </c>
      <c r="K1157" t="e">
        <f>VLOOKUP(B1157,'REGISTRO ABONOS'!$B$8:$BC$10052,54,0)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ABONOS'!$B$8:$BC$10052,54,0)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ABONOS'!$B$8:$BC$10052,54,0)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ABONOS'!$B$8:$BC$10052,54,0)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ABONOS'!$B$8:$BC$10052,54,0)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ABONOS'!$B$8:$BC$10052,54,0)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ABONOS'!$B$8:$BC$10052,54,0)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ABONOS'!$B$8:$BC$10052,54,0)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ABONOS'!$B$8:$BC$10052,54,0)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514</v>
      </c>
      <c r="I1166" t="s">
        <v>514</v>
      </c>
      <c r="J1166">
        <f t="shared" si="18"/>
        <v>105000</v>
      </c>
      <c r="K1166" t="e">
        <f>VLOOKUP(B1166,'REGISTRO ABONOS'!$B$8:$BC$10052,54,0)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ABONOS'!$B$8:$BC$10052,54,0)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ABONOS'!$B$8:$BC$10052,54,0)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ABONOS'!$B$8:$BC$10052,54,0)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ABONOS'!$B$8:$BC$10052,54,0)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ABONOS'!$B$8:$BC$10052,54,0)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ABONOS'!$B$8:$BC$10052,54,0)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ABONOS'!$B$8:$BC$10052,54,0)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ABONOS'!$B$8:$BC$10052,54,0)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ABONOS'!$B$8:$BC$10052,54,0)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ABONOS'!$B$8:$BC$10052,54,0)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ABONOS'!$B$8:$BC$10052,54,0)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ABONOS'!$B$8:$BC$10052,54,0)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ABONOS'!$B$8:$BC$10052,54,0)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ABONOS'!$B$8:$BC$10052,54,0)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485</v>
      </c>
      <c r="I1181" t="s">
        <v>485</v>
      </c>
      <c r="J1181">
        <f t="shared" si="18"/>
        <v>105000</v>
      </c>
      <c r="K1181" t="e">
        <f>VLOOKUP(B1181,'REGISTRO ABONOS'!$B$8:$BC$10052,54,0)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ABONOS'!$B$8:$BC$10052,54,0)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ABONOS'!$B$8:$BC$10052,54,0)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ABONOS'!$B$8:$BC$10052,54,0)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ABONOS'!$B$8:$BC$10052,54,0)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ABONOS'!$B$8:$BC$10052,54,0)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ABONOS'!$B$8:$BC$10052,54,0)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ABONOS'!$B$8:$BC$10052,54,0)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ABONOS'!$B$8:$BC$10052,54,0)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ABONOS'!$B$8:$BC$10052,54,0)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ABONOS'!$B$8:$BC$10052,54,0)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ABONOS'!$B$8:$BC$10052,54,0)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ABONOS'!$B$8:$BC$10052,54,0)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ABONOS'!$B$8:$BC$10052,54,0)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ABONOS'!$B$8:$BC$10052,54,0)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ABONOS'!$B$8:$BC$10052,54,0)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ABONOS'!$B$8:$BC$10052,54,0)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ABONOS'!$B$8:$BC$10052,54,0)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ABONOS'!$B$8:$BC$10052,54,0)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ABONOS'!$B$8:$BC$10052,54,0)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ABONOS'!$B$8:$BC$10052,54,0)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ABONOS'!$B$8:$BC$10052,54,0)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514</v>
      </c>
      <c r="I1203" t="s">
        <v>514</v>
      </c>
      <c r="J1203">
        <f t="shared" si="18"/>
        <v>105000</v>
      </c>
      <c r="K1203" t="e">
        <f>VLOOKUP(B1203,'REGISTRO ABONOS'!$B$8:$BC$10052,54,0)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ABONOS'!$B$8:$BC$10052,54,0)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ABONOS'!$B$8:$BC$10052,54,0)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ABONOS'!$B$8:$BC$10052,54,0)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ABONOS'!$B$8:$BC$10052,54,0)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ABONOS'!$B$8:$BC$10052,54,0)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ABONOS'!$B$8:$BC$10052,54,0)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478</v>
      </c>
      <c r="I1210" t="s">
        <v>478</v>
      </c>
      <c r="J1210">
        <f t="shared" si="18"/>
        <v>105000</v>
      </c>
      <c r="K1210" t="e">
        <f>VLOOKUP(B1210,'REGISTRO ABONOS'!$B$8:$BC$10052,54,0)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ABONOS'!$B$8:$BC$10052,54,0)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ABONOS'!$B$8:$BC$10052,54,0)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ABONOS'!$B$8:$BC$10052,54,0)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ABONOS'!$B$8:$BC$10052,54,0)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ABONOS'!$B$8:$BC$10052,54,0)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ABONOS'!$B$8:$BC$10052,54,0)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ABONOS'!$B$8:$BC$10052,54,0)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ABONOS'!$B$8:$BC$10052,54,0)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ABONOS'!$B$8:$BC$10052,54,0)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ABONOS'!$B$8:$BC$10052,54,0)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478</v>
      </c>
      <c r="I1221" t="s">
        <v>478</v>
      </c>
      <c r="J1221">
        <f t="shared" si="18"/>
        <v>105000</v>
      </c>
      <c r="K1221" t="e">
        <f>VLOOKUP(B1221,'REGISTRO ABONOS'!$B$8:$BC$10052,54,0)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ABONOS'!$B$8:$BC$10052,54,0)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ABONOS'!$B$8:$BC$10052,54,0)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485</v>
      </c>
      <c r="I1224" t="s">
        <v>485</v>
      </c>
      <c r="J1224">
        <f t="shared" si="18"/>
        <v>105000</v>
      </c>
      <c r="K1224" t="e">
        <f>VLOOKUP(B1224,'REGISTRO ABONOS'!$B$8:$BC$10052,54,0)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ABONOS'!$B$8:$BC$10052,54,0)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530</v>
      </c>
      <c r="I1226" t="s">
        <v>530</v>
      </c>
      <c r="J1226">
        <f t="shared" si="18"/>
        <v>105000</v>
      </c>
      <c r="K1226" t="e">
        <f>VLOOKUP(B1226,'REGISTRO ABONOS'!$B$8:$BC$10052,54,0)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ABONOS'!$B$8:$BC$10052,54,0)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ABONOS'!$B$8:$BC$10052,54,0)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ABONOS'!$B$8:$BC$10052,54,0)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530</v>
      </c>
      <c r="I1230" t="s">
        <v>530</v>
      </c>
      <c r="J1230">
        <f t="shared" si="19"/>
        <v>105000</v>
      </c>
      <c r="K1230" t="e">
        <f>VLOOKUP(B1230,'REGISTRO ABONOS'!$B$8:$BC$10052,54,0)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488</v>
      </c>
      <c r="I1231" t="s">
        <v>488</v>
      </c>
      <c r="J1231">
        <f t="shared" si="19"/>
        <v>105000</v>
      </c>
      <c r="K1231" t="e">
        <f>VLOOKUP(B1231,'REGISTRO ABONOS'!$B$8:$BC$10052,54,0)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ABONOS'!$B$8:$BC$10052,54,0)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ABONOS'!$B$8:$BC$10052,54,0)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486</v>
      </c>
      <c r="I1234" t="s">
        <v>486</v>
      </c>
      <c r="J1234">
        <f t="shared" si="19"/>
        <v>105000</v>
      </c>
      <c r="K1234" t="e">
        <f>VLOOKUP(B1234,'REGISTRO ABONOS'!$B$8:$BC$10052,54,0)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ABONOS'!$B$8:$BC$10052,54,0)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492</v>
      </c>
      <c r="I1236" t="s">
        <v>492</v>
      </c>
      <c r="J1236">
        <f t="shared" si="19"/>
        <v>105000</v>
      </c>
      <c r="K1236" t="e">
        <f>VLOOKUP(B1236,'REGISTRO ABONOS'!$B$8:$BC$10052,54,0)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ABONOS'!$B$8:$BC$10052,54,0)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ABONOS'!$B$8:$BC$10052,54,0)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ABONOS'!$B$8:$BC$10052,54,0)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476</v>
      </c>
      <c r="I1240" t="s">
        <v>476</v>
      </c>
      <c r="J1240">
        <f t="shared" si="19"/>
        <v>105000</v>
      </c>
      <c r="K1240" t="e">
        <f>VLOOKUP(B1240,'REGISTRO ABONOS'!$B$8:$BC$10052,54,0)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ABONOS'!$B$8:$BC$10052,54,0)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ABONOS'!$B$8:$BC$10052,54,0)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ABONOS'!$B$8:$BC$10052,54,0)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ABONOS'!$B$8:$BC$10052,54,0)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ABONOS'!$B$8:$BC$10052,54,0)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491</v>
      </c>
      <c r="I1246" t="s">
        <v>491</v>
      </c>
      <c r="J1246">
        <f t="shared" si="19"/>
        <v>105000</v>
      </c>
      <c r="K1246" t="e">
        <f>VLOOKUP(B1246,'REGISTRO ABONOS'!$B$8:$BC$10052,54,0)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ABONOS'!$B$8:$BC$10052,54,0)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ABONOS'!$B$8:$BC$10052,54,0)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530</v>
      </c>
      <c r="I1249" t="s">
        <v>530</v>
      </c>
      <c r="J1249">
        <f t="shared" si="19"/>
        <v>105000</v>
      </c>
      <c r="K1249" t="e">
        <f>VLOOKUP(B1249,'REGISTRO ABONOS'!$B$8:$BC$10052,54,0)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ABONOS'!$B$8:$BC$10052,54,0)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ABONOS'!$B$8:$BC$10052,54,0)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ABONOS'!$B$8:$BC$10052,54,0)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ABONOS'!$B$8:$BC$10052,54,0)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ABONOS'!$B$8:$BC$10052,54,0)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ABONOS'!$B$8:$BC$10052,54,0)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485</v>
      </c>
      <c r="I1256" t="s">
        <v>485</v>
      </c>
      <c r="J1256">
        <f t="shared" si="19"/>
        <v>105000</v>
      </c>
      <c r="K1256" t="e">
        <f>VLOOKUP(B1256,'REGISTRO ABONOS'!$B$8:$BC$10052,54,0)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476</v>
      </c>
      <c r="I1257" t="s">
        <v>476</v>
      </c>
      <c r="J1257">
        <f t="shared" si="19"/>
        <v>105000</v>
      </c>
      <c r="K1257" t="e">
        <f>VLOOKUP(B1257,'REGISTRO ABONOS'!$B$8:$BC$10052,54,0)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610</v>
      </c>
      <c r="H1258" t="s">
        <v>611</v>
      </c>
      <c r="I1258" t="s">
        <v>322</v>
      </c>
      <c r="J1258">
        <f t="shared" si="19"/>
        <v>105000</v>
      </c>
      <c r="K1258" t="e">
        <f>VLOOKUP(B1258,'REGISTRO ABONOS'!$B$8:$BC$10052,54,0)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478</v>
      </c>
      <c r="I1259" t="s">
        <v>478</v>
      </c>
      <c r="J1259">
        <f t="shared" si="19"/>
        <v>105000</v>
      </c>
      <c r="K1259" t="e">
        <f>VLOOKUP(B1259,'REGISTRO ABONOS'!$B$8:$BC$10052,54,0)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ABONOS'!$B$8:$BC$10052,54,0)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ABONOS'!$B$8:$BC$10052,54,0)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ABONOS'!$B$8:$BC$10052,54,0)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485</v>
      </c>
      <c r="I1263" t="s">
        <v>485</v>
      </c>
      <c r="J1263">
        <f t="shared" si="19"/>
        <v>105000</v>
      </c>
      <c r="K1263" t="e">
        <f>VLOOKUP(B1263,'REGISTRO ABONOS'!$B$8:$BC$10052,54,0)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ABONOS'!$B$8:$BC$10052,54,0)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ABONOS'!$B$8:$BC$10052,54,0)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ABONOS'!$B$8:$BC$10052,54,0)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ABONOS'!$B$8:$BC$10052,54,0)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ABONOS'!$B$8:$BC$10052,54,0)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ABONOS'!$B$8:$BC$10052,54,0)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ABONOS'!$B$8:$BC$10052,54,0)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ABONOS'!$B$8:$BC$10052,54,0)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ABONOS'!$B$8:$BC$10052,54,0)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ABONOS'!$B$8:$BC$10052,54,0)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ABONOS'!$B$8:$BC$10052,54,0)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ABONOS'!$B$8:$BC$10052,54,0)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ABONOS'!$B$8:$BC$10052,54,0)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ABONOS'!$B$8:$BC$10052,54,0)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ABONOS'!$B$8:$BC$10052,54,0)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ABONOS'!$B$8:$BC$10052,54,0)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ABONOS'!$B$8:$BC$10052,54,0)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ABONOS'!$B$8:$BC$10052,54,0)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ABONOS'!$B$8:$BC$10052,54,0)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ABONOS'!$B$8:$BC$10052,54,0)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491</v>
      </c>
      <c r="I1284" t="s">
        <v>491</v>
      </c>
      <c r="J1284">
        <f t="shared" si="19"/>
        <v>105000</v>
      </c>
      <c r="K1284" t="e">
        <f>VLOOKUP(B1284,'REGISTRO ABONOS'!$B$8:$BC$10052,54,0)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485</v>
      </c>
      <c r="I1285" t="s">
        <v>485</v>
      </c>
      <c r="J1285">
        <f t="shared" si="19"/>
        <v>105000</v>
      </c>
      <c r="K1285" t="e">
        <f>VLOOKUP(B1285,'REGISTRO ABONOS'!$B$8:$BC$10052,54,0)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ABONOS'!$B$8:$BC$10052,54,0)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ABONOS'!$B$8:$BC$10052,54,0)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485</v>
      </c>
      <c r="I1288" t="s">
        <v>485</v>
      </c>
      <c r="J1288">
        <f t="shared" si="19"/>
        <v>105000</v>
      </c>
      <c r="K1288" t="e">
        <f>VLOOKUP(B1288,'REGISTRO ABONOS'!$B$8:$BC$10052,54,0)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484</v>
      </c>
      <c r="I1289" t="s">
        <v>484</v>
      </c>
      <c r="J1289">
        <f t="shared" si="19"/>
        <v>105000</v>
      </c>
      <c r="K1289" t="e">
        <f>VLOOKUP(B1289,'REGISTRO ABONOS'!$B$8:$BC$10052,54,0)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ABONOS'!$B$8:$BC$10052,54,0)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ABONOS'!$B$8:$BC$10052,54,0)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476</v>
      </c>
      <c r="I1292" t="s">
        <v>476</v>
      </c>
      <c r="J1292">
        <f t="shared" ref="J1292:J1355" si="20">IF(C1292&gt;43607,130000,105000)</f>
        <v>105000</v>
      </c>
      <c r="K1292" t="e">
        <f>VLOOKUP(B1292,'REGISTRO ABONOS'!$B$8:$BC$10052,54,0)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ABONOS'!$B$8:$BC$10052,54,0)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ABONOS'!$B$8:$BC$10052,54,0)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ABONOS'!$B$8:$BC$10052,54,0)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514</v>
      </c>
      <c r="I1296" t="s">
        <v>514</v>
      </c>
      <c r="J1296">
        <f t="shared" si="20"/>
        <v>105000</v>
      </c>
      <c r="K1296" t="e">
        <f>VLOOKUP(B1296,'REGISTRO ABONOS'!$B$8:$BC$10052,54,0)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ABONOS'!$B$8:$BC$10052,54,0)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ABONOS'!$B$8:$BC$10052,54,0)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ABONOS'!$B$8:$BC$10052,54,0)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ABONOS'!$B$8:$BC$10052,54,0)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ABONOS'!$B$8:$BC$10052,54,0)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ABONOS'!$B$8:$BC$10052,54,0)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ABONOS'!$B$8:$BC$10052,54,0)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531</v>
      </c>
      <c r="I1304" t="s">
        <v>531</v>
      </c>
      <c r="J1304">
        <f t="shared" si="20"/>
        <v>105000</v>
      </c>
      <c r="K1304" t="e">
        <f>VLOOKUP(B1304,'REGISTRO ABONOS'!$B$8:$BC$10052,54,0)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ABONOS'!$B$8:$BC$10052,54,0)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476</v>
      </c>
      <c r="I1306" t="s">
        <v>476</v>
      </c>
      <c r="J1306">
        <f t="shared" si="20"/>
        <v>105000</v>
      </c>
      <c r="K1306" t="e">
        <f>VLOOKUP(B1306,'REGISTRO ABONOS'!$B$8:$BC$10052,54,0)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ABONOS'!$B$8:$BC$10052,54,0)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ABONOS'!$B$8:$BC$10052,54,0)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ABONOS'!$B$8:$BC$10052,54,0)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501</v>
      </c>
      <c r="I1310" t="s">
        <v>501</v>
      </c>
      <c r="J1310">
        <f t="shared" si="20"/>
        <v>105000</v>
      </c>
      <c r="K1310" t="e">
        <f>VLOOKUP(B1310,'REGISTRO ABONOS'!$B$8:$BC$10052,54,0)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ABONOS'!$B$8:$BC$10052,54,0)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ABONOS'!$B$8:$BC$10052,54,0)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532</v>
      </c>
      <c r="I1313" t="s">
        <v>532</v>
      </c>
      <c r="J1313">
        <f t="shared" si="20"/>
        <v>105000</v>
      </c>
      <c r="K1313" t="e">
        <f>VLOOKUP(B1313,'REGISTRO ABONOS'!$B$8:$BC$10052,54,0)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ABONOS'!$B$8:$BC$10052,54,0)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514</v>
      </c>
      <c r="I1315" t="s">
        <v>514</v>
      </c>
      <c r="J1315">
        <f t="shared" si="20"/>
        <v>105000</v>
      </c>
      <c r="K1315" t="e">
        <f>VLOOKUP(B1315,'REGISTRO ABONOS'!$B$8:$BC$10052,54,0)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ABONOS'!$B$8:$BC$10052,54,0)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503</v>
      </c>
      <c r="I1317" t="s">
        <v>503</v>
      </c>
      <c r="J1317">
        <f t="shared" si="20"/>
        <v>105000</v>
      </c>
      <c r="K1317" t="e">
        <f>VLOOKUP(B1317,'REGISTRO ABONOS'!$B$8:$BC$10052,54,0)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ABONOS'!$B$8:$BC$10052,54,0)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ABONOS'!$B$8:$BC$10052,54,0)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ABONOS'!$B$8:$BC$10052,54,0)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ABONOS'!$B$8:$BC$10052,54,0)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ABONOS'!$B$8:$BC$10052,54,0)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ABONOS'!$B$8:$BC$10052,54,0)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ABONOS'!$B$8:$BC$10052,54,0)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501</v>
      </c>
      <c r="I1325" t="s">
        <v>501</v>
      </c>
      <c r="J1325">
        <f t="shared" si="20"/>
        <v>105000</v>
      </c>
      <c r="K1325" t="e">
        <f>VLOOKUP(B1325,'REGISTRO ABONOS'!$B$8:$BC$10052,54,0)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ABONOS'!$B$8:$BC$10052,54,0)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ABONOS'!$B$8:$BC$10052,54,0)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514</v>
      </c>
      <c r="J1328">
        <f t="shared" si="20"/>
        <v>105000</v>
      </c>
      <c r="K1328" t="e">
        <f>VLOOKUP(B1328,'REGISTRO ABONOS'!$B$8:$BC$10052,54,0)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532</v>
      </c>
      <c r="J1329">
        <f t="shared" si="20"/>
        <v>105000</v>
      </c>
      <c r="K1329" t="e">
        <f>VLOOKUP(B1329,'REGISTRO ABONOS'!$B$8:$BC$10052,54,0)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532</v>
      </c>
      <c r="J1330">
        <f t="shared" si="20"/>
        <v>105000</v>
      </c>
      <c r="K1330" t="e">
        <f>VLOOKUP(B1330,'REGISTRO ABONOS'!$B$8:$BC$10052,54,0)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C1331" s="10">
        <v>43579</v>
      </c>
      <c r="D1331" t="s">
        <v>652</v>
      </c>
      <c r="H1331" t="s">
        <v>652</v>
      </c>
      <c r="I1331" t="s">
        <v>651</v>
      </c>
      <c r="J1331">
        <f t="shared" si="20"/>
        <v>105000</v>
      </c>
      <c r="K1331">
        <f>VLOOKUP(B1331,'REGISTRO ABONOS'!$B$8:$BC$10052,54,0)</f>
        <v>0</v>
      </c>
      <c r="L1331" t="str">
        <f>IF(Tabla267[[#This Row],[VALOR RESTANTE]]&lt;Tabla267[[#This Row],[VALOR]],"NO DISPONIBLE","DISPONIBLE")</f>
        <v>NO DISPONIBLE</v>
      </c>
      <c r="M1331" s="9">
        <f>COUNTIF(Tabla267[[#This Row],[VALOR RESTANTE]],0)</f>
        <v>1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ABONOS'!$B$8:$BC$10052,54,0)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ABONOS'!$B$8:$BC$10052,54,0)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485</v>
      </c>
      <c r="J1334">
        <f t="shared" si="20"/>
        <v>105000</v>
      </c>
      <c r="K1334" t="e">
        <f>VLOOKUP(B1334,'REGISTRO ABONOS'!$B$8:$BC$10052,54,0)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489</v>
      </c>
      <c r="J1335">
        <f t="shared" si="20"/>
        <v>105000</v>
      </c>
      <c r="K1335" t="e">
        <f>VLOOKUP(B1335,'REGISTRO ABONOS'!$B$8:$BC$10052,54,0)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ABONOS'!$B$8:$BC$10052,54,0)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516</v>
      </c>
      <c r="J1337">
        <f t="shared" si="20"/>
        <v>105000</v>
      </c>
      <c r="K1337" t="e">
        <f>VLOOKUP(B1337,'REGISTRO ABONOS'!$B$8:$BC$10052,54,0)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511</v>
      </c>
      <c r="J1338">
        <f t="shared" si="20"/>
        <v>105000</v>
      </c>
      <c r="K1338" t="e">
        <f>VLOOKUP(B1338,'REGISTRO ABONOS'!$B$8:$BC$10052,54,0)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ABONOS'!$B$8:$BC$10052,54,0)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ABONOS'!$B$8:$BC$10052,54,0)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ABONOS'!$B$8:$BC$10052,54,0)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ABONOS'!$B$8:$BC$10052,54,0)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ABONOS'!$B$8:$BC$10052,54,0)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489</v>
      </c>
      <c r="J1344">
        <f t="shared" si="20"/>
        <v>105000</v>
      </c>
      <c r="K1344" t="e">
        <f>VLOOKUP(B1344,'REGISTRO ABONOS'!$B$8:$BC$10052,54,0)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484</v>
      </c>
      <c r="J1345">
        <f t="shared" si="20"/>
        <v>105000</v>
      </c>
      <c r="K1345" t="e">
        <f>VLOOKUP(B1345,'REGISTRO ABONOS'!$B$8:$BC$10052,54,0)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ABONOS'!$B$8:$BC$10052,54,0)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489</v>
      </c>
      <c r="J1347">
        <f t="shared" si="20"/>
        <v>105000</v>
      </c>
      <c r="K1347" t="e">
        <f>VLOOKUP(B1347,'REGISTRO ABONOS'!$B$8:$BC$10052,54,0)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ABONOS'!$B$8:$BC$10052,54,0)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514</v>
      </c>
      <c r="J1349">
        <f t="shared" si="20"/>
        <v>105000</v>
      </c>
      <c r="K1349" t="e">
        <f>VLOOKUP(B1349,'REGISTRO ABONOS'!$B$8:$BC$10052,54,0)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ABONOS'!$B$8:$BC$10052,54,0)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639</v>
      </c>
      <c r="H1351" t="s">
        <v>639</v>
      </c>
      <c r="I1351" t="s">
        <v>322</v>
      </c>
      <c r="J1351">
        <f t="shared" si="20"/>
        <v>105000</v>
      </c>
      <c r="K1351" t="e">
        <f>VLOOKUP(B1351,'REGISTRO ABONOS'!$B$8:$BC$10052,54,0)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517</v>
      </c>
      <c r="J1352">
        <f t="shared" si="20"/>
        <v>105000</v>
      </c>
      <c r="K1352" t="e">
        <f>VLOOKUP(B1352,'REGISTRO ABONOS'!$B$8:$BC$10052,54,0)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ABONOS'!$B$8:$BC$10052,54,0)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503</v>
      </c>
      <c r="J1354">
        <f t="shared" si="20"/>
        <v>105000</v>
      </c>
      <c r="K1354" t="e">
        <f>VLOOKUP(B1354,'REGISTRO ABONOS'!$B$8:$BC$10052,54,0)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ABONOS'!$B$8:$BC$10052,54,0)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ABONOS'!$B$8:$BC$10052,54,0)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ABONOS'!$B$8:$BC$10052,54,0)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484</v>
      </c>
      <c r="I1358" t="s">
        <v>484</v>
      </c>
      <c r="J1358">
        <f t="shared" si="21"/>
        <v>105000</v>
      </c>
      <c r="K1358" t="e">
        <f>VLOOKUP(B1358,'REGISTRO ABONOS'!$B$8:$BC$10052,54,0)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501</v>
      </c>
      <c r="I1359" t="s">
        <v>501</v>
      </c>
      <c r="J1359">
        <f t="shared" si="21"/>
        <v>105000</v>
      </c>
      <c r="K1359" t="e">
        <f>VLOOKUP(B1359,'REGISTRO ABONOS'!$B$8:$BC$10052,54,0)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476</v>
      </c>
      <c r="I1360" t="s">
        <v>476</v>
      </c>
      <c r="J1360">
        <f t="shared" si="21"/>
        <v>105000</v>
      </c>
      <c r="K1360" t="e">
        <f>VLOOKUP(B1360,'REGISTRO ABONOS'!$B$8:$BC$10052,54,0)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476</v>
      </c>
      <c r="I1361" t="s">
        <v>476</v>
      </c>
      <c r="J1361">
        <f t="shared" si="21"/>
        <v>105000</v>
      </c>
      <c r="K1361" t="e">
        <f>VLOOKUP(B1361,'REGISTRO ABONOS'!$B$8:$BC$10052,54,0)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ABONOS'!$B$8:$BC$10052,54,0)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519</v>
      </c>
      <c r="I1363" t="s">
        <v>519</v>
      </c>
      <c r="J1363">
        <f t="shared" si="21"/>
        <v>105000</v>
      </c>
      <c r="K1363" t="e">
        <f>VLOOKUP(B1363,'REGISTRO ABONOS'!$B$8:$BC$10052,54,0)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503</v>
      </c>
      <c r="I1364" t="s">
        <v>503</v>
      </c>
      <c r="J1364">
        <f t="shared" si="21"/>
        <v>105000</v>
      </c>
      <c r="K1364" t="e">
        <f>VLOOKUP(B1364,'REGISTRO ABONOS'!$B$8:$BC$10052,54,0)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ABONOS'!$B$8:$BC$10052,54,0)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483</v>
      </c>
      <c r="I1366" t="s">
        <v>483</v>
      </c>
      <c r="J1366">
        <f t="shared" si="21"/>
        <v>105000</v>
      </c>
      <c r="K1366" t="e">
        <f>VLOOKUP(B1366,'REGISTRO ABONOS'!$B$8:$BC$10052,54,0)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498</v>
      </c>
      <c r="I1367" t="s">
        <v>498</v>
      </c>
      <c r="J1367">
        <f t="shared" si="21"/>
        <v>105000</v>
      </c>
      <c r="K1367" t="e">
        <f>VLOOKUP(B1367,'REGISTRO ABONOS'!$B$8:$BC$10052,54,0)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482</v>
      </c>
      <c r="I1368" t="s">
        <v>482</v>
      </c>
      <c r="J1368">
        <f t="shared" si="21"/>
        <v>105000</v>
      </c>
      <c r="K1368" t="e">
        <f>VLOOKUP(B1368,'REGISTRO ABONOS'!$B$8:$BC$10052,54,0)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484</v>
      </c>
      <c r="I1369" t="s">
        <v>484</v>
      </c>
      <c r="J1369">
        <f t="shared" si="21"/>
        <v>105000</v>
      </c>
      <c r="K1369" t="e">
        <f>VLOOKUP(B1369,'REGISTRO ABONOS'!$B$8:$BC$10052,54,0)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484</v>
      </c>
      <c r="I1370" t="s">
        <v>484</v>
      </c>
      <c r="J1370">
        <f t="shared" si="21"/>
        <v>105000</v>
      </c>
      <c r="K1370" t="e">
        <f>VLOOKUP(B1370,'REGISTRO ABONOS'!$B$8:$BC$10052,54,0)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484</v>
      </c>
      <c r="I1371" t="s">
        <v>484</v>
      </c>
      <c r="J1371">
        <f t="shared" si="21"/>
        <v>105000</v>
      </c>
      <c r="K1371" t="e">
        <f>VLOOKUP(B1371,'REGISTRO ABONOS'!$B$8:$BC$10052,54,0)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484</v>
      </c>
      <c r="I1372" t="s">
        <v>484</v>
      </c>
      <c r="J1372">
        <f t="shared" si="21"/>
        <v>105000</v>
      </c>
      <c r="K1372" t="e">
        <f>VLOOKUP(B1372,'REGISTRO ABONOS'!$B$8:$BC$10052,54,0)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484</v>
      </c>
      <c r="I1373" t="s">
        <v>484</v>
      </c>
      <c r="J1373">
        <f t="shared" si="21"/>
        <v>105000</v>
      </c>
      <c r="K1373" t="e">
        <f>VLOOKUP(B1373,'REGISTRO ABONOS'!$B$8:$BC$10052,54,0)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498</v>
      </c>
      <c r="I1374" t="s">
        <v>498</v>
      </c>
      <c r="J1374">
        <f t="shared" si="21"/>
        <v>105000</v>
      </c>
      <c r="K1374" t="e">
        <f>VLOOKUP(B1374,'REGISTRO ABONOS'!$B$8:$BC$10052,54,0)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519</v>
      </c>
      <c r="I1375" t="s">
        <v>519</v>
      </c>
      <c r="J1375">
        <f t="shared" si="21"/>
        <v>105000</v>
      </c>
      <c r="K1375" t="e">
        <f>VLOOKUP(B1375,'REGISTRO ABONOS'!$B$8:$BC$10052,54,0)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ABONOS'!$B$8:$BC$10052,54,0)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ABONOS'!$B$8:$BC$10052,54,0)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ABONOS'!$B$8:$BC$10052,54,0)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ABONOS'!$B$8:$BC$10052,54,0)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476</v>
      </c>
      <c r="I1380" t="s">
        <v>476</v>
      </c>
      <c r="J1380">
        <f t="shared" si="21"/>
        <v>105000</v>
      </c>
      <c r="K1380" t="e">
        <f>VLOOKUP(B1380,'REGISTRO ABONOS'!$B$8:$BC$10052,54,0)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ABONOS'!$B$8:$BC$10052,54,0)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505</v>
      </c>
      <c r="I1382" t="s">
        <v>505</v>
      </c>
      <c r="J1382">
        <f t="shared" si="21"/>
        <v>105000</v>
      </c>
      <c r="K1382" t="e">
        <f>VLOOKUP(B1382,'REGISTRO ABONOS'!$B$8:$BC$10052,54,0)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ABONOS'!$B$8:$BC$10052,54,0)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ABONOS'!$B$8:$BC$10052,54,0)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ABONOS'!$B$8:$BC$10052,54,0)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ABONOS'!$B$8:$BC$10052,54,0)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ABONOS'!$B$8:$BC$10052,54,0)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ABONOS'!$B$8:$BC$10052,54,0)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ABONOS'!$B$8:$BC$10052,54,0)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ABONOS'!$B$8:$BC$10052,54,0)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ABONOS'!$B$8:$BC$10052,54,0)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ABONOS'!$B$8:$BC$10052,54,0)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ABONOS'!$B$8:$BC$10052,54,0)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ABONOS'!$B$8:$BC$10052,54,0)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ABONOS'!$B$8:$BC$10052,54,0)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476</v>
      </c>
      <c r="I1396" t="s">
        <v>476</v>
      </c>
      <c r="J1396">
        <f t="shared" si="21"/>
        <v>105000</v>
      </c>
      <c r="K1396" t="e">
        <f>VLOOKUP(B1396,'REGISTRO ABONOS'!$B$8:$BC$10052,54,0)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519</v>
      </c>
      <c r="I1397" t="s">
        <v>519</v>
      </c>
      <c r="J1397">
        <f t="shared" si="21"/>
        <v>105000</v>
      </c>
      <c r="K1397" t="e">
        <f>VLOOKUP(B1397,'REGISTRO ABONOS'!$B$8:$BC$10052,54,0)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498</v>
      </c>
      <c r="I1398" t="s">
        <v>498</v>
      </c>
      <c r="J1398">
        <f t="shared" si="21"/>
        <v>105000</v>
      </c>
      <c r="K1398" t="e">
        <f>VLOOKUP(B1398,'REGISTRO ABONOS'!$B$8:$BC$10052,54,0)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ABONOS'!$B$8:$BC$10052,54,0)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ABONOS'!$B$8:$BC$10052,54,0)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503</v>
      </c>
      <c r="I1401" t="s">
        <v>503</v>
      </c>
      <c r="J1401">
        <f t="shared" si="21"/>
        <v>105000</v>
      </c>
      <c r="K1401" t="e">
        <f>VLOOKUP(B1401,'REGISTRO ABONOS'!$B$8:$BC$10052,54,0)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ABONOS'!$B$8:$BC$10052,54,0)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ABONOS'!$B$8:$BC$10052,54,0)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ABONOS'!$B$8:$BC$10052,54,0)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ABONOS'!$B$8:$BC$10052,54,0)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ABONOS'!$B$8:$BC$10052,54,0)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ABONOS'!$B$8:$BC$10052,54,0)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ABONOS'!$B$8:$BC$10052,54,0)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ABONOS'!$B$8:$BC$10052,54,0)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518</v>
      </c>
      <c r="I1410" t="s">
        <v>518</v>
      </c>
      <c r="J1410">
        <f t="shared" si="21"/>
        <v>105000</v>
      </c>
      <c r="K1410" t="e">
        <f>VLOOKUP(B1410,'REGISTRO ABONOS'!$B$8:$BC$10052,54,0)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523</v>
      </c>
      <c r="I1411" t="s">
        <v>523</v>
      </c>
      <c r="J1411">
        <f t="shared" si="21"/>
        <v>105000</v>
      </c>
      <c r="K1411" t="e">
        <f>VLOOKUP(B1411,'REGISTRO ABONOS'!$B$8:$BC$10052,54,0)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ABONOS'!$B$8:$BC$10052,54,0)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ABONOS'!$B$8:$BC$10052,54,0)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ABONOS'!$B$8:$BC$10052,54,0)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ABONOS'!$B$8:$BC$10052,54,0)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ABONOS'!$B$8:$BC$10052,54,0)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ABONOS'!$B$8:$BC$10052,54,0)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ABONOS'!$B$8:$BC$10052,54,0)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ABONOS'!$B$8:$BC$10052,54,0)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ABONOS'!$B$8:$BC$10052,54,0)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ABONOS'!$B$8:$BC$10052,54,0)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ABONOS'!$B$8:$BC$10052,54,0)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484</v>
      </c>
      <c r="I1423" t="s">
        <v>484</v>
      </c>
      <c r="J1423">
        <f t="shared" si="22"/>
        <v>105000</v>
      </c>
      <c r="K1423" t="e">
        <f>VLOOKUP(B1423,'REGISTRO ABONOS'!$B$8:$BC$10052,54,0)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486</v>
      </c>
      <c r="I1424" t="s">
        <v>486</v>
      </c>
      <c r="J1424">
        <f t="shared" si="22"/>
        <v>105000</v>
      </c>
      <c r="K1424" t="e">
        <f>VLOOKUP(B1424,'REGISTRO ABONOS'!$B$8:$BC$10052,54,0)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477</v>
      </c>
      <c r="I1425" t="s">
        <v>477</v>
      </c>
      <c r="J1425">
        <f t="shared" si="22"/>
        <v>105000</v>
      </c>
      <c r="K1425" t="e">
        <f>VLOOKUP(B1425,'REGISTRO ABONOS'!$B$8:$BC$10052,54,0)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43581</v>
      </c>
      <c r="D1426" t="s">
        <v>687</v>
      </c>
      <c r="H1426" t="s">
        <v>687</v>
      </c>
      <c r="I1426" t="s">
        <v>671</v>
      </c>
      <c r="J1426">
        <f t="shared" si="22"/>
        <v>105000</v>
      </c>
      <c r="K1426" t="e">
        <f>VLOOKUP(B1426,'REGISTRO ABONOS'!$B$8:$BC$10052,54,0)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ABONOS'!$B$8:$BC$10052,54,0)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ABONOS'!$B$8:$BC$10052,54,0)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485</v>
      </c>
      <c r="I1429" t="s">
        <v>485</v>
      </c>
      <c r="J1429">
        <f t="shared" si="22"/>
        <v>105000</v>
      </c>
      <c r="K1429" t="e">
        <f>VLOOKUP(B1429,'REGISTRO ABONOS'!$B$8:$BC$10052,54,0)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ABONOS'!$B$8:$BC$10052,54,0)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ABONOS'!$B$8:$BC$10052,54,0)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ABONOS'!$B$8:$BC$10052,54,0)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484</v>
      </c>
      <c r="I1433" t="s">
        <v>484</v>
      </c>
      <c r="J1433">
        <f t="shared" si="22"/>
        <v>105000</v>
      </c>
      <c r="K1433" t="e">
        <f>VLOOKUP(B1433,'REGISTRO ABONOS'!$B$8:$BC$10052,54,0)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523</v>
      </c>
      <c r="I1434" t="s">
        <v>523</v>
      </c>
      <c r="J1434">
        <f t="shared" si="22"/>
        <v>105000</v>
      </c>
      <c r="K1434" t="e">
        <f>VLOOKUP(B1434,'REGISTRO ABONOS'!$B$8:$BC$10052,54,0)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485</v>
      </c>
      <c r="I1435" t="s">
        <v>485</v>
      </c>
      <c r="J1435">
        <f t="shared" si="22"/>
        <v>105000</v>
      </c>
      <c r="K1435" t="e">
        <f>VLOOKUP(B1435,'REGISTRO ABONOS'!$B$8:$BC$10052,54,0)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ABONOS'!$B$8:$BC$10052,54,0)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492</v>
      </c>
      <c r="I1437" t="s">
        <v>492</v>
      </c>
      <c r="J1437">
        <f t="shared" si="22"/>
        <v>105000</v>
      </c>
      <c r="K1437" t="e">
        <f>VLOOKUP(B1437,'REGISTRO ABONOS'!$B$8:$BC$10052,54,0)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485</v>
      </c>
      <c r="I1438" t="s">
        <v>485</v>
      </c>
      <c r="J1438">
        <f t="shared" si="22"/>
        <v>105000</v>
      </c>
      <c r="K1438" t="e">
        <f>VLOOKUP(B1438,'REGISTRO ABONOS'!$B$8:$BC$10052,54,0)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518</v>
      </c>
      <c r="I1439" t="s">
        <v>518</v>
      </c>
      <c r="J1439">
        <f t="shared" si="22"/>
        <v>105000</v>
      </c>
      <c r="K1439" t="e">
        <f>VLOOKUP(B1439,'REGISTRO ABONOS'!$B$8:$BC$10052,54,0)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491</v>
      </c>
      <c r="I1440" t="s">
        <v>491</v>
      </c>
      <c r="J1440">
        <f t="shared" si="22"/>
        <v>105000</v>
      </c>
      <c r="K1440" t="e">
        <f>VLOOKUP(B1440,'REGISTRO ABONOS'!$B$8:$BC$10052,54,0)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ABONOS'!$B$8:$BC$10052,54,0)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ABONOS'!$B$8:$BC$10052,54,0)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ABONOS'!$B$8:$BC$10052,54,0)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533</v>
      </c>
      <c r="I1444" t="s">
        <v>533</v>
      </c>
      <c r="J1444">
        <f t="shared" si="22"/>
        <v>105000</v>
      </c>
      <c r="K1444" t="e">
        <f>VLOOKUP(B1444,'REGISTRO ABONOS'!$B$8:$BC$10052,54,0)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ABONOS'!$B$8:$BC$10052,54,0)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533</v>
      </c>
      <c r="I1446" t="s">
        <v>533</v>
      </c>
      <c r="J1446">
        <f t="shared" si="22"/>
        <v>105000</v>
      </c>
      <c r="K1446" t="e">
        <f>VLOOKUP(B1446,'REGISTRO ABONOS'!$B$8:$BC$10052,54,0)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ABONOS'!$B$8:$BC$10052,54,0)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486</v>
      </c>
      <c r="I1448" t="s">
        <v>486</v>
      </c>
      <c r="J1448">
        <f t="shared" si="22"/>
        <v>105000</v>
      </c>
      <c r="K1448" t="e">
        <f>VLOOKUP(B1448,'REGISTRO ABONOS'!$B$8:$BC$10052,54,0)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ABONOS'!$B$8:$BC$10052,54,0)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ABONOS'!$B$8:$BC$10052,54,0)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ABONOS'!$B$8:$BC$10052,54,0)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ABONOS'!$B$8:$BC$10052,54,0)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ABONOS'!$B$8:$BC$10052,54,0)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ABONOS'!$B$8:$BC$10052,54,0)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ABONOS'!$B$8:$BC$10052,54,0)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485</v>
      </c>
      <c r="I1456" t="s">
        <v>485</v>
      </c>
      <c r="J1456">
        <f t="shared" si="22"/>
        <v>105000</v>
      </c>
      <c r="K1456" t="e">
        <f>VLOOKUP(B1456,'REGISTRO ABONOS'!$B$8:$BC$10052,54,0)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ABONOS'!$B$8:$BC$10052,54,0)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518</v>
      </c>
      <c r="I1458" t="s">
        <v>518</v>
      </c>
      <c r="J1458">
        <f t="shared" si="22"/>
        <v>105000</v>
      </c>
      <c r="K1458" t="e">
        <f>VLOOKUP(B1458,'REGISTRO ABONOS'!$B$8:$BC$10052,54,0)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ABONOS'!$B$8:$BC$10052,54,0)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501</v>
      </c>
      <c r="I1460" t="s">
        <v>501</v>
      </c>
      <c r="J1460">
        <f t="shared" si="22"/>
        <v>105000</v>
      </c>
      <c r="K1460" t="e">
        <f>VLOOKUP(B1460,'REGISTRO ABONOS'!$B$8:$BC$10052,54,0)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ABONOS'!$B$8:$BC$10052,54,0)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ABONOS'!$B$8:$BC$10052,54,0)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ABONOS'!$B$8:$BC$10052,54,0)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ABONOS'!$B$8:$BC$10052,54,0)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ABONOS'!$B$8:$BC$10052,54,0)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ABONOS'!$B$8:$BC$10052,54,0)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503</v>
      </c>
      <c r="I1467" t="s">
        <v>503</v>
      </c>
      <c r="J1467">
        <f t="shared" si="22"/>
        <v>105000</v>
      </c>
      <c r="K1467" t="e">
        <f>VLOOKUP(B1467,'REGISTRO ABONOS'!$B$8:$BC$10052,54,0)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485</v>
      </c>
      <c r="I1468" t="s">
        <v>485</v>
      </c>
      <c r="J1468">
        <f t="shared" si="22"/>
        <v>105000</v>
      </c>
      <c r="K1468" t="e">
        <f>VLOOKUP(B1468,'REGISTRO ABONOS'!$B$8:$BC$10052,54,0)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ABONOS'!$B$8:$BC$10052,54,0)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ABONOS'!$B$8:$BC$10052,54,0)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501</v>
      </c>
      <c r="I1471" t="s">
        <v>501</v>
      </c>
      <c r="J1471">
        <f t="shared" si="22"/>
        <v>105000</v>
      </c>
      <c r="K1471" t="e">
        <f>VLOOKUP(B1471,'REGISTRO ABONOS'!$B$8:$BC$10052,54,0)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ABONOS'!$B$8:$BC$10052,54,0)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ABONOS'!$B$8:$BC$10052,54,0)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ABONOS'!$B$8:$BC$10052,54,0)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ABONOS'!$B$8:$BC$10052,54,0)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C1476" s="10">
        <v>43579</v>
      </c>
      <c r="D1476" t="s">
        <v>665</v>
      </c>
      <c r="H1476" t="s">
        <v>665</v>
      </c>
      <c r="I1476" t="s">
        <v>65</v>
      </c>
      <c r="J1476">
        <f t="shared" si="22"/>
        <v>105000</v>
      </c>
      <c r="K1476" t="e">
        <f>VLOOKUP(B1476,'REGISTRO ABONOS'!$B$8:$BC$10052,54,0)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505</v>
      </c>
      <c r="I1477" t="s">
        <v>505</v>
      </c>
      <c r="J1477">
        <f t="shared" si="22"/>
        <v>105000</v>
      </c>
      <c r="K1477" t="e">
        <f>VLOOKUP(B1477,'REGISTRO ABONOS'!$B$8:$BC$10052,54,0)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ABONOS'!$B$8:$BC$10052,54,0)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503</v>
      </c>
      <c r="I1479" t="s">
        <v>503</v>
      </c>
      <c r="J1479">
        <f t="shared" si="22"/>
        <v>105000</v>
      </c>
      <c r="K1479" t="e">
        <f>VLOOKUP(B1479,'REGISTRO ABONOS'!$B$8:$BC$10052,54,0)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ABONOS'!$B$8:$BC$10052,54,0)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ABONOS'!$B$8:$BC$10052,54,0)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ABONOS'!$B$8:$BC$10052,54,0)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503</v>
      </c>
      <c r="I1483" t="s">
        <v>503</v>
      </c>
      <c r="J1483">
        <f t="shared" si="22"/>
        <v>105000</v>
      </c>
      <c r="K1483" t="e">
        <f>VLOOKUP(B1483,'REGISTRO ABONOS'!$B$8:$BC$10052,54,0)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503</v>
      </c>
      <c r="I1484" t="s">
        <v>503</v>
      </c>
      <c r="J1484">
        <f t="shared" ref="J1484:J1547" si="23">IF(C1484&gt;43607,130000,105000)</f>
        <v>105000</v>
      </c>
      <c r="K1484" t="e">
        <f>VLOOKUP(B1484,'REGISTRO ABONOS'!$B$8:$BC$10052,54,0)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ABONOS'!$B$8:$BC$10052,54,0)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ABONOS'!$B$8:$BC$10052,54,0)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ABONOS'!$B$8:$BC$10052,54,0)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647</v>
      </c>
      <c r="H1488" t="s">
        <v>647</v>
      </c>
      <c r="I1488" t="s">
        <v>532</v>
      </c>
      <c r="J1488">
        <f t="shared" si="23"/>
        <v>105000</v>
      </c>
      <c r="K1488">
        <f>VLOOKUP(B1488,'REGISTRO ABONOS'!$B$8:$BC$10052,54,0)</f>
        <v>50000</v>
      </c>
      <c r="L1488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ABONOS'!$B$8:$BC$10052,54,0)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ABONOS'!$B$8:$BC$10052,54,0)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ABONOS'!$B$8:$BC$10052,54,0)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ABONOS'!$B$8:$BC$10052,54,0)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ABONOS'!$B$8:$BC$10052,54,0)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ABONOS'!$B$8:$BC$10052,54,0)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ABONOS'!$B$8:$BC$10052,54,0)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ABONOS'!$B$8:$BC$10052,54,0)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ABONOS'!$B$8:$BC$10052,54,0)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ABONOS'!$B$8:$BC$10052,54,0)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501</v>
      </c>
      <c r="I1499" t="s">
        <v>501</v>
      </c>
      <c r="J1499">
        <f t="shared" si="23"/>
        <v>105000</v>
      </c>
      <c r="K1499" t="e">
        <f>VLOOKUP(B1499,'REGISTRO ABONOS'!$B$8:$BC$10052,54,0)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ABONOS'!$B$8:$BC$10052,54,0)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ABONOS'!$B$8:$BC$10052,54,0)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ABONOS'!$B$8:$BC$10052,54,0)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ABONOS'!$B$8:$BC$10052,54,0)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ABONOS'!$B$8:$BC$10052,54,0)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ABONOS'!$B$8:$BC$10052,54,0)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ABONOS'!$B$8:$BC$10052,54,0)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503</v>
      </c>
      <c r="I1507" t="s">
        <v>503</v>
      </c>
      <c r="J1507">
        <f t="shared" si="23"/>
        <v>105000</v>
      </c>
      <c r="K1507" t="e">
        <f>VLOOKUP(B1507,'REGISTRO ABONOS'!$B$8:$BC$10052,54,0)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ABONOS'!$B$8:$BC$10052,54,0)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526</v>
      </c>
      <c r="I1509" t="s">
        <v>526</v>
      </c>
      <c r="J1509">
        <f t="shared" si="23"/>
        <v>105000</v>
      </c>
      <c r="K1509" t="e">
        <f>VLOOKUP(B1509,'REGISTRO ABONOS'!$B$8:$BC$10052,54,0)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ABONOS'!$B$8:$BC$10052,54,0)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ABONOS'!$B$8:$BC$10052,54,0)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ABONOS'!$B$8:$BC$10052,54,0)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ABONOS'!$B$8:$BC$10052,54,0)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ABONOS'!$B$8:$BC$10052,54,0)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ABONOS'!$B$8:$BC$10052,54,0)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ABONOS'!$B$8:$BC$10052,54,0)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485</v>
      </c>
      <c r="I1517" t="s">
        <v>485</v>
      </c>
      <c r="J1517">
        <f t="shared" si="23"/>
        <v>105000</v>
      </c>
      <c r="K1517" t="e">
        <f>VLOOKUP(B1517,'REGISTRO ABONOS'!$B$8:$BC$10052,54,0)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ABONOS'!$B$8:$BC$10052,54,0)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ABONOS'!$B$8:$BC$10052,54,0)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ABONOS'!$B$8:$BC$10052,54,0)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514</v>
      </c>
      <c r="I1521" t="s">
        <v>514</v>
      </c>
      <c r="J1521">
        <f t="shared" si="23"/>
        <v>105000</v>
      </c>
      <c r="K1521" t="e">
        <f>VLOOKUP(B1521,'REGISTRO ABONOS'!$B$8:$BC$10052,54,0)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492</v>
      </c>
      <c r="I1522" t="s">
        <v>492</v>
      </c>
      <c r="J1522">
        <f t="shared" si="23"/>
        <v>105000</v>
      </c>
      <c r="K1522" t="e">
        <f>VLOOKUP(B1522,'REGISTRO ABONOS'!$B$8:$BC$10052,54,0)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ABONOS'!$B$8:$BC$10052,54,0)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ABONOS'!$B$8:$BC$10052,54,0)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ABONOS'!$B$8:$BC$10052,54,0)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ABONOS'!$B$8:$BC$10052,54,0)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ABONOS'!$B$8:$BC$10052,54,0)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ABONOS'!$B$8:$BC$10052,54,0)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485</v>
      </c>
      <c r="I1529" t="s">
        <v>485</v>
      </c>
      <c r="J1529">
        <f t="shared" si="23"/>
        <v>105000</v>
      </c>
      <c r="K1529" t="e">
        <f>VLOOKUP(B1529,'REGISTRO ABONOS'!$B$8:$BC$10052,54,0)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ABONOS'!$B$8:$BC$10052,54,0)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ABONOS'!$B$8:$BC$10052,54,0)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ABONOS'!$B$8:$BC$10052,54,0)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485</v>
      </c>
      <c r="I1533" t="s">
        <v>485</v>
      </c>
      <c r="J1533">
        <f t="shared" si="23"/>
        <v>105000</v>
      </c>
      <c r="K1533" t="e">
        <f>VLOOKUP(B1533,'REGISTRO ABONOS'!$B$8:$BC$10052,54,0)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ABONOS'!$B$8:$BC$10052,54,0)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ABONOS'!$B$8:$BC$10052,54,0)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502</v>
      </c>
      <c r="I1536" t="s">
        <v>502</v>
      </c>
      <c r="J1536">
        <f t="shared" si="23"/>
        <v>105000</v>
      </c>
      <c r="K1536" t="e">
        <f>VLOOKUP(B1536,'REGISTRO ABONOS'!$B$8:$BC$10052,54,0)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ABONOS'!$B$8:$BC$10052,54,0)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485</v>
      </c>
      <c r="I1538" t="s">
        <v>485</v>
      </c>
      <c r="J1538">
        <f t="shared" si="23"/>
        <v>105000</v>
      </c>
      <c r="K1538" t="e">
        <f>VLOOKUP(B1538,'REGISTRO ABONOS'!$B$8:$BC$10052,54,0)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ABONOS'!$B$8:$BC$10052,54,0)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ABONOS'!$B$8:$BC$10052,54,0)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485</v>
      </c>
      <c r="I1541" t="s">
        <v>485</v>
      </c>
      <c r="J1541">
        <f t="shared" si="23"/>
        <v>105000</v>
      </c>
      <c r="K1541" t="e">
        <f>VLOOKUP(B1541,'REGISTRO ABONOS'!$B$8:$BC$10052,54,0)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ABONOS'!$B$8:$BC$10052,54,0)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ABONOS'!$B$8:$BC$10052,54,0)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484</v>
      </c>
      <c r="I1544" t="s">
        <v>484</v>
      </c>
      <c r="J1544">
        <f t="shared" si="23"/>
        <v>105000</v>
      </c>
      <c r="K1544" t="e">
        <f>VLOOKUP(B1544,'REGISTRO ABONOS'!$B$8:$BC$10052,54,0)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484</v>
      </c>
      <c r="I1545" t="s">
        <v>484</v>
      </c>
      <c r="J1545">
        <f t="shared" si="23"/>
        <v>105000</v>
      </c>
      <c r="K1545" t="e">
        <f>VLOOKUP(B1545,'REGISTRO ABONOS'!$B$8:$BC$10052,54,0)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524</v>
      </c>
      <c r="I1546" t="s">
        <v>524</v>
      </c>
      <c r="J1546">
        <f t="shared" si="23"/>
        <v>105000</v>
      </c>
      <c r="K1546" t="e">
        <f>VLOOKUP(B1546,'REGISTRO ABONOS'!$B$8:$BC$10052,54,0)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ABONOS'!$B$8:$BC$10052,54,0)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514</v>
      </c>
      <c r="I1548" t="s">
        <v>514</v>
      </c>
      <c r="J1548">
        <f t="shared" ref="J1548:J1611" si="24">IF(C1548&gt;43607,130000,105000)</f>
        <v>105000</v>
      </c>
      <c r="K1548" t="e">
        <f>VLOOKUP(B1548,'REGISTRO ABONOS'!$B$8:$BC$10052,54,0)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485</v>
      </c>
      <c r="J1549">
        <f t="shared" si="24"/>
        <v>105000</v>
      </c>
      <c r="K1549" t="e">
        <f>VLOOKUP(B1549,'REGISTRO ABONOS'!$B$8:$BC$10052,54,0)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ABONOS'!$B$8:$BC$10052,54,0)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501</v>
      </c>
      <c r="J1551">
        <f t="shared" si="24"/>
        <v>105000</v>
      </c>
      <c r="K1551" t="e">
        <f>VLOOKUP(B1551,'REGISTRO ABONOS'!$B$8:$BC$10052,54,0)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514</v>
      </c>
      <c r="I1552" t="s">
        <v>345</v>
      </c>
      <c r="J1552">
        <f t="shared" si="24"/>
        <v>105000</v>
      </c>
      <c r="K1552" t="e">
        <f>VLOOKUP(B1552,'REGISTRO ABONOS'!$B$8:$BC$10052,54,0)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ABONOS'!$B$8:$BC$10052,54,0)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ABONOS'!$B$8:$BC$10052,54,0)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ABONOS'!$B$8:$BC$10052,54,0)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ABONOS'!$B$8:$BC$10052,54,0)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514</v>
      </c>
      <c r="I1557" t="s">
        <v>514</v>
      </c>
      <c r="J1557">
        <f t="shared" si="24"/>
        <v>105000</v>
      </c>
      <c r="K1557" t="e">
        <f>VLOOKUP(B1557,'REGISTRO ABONOS'!$B$8:$BC$10052,54,0)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485</v>
      </c>
      <c r="I1558" t="s">
        <v>485</v>
      </c>
      <c r="J1558">
        <f t="shared" si="24"/>
        <v>105000</v>
      </c>
      <c r="K1558" t="e">
        <f>VLOOKUP(B1558,'REGISTRO ABONOS'!$B$8:$BC$10052,54,0)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ABONOS'!$B$8:$BC$10052,54,0)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ABONOS'!$B$8:$BC$10052,54,0)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ABONOS'!$B$8:$BC$10052,54,0)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541</v>
      </c>
      <c r="J1562">
        <f t="shared" si="24"/>
        <v>105000</v>
      </c>
      <c r="K1562" t="e">
        <f>VLOOKUP(B1562,'REGISTRO ABONOS'!$B$8:$BC$10052,54,0)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ABONOS'!$B$8:$BC$10052,54,0)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ABONOS'!$B$8:$BC$10052,54,0)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ABONOS'!$B$8:$BC$10052,54,0)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ABONOS'!$B$8:$BC$10052,54,0)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ABONOS'!$B$8:$BC$10052,54,0)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ABONOS'!$B$8:$BC$10052,54,0)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ABONOS'!$B$8:$BC$10052,54,0)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ABONOS'!$B$8:$BC$10052,54,0)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ABONOS'!$B$8:$BC$10052,54,0)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ABONOS'!$B$8:$BC$10052,54,0)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ABONOS'!$B$8:$BC$10052,54,0)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ABONOS'!$B$8:$BC$10052,54,0)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ABONOS'!$B$8:$BC$10052,54,0)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ABONOS'!$B$8:$BC$10052,54,0)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ABONOS'!$B$8:$BC$10052,54,0)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ABONOS'!$B$8:$BC$10052,54,0)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ABONOS'!$B$8:$BC$10052,54,0)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ABONOS'!$B$8:$BC$10052,54,0)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ABONOS'!$B$8:$BC$10052,54,0)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ABONOS'!$B$8:$BC$10052,54,0)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ABONOS'!$B$8:$BC$10052,54,0)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ABONOS'!$B$8:$BC$10052,54,0)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541</v>
      </c>
      <c r="J1585">
        <f t="shared" si="24"/>
        <v>105000</v>
      </c>
      <c r="K1585" t="e">
        <f>VLOOKUP(B1585,'REGISTRO ABONOS'!$B$8:$BC$10052,54,0)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ABONOS'!$B$8:$BC$10052,54,0)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ABONOS'!$B$8:$BC$10052,54,0)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ABONOS'!$B$8:$BC$10052,54,0)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ABONOS'!$B$8:$BC$10052,54,0)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ABONOS'!$B$8:$BC$10052,54,0)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ABONOS'!$B$8:$BC$10052,54,0)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ABONOS'!$B$8:$BC$10052,54,0)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ABONOS'!$B$8:$BC$10052,54,0)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ABONOS'!$B$8:$BC$10052,54,0)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484</v>
      </c>
      <c r="J1595">
        <f t="shared" si="24"/>
        <v>105000</v>
      </c>
      <c r="K1595" t="e">
        <f>VLOOKUP(B1595,'REGISTRO ABONOS'!$B$8:$BC$10052,54,0)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541</v>
      </c>
      <c r="J1596">
        <f t="shared" si="24"/>
        <v>105000</v>
      </c>
      <c r="K1596" t="e">
        <f>VLOOKUP(B1596,'REGISTRO ABONOS'!$B$8:$BC$10052,54,0)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ABONOS'!$B$8:$BC$10052,54,0)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ABONOS'!$B$8:$BC$10052,54,0)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ABONOS'!$B$8:$BC$10052,54,0)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501</v>
      </c>
      <c r="J1600">
        <f t="shared" si="24"/>
        <v>105000</v>
      </c>
      <c r="K1600" t="e">
        <f>VLOOKUP(B1600,'REGISTRO ABONOS'!$B$8:$BC$10052,54,0)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533</v>
      </c>
      <c r="J1601">
        <f t="shared" si="24"/>
        <v>105000</v>
      </c>
      <c r="K1601" t="e">
        <f>VLOOKUP(B1601,'REGISTRO ABONOS'!$B$8:$BC$10052,54,0)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533</v>
      </c>
      <c r="J1602">
        <f t="shared" si="24"/>
        <v>105000</v>
      </c>
      <c r="K1602" t="e">
        <f>VLOOKUP(B1602,'REGISTRO ABONOS'!$B$8:$BC$10052,54,0)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533</v>
      </c>
      <c r="J1603">
        <f t="shared" si="24"/>
        <v>105000</v>
      </c>
      <c r="K1603" t="e">
        <f>VLOOKUP(B1603,'REGISTRO ABONOS'!$B$8:$BC$10052,54,0)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ABONOS'!$B$8:$BC$10052,54,0)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ABONOS'!$B$8:$BC$10052,54,0)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501</v>
      </c>
      <c r="J1606">
        <f t="shared" si="24"/>
        <v>105000</v>
      </c>
      <c r="K1606" t="e">
        <f>VLOOKUP(B1606,'REGISTRO ABONOS'!$B$8:$BC$10052,54,0)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498</v>
      </c>
      <c r="J1607">
        <f t="shared" si="24"/>
        <v>105000</v>
      </c>
      <c r="K1607" t="e">
        <f>VLOOKUP(B1607,'REGISTRO ABONOS'!$B$8:$BC$10052,54,0)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ABONOS'!$B$8:$BC$10052,54,0)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ABONOS'!$B$8:$BC$10052,54,0)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ABONOS'!$B$8:$BC$10052,54,0)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486</v>
      </c>
      <c r="J1611">
        <f t="shared" si="24"/>
        <v>105000</v>
      </c>
      <c r="K1611" t="e">
        <f>VLOOKUP(B1611,'REGISTRO ABONOS'!$B$8:$BC$10052,54,0)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ABONOS'!$B$8:$BC$10052,54,0)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ABONOS'!$B$8:$BC$10052,54,0)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557</v>
      </c>
      <c r="J1614">
        <f t="shared" si="25"/>
        <v>105000</v>
      </c>
      <c r="K1614" t="e">
        <f>VLOOKUP(B1614,'REGISTRO ABONOS'!$B$8:$BC$10052,54,0)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ABONOS'!$B$8:$BC$10052,54,0)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502</v>
      </c>
      <c r="J1616">
        <f t="shared" si="25"/>
        <v>105000</v>
      </c>
      <c r="K1616" t="e">
        <f>VLOOKUP(B1616,'REGISTRO ABONOS'!$B$8:$BC$10052,54,0)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ABONOS'!$B$8:$BC$10052,54,0)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474</v>
      </c>
      <c r="J1618">
        <f t="shared" si="25"/>
        <v>105000</v>
      </c>
      <c r="K1618" t="e">
        <f>VLOOKUP(B1618,'REGISTRO ABONOS'!$B$8:$BC$10052,54,0)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ABONOS'!$B$8:$BC$10052,54,0)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498</v>
      </c>
      <c r="J1620">
        <f t="shared" si="25"/>
        <v>105000</v>
      </c>
      <c r="K1620" t="e">
        <f>VLOOKUP(B1620,'REGISTRO ABONOS'!$B$8:$BC$10052,54,0)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533</v>
      </c>
      <c r="I1621" t="s">
        <v>533</v>
      </c>
      <c r="J1621">
        <f t="shared" si="25"/>
        <v>105000</v>
      </c>
      <c r="K1621" t="e">
        <f>VLOOKUP(B1621,'REGISTRO ABONOS'!$B$8:$BC$10052,54,0)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ABONOS'!$B$8:$BC$10052,54,0)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ABONOS'!$B$8:$BC$10052,54,0)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486</v>
      </c>
      <c r="I1624" t="s">
        <v>486</v>
      </c>
      <c r="J1624">
        <f t="shared" si="25"/>
        <v>105000</v>
      </c>
      <c r="K1624" t="e">
        <f>VLOOKUP(B1624,'REGISTRO ABONOS'!$B$8:$BC$10052,54,0)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485</v>
      </c>
      <c r="I1625" t="s">
        <v>485</v>
      </c>
      <c r="J1625">
        <f t="shared" si="25"/>
        <v>105000</v>
      </c>
      <c r="K1625" t="e">
        <f>VLOOKUP(B1625,'REGISTRO ABONOS'!$B$8:$BC$10052,54,0)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ABONOS'!$B$8:$BC$10052,54,0)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ABONOS'!$B$8:$BC$10052,54,0)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ABONOS'!$B$8:$BC$10052,54,0)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501</v>
      </c>
      <c r="I1629" t="s">
        <v>501</v>
      </c>
      <c r="J1629">
        <f t="shared" si="25"/>
        <v>105000</v>
      </c>
      <c r="K1629" t="e">
        <f>VLOOKUP(B1629,'REGISTRO ABONOS'!$B$8:$BC$10052,54,0)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ABONOS'!$B$8:$BC$10052,54,0)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ABONOS'!$B$8:$BC$10052,54,0)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514</v>
      </c>
      <c r="I1632" t="s">
        <v>514</v>
      </c>
      <c r="J1632">
        <f t="shared" si="25"/>
        <v>105000</v>
      </c>
      <c r="K1632" t="e">
        <f>VLOOKUP(B1632,'REGISTRO ABONOS'!$B$8:$BC$10052,54,0)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ABONOS'!$B$8:$BC$10052,54,0)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485</v>
      </c>
      <c r="I1634" t="s">
        <v>485</v>
      </c>
      <c r="J1634">
        <f t="shared" si="25"/>
        <v>105000</v>
      </c>
      <c r="K1634" t="e">
        <f>VLOOKUP(B1634,'REGISTRO ABONOS'!$B$8:$BC$10052,54,0)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ABONOS'!$B$8:$BC$10052,54,0)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ABONOS'!$B$8:$BC$10052,54,0)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ABONOS'!$B$8:$BC$10052,54,0)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ABONOS'!$B$8:$BC$10052,54,0)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ABONOS'!$B$8:$BC$10052,54,0)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514</v>
      </c>
      <c r="I1640" t="s">
        <v>514</v>
      </c>
      <c r="J1640">
        <f t="shared" si="25"/>
        <v>105000</v>
      </c>
      <c r="K1640" t="e">
        <f>VLOOKUP(B1640,'REGISTRO ABONOS'!$B$8:$BC$10052,54,0)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474</v>
      </c>
      <c r="I1641" t="s">
        <v>474</v>
      </c>
      <c r="J1641">
        <f t="shared" si="25"/>
        <v>105000</v>
      </c>
      <c r="K1641" t="e">
        <f>VLOOKUP(B1641,'REGISTRO ABONOS'!$B$8:$BC$10052,54,0)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557</v>
      </c>
      <c r="I1642" t="s">
        <v>557</v>
      </c>
      <c r="J1642">
        <f t="shared" si="25"/>
        <v>105000</v>
      </c>
      <c r="K1642" t="e">
        <f>VLOOKUP(B1642,'REGISTRO ABONOS'!$B$8:$BC$10052,54,0)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ABONOS'!$B$8:$BC$10052,54,0)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ABONOS'!$B$8:$BC$10052,54,0)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ABONOS'!$B$8:$BC$10052,54,0)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ABONOS'!$B$8:$BC$10052,54,0)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ABONOS'!$B$8:$BC$10052,54,0)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ABONOS'!$B$8:$BC$10052,54,0)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ABONOS'!$B$8:$BC$10052,54,0)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501</v>
      </c>
      <c r="I1650" t="s">
        <v>501</v>
      </c>
      <c r="J1650">
        <f t="shared" si="25"/>
        <v>105000</v>
      </c>
      <c r="K1650" t="e">
        <f>VLOOKUP(B1650,'REGISTRO ABONOS'!$B$8:$BC$10052,54,0)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532</v>
      </c>
      <c r="I1651" t="s">
        <v>532</v>
      </c>
      <c r="J1651">
        <f t="shared" si="25"/>
        <v>105000</v>
      </c>
      <c r="K1651" t="e">
        <f>VLOOKUP(B1651,'REGISTRO ABONOS'!$B$8:$BC$10052,54,0)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485</v>
      </c>
      <c r="I1652" t="s">
        <v>485</v>
      </c>
      <c r="J1652">
        <f t="shared" si="25"/>
        <v>105000</v>
      </c>
      <c r="K1652" t="e">
        <f>VLOOKUP(B1652,'REGISTRO ABONOS'!$B$8:$BC$10052,54,0)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476</v>
      </c>
      <c r="I1653" t="s">
        <v>476</v>
      </c>
      <c r="J1653">
        <f t="shared" si="25"/>
        <v>105000</v>
      </c>
      <c r="K1653" t="e">
        <f>VLOOKUP(B1653,'REGISTRO ABONOS'!$B$8:$BC$10052,54,0)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ABONOS'!$B$8:$BC$10052,54,0)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ABONOS'!$B$8:$BC$10052,54,0)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ABONOS'!$B$8:$BC$10052,54,0)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ABONOS'!$B$8:$BC$10052,54,0)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ABONOS'!$B$8:$BC$10052,54,0)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ABONOS'!$B$8:$BC$10052,54,0)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532</v>
      </c>
      <c r="I1660" t="s">
        <v>532</v>
      </c>
      <c r="J1660">
        <f t="shared" si="25"/>
        <v>105000</v>
      </c>
      <c r="K1660" t="e">
        <f>VLOOKUP(B1660,'REGISTRO ABONOS'!$B$8:$BC$10052,54,0)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ABONOS'!$B$8:$BC$10052,54,0)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ABONOS'!$B$8:$BC$10052,54,0)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ABONOS'!$B$8:$BC$10052,54,0)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ABONOS'!$B$8:$BC$10052,54,0)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ABONOS'!$B$8:$BC$10052,54,0)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ABONOS'!$B$8:$BC$10052,54,0)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ABONOS'!$B$8:$BC$10052,54,0)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ABONOS'!$B$8:$BC$10052,54,0)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ABONOS'!$B$8:$BC$10052,54,0)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ABONOS'!$B$8:$BC$10052,54,0)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ABONOS'!$B$8:$BC$10052,54,0)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ABONOS'!$B$8:$BC$10052,54,0)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ABONOS'!$B$8:$BC$10052,54,0)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498</v>
      </c>
      <c r="I1674" t="s">
        <v>498</v>
      </c>
      <c r="J1674">
        <f t="shared" si="25"/>
        <v>105000</v>
      </c>
      <c r="K1674" t="e">
        <f>VLOOKUP(B1674,'REGISTRO ABONOS'!$B$8:$BC$10052,54,0)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ABONOS'!$B$8:$BC$10052,54,0)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498</v>
      </c>
      <c r="I1676" t="s">
        <v>498</v>
      </c>
      <c r="J1676">
        <f t="shared" ref="J1676:J1739" si="26">IF(C1676&gt;43607,130000,105000)</f>
        <v>105000</v>
      </c>
      <c r="K1676" t="e">
        <f>VLOOKUP(B1676,'REGISTRO ABONOS'!$B$8:$BC$10052,54,0)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ABONOS'!$B$8:$BC$10052,54,0)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ABONOS'!$B$8:$BC$10052,54,0)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ABONOS'!$B$8:$BC$10052,54,0)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485</v>
      </c>
      <c r="I1680" t="s">
        <v>485</v>
      </c>
      <c r="J1680">
        <f t="shared" si="26"/>
        <v>105000</v>
      </c>
      <c r="K1680" t="e">
        <f>VLOOKUP(B1680,'REGISTRO ABONOS'!$B$8:$BC$10052,54,0)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ABONOS'!$B$8:$BC$10052,54,0)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ABONOS'!$B$8:$BC$10052,54,0)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504</v>
      </c>
      <c r="I1683" t="s">
        <v>504</v>
      </c>
      <c r="J1683">
        <f t="shared" si="26"/>
        <v>105000</v>
      </c>
      <c r="K1683" t="e">
        <f>VLOOKUP(B1683,'REGISTRO ABONOS'!$B$8:$BC$10052,54,0)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ABONOS'!$B$8:$BC$10052,54,0)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ABONOS'!$B$8:$BC$10052,54,0)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ABONOS'!$B$8:$BC$10052,54,0)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498</v>
      </c>
      <c r="I1687" t="s">
        <v>498</v>
      </c>
      <c r="J1687">
        <f t="shared" si="26"/>
        <v>105000</v>
      </c>
      <c r="K1687" t="e">
        <f>VLOOKUP(B1687,'REGISTRO ABONOS'!$B$8:$BC$10052,54,0)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ABONOS'!$B$8:$BC$10052,54,0)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ABONOS'!$B$8:$BC$10052,54,0)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ABONOS'!$B$8:$BC$10052,54,0)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ABONOS'!$B$8:$BC$10052,54,0)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ABONOS'!$B$8:$BC$10052,54,0)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504</v>
      </c>
      <c r="I1693" t="s">
        <v>504</v>
      </c>
      <c r="J1693">
        <f t="shared" si="26"/>
        <v>105000</v>
      </c>
      <c r="K1693" t="e">
        <f>VLOOKUP(B1693,'REGISTRO ABONOS'!$B$8:$BC$10052,54,0)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504</v>
      </c>
      <c r="I1694" t="s">
        <v>504</v>
      </c>
      <c r="J1694">
        <f t="shared" si="26"/>
        <v>105000</v>
      </c>
      <c r="K1694" t="e">
        <f>VLOOKUP(B1694,'REGISTRO ABONOS'!$B$8:$BC$10052,54,0)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ABONOS'!$B$8:$BC$10052,54,0)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ABONOS'!$B$8:$BC$10052,54,0)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ABONOS'!$B$8:$BC$10052,54,0)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498</v>
      </c>
      <c r="I1698" t="s">
        <v>498</v>
      </c>
      <c r="J1698">
        <f t="shared" si="26"/>
        <v>105000</v>
      </c>
      <c r="K1698" t="e">
        <f>VLOOKUP(B1698,'REGISTRO ABONOS'!$B$8:$BC$10052,54,0)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515</v>
      </c>
      <c r="I1699" t="s">
        <v>515</v>
      </c>
      <c r="J1699">
        <f t="shared" si="26"/>
        <v>105000</v>
      </c>
      <c r="K1699" t="e">
        <f>VLOOKUP(B1699,'REGISTRO ABONOS'!$B$8:$BC$10052,54,0)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ABONOS'!$B$8:$BC$10052,54,0)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ABONOS'!$B$8:$BC$10052,54,0)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ABONOS'!$B$8:$BC$10052,54,0)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ABONOS'!$B$8:$BC$10052,54,0)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ABONOS'!$B$8:$BC$10052,54,0)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ABONOS'!$B$8:$BC$10052,54,0)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ABONOS'!$B$8:$BC$10052,54,0)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ABONOS'!$B$8:$BC$10052,54,0)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ABONOS'!$B$8:$BC$10052,54,0)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485</v>
      </c>
      <c r="I1709" t="s">
        <v>485</v>
      </c>
      <c r="J1709">
        <f t="shared" si="26"/>
        <v>105000</v>
      </c>
      <c r="K1709" t="e">
        <f>VLOOKUP(B1709,'REGISTRO ABONOS'!$B$8:$BC$10052,54,0)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ABONOS'!$B$8:$BC$10052,54,0)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484</v>
      </c>
      <c r="I1711" t="s">
        <v>484</v>
      </c>
      <c r="J1711">
        <f t="shared" si="26"/>
        <v>105000</v>
      </c>
      <c r="K1711" t="e">
        <f>VLOOKUP(B1711,'REGISTRO ABONOS'!$B$8:$BC$10052,54,0)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558</v>
      </c>
      <c r="I1712" t="s">
        <v>558</v>
      </c>
      <c r="J1712">
        <f t="shared" si="26"/>
        <v>105000</v>
      </c>
      <c r="K1712" t="e">
        <f>VLOOKUP(B1712,'REGISTRO ABONOS'!$B$8:$BC$10052,54,0)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ABONOS'!$B$8:$BC$10052,54,0)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ABONOS'!$B$8:$BC$10052,54,0)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ABONOS'!$B$8:$BC$10052,54,0)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ABONOS'!$B$8:$BC$10052,54,0)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ABONOS'!$B$8:$BC$10052,54,0)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514</v>
      </c>
      <c r="I1718" t="s">
        <v>514</v>
      </c>
      <c r="J1718">
        <f t="shared" si="26"/>
        <v>105000</v>
      </c>
      <c r="K1718" t="e">
        <f>VLOOKUP(B1718,'REGISTRO ABONOS'!$B$8:$BC$10052,54,0)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486</v>
      </c>
      <c r="I1719" t="s">
        <v>486</v>
      </c>
      <c r="J1719">
        <f t="shared" si="26"/>
        <v>105000</v>
      </c>
      <c r="K1719" t="e">
        <f>VLOOKUP(B1719,'REGISTRO ABONOS'!$B$8:$BC$10052,54,0)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530</v>
      </c>
      <c r="I1720" t="s">
        <v>530</v>
      </c>
      <c r="J1720">
        <f t="shared" si="26"/>
        <v>105000</v>
      </c>
      <c r="K1720" t="e">
        <f>VLOOKUP(B1720,'REGISTRO ABONOS'!$B$8:$BC$10052,54,0)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ABONOS'!$B$8:$BC$10052,54,0)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ABONOS'!$B$8:$BC$10052,54,0)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ABONOS'!$B$8:$BC$10052,54,0)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ABONOS'!$B$8:$BC$10052,54,0)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ABONOS'!$B$8:$BC$10052,54,0)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ABONOS'!$B$8:$BC$10052,54,0)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ABONOS'!$B$8:$BC$10052,54,0)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ABONOS'!$B$8:$BC$10052,54,0)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ABONOS'!$B$8:$BC$10052,54,0)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485</v>
      </c>
      <c r="J1730">
        <f t="shared" si="26"/>
        <v>105000</v>
      </c>
      <c r="K1730" t="e">
        <f>VLOOKUP(B1730,'REGISTRO ABONOS'!$B$8:$BC$10052,54,0)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530</v>
      </c>
      <c r="I1731" t="s">
        <v>530</v>
      </c>
      <c r="J1731">
        <f t="shared" si="26"/>
        <v>105000</v>
      </c>
      <c r="K1731" t="e">
        <f>VLOOKUP(B1731,'REGISTRO ABONOS'!$B$8:$BC$10052,54,0)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ABONOS'!$B$8:$BC$10052,54,0)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ABONOS'!$B$8:$BC$10052,54,0)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ABONOS'!$B$8:$BC$10052,54,0)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ABONOS'!$B$8:$BC$10052,54,0)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ABONOS'!$B$8:$BC$10052,54,0)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499</v>
      </c>
      <c r="I1737" t="s">
        <v>499</v>
      </c>
      <c r="J1737">
        <f t="shared" si="26"/>
        <v>105000</v>
      </c>
      <c r="K1737" t="e">
        <f>VLOOKUP(B1737,'REGISTRO ABONOS'!$B$8:$BC$10052,54,0)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ABONOS'!$B$8:$BC$10052,54,0)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ABONOS'!$B$8:$BC$10052,54,0)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ABONOS'!$B$8:$BC$10052,54,0)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ABONOS'!$B$8:$BC$10052,54,0)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ABONOS'!$B$8:$BC$10052,54,0)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ABONOS'!$B$8:$BC$10052,54,0)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ABONOS'!$B$8:$BC$10052,54,0)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ABONOS'!$B$8:$BC$10052,54,0)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ABONOS'!$B$8:$BC$10052,54,0)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643</v>
      </c>
      <c r="H1747" t="s">
        <v>643</v>
      </c>
      <c r="I1747" t="s">
        <v>322</v>
      </c>
      <c r="J1747">
        <f t="shared" si="27"/>
        <v>105000</v>
      </c>
      <c r="K1747" t="e">
        <f>VLOOKUP(B1747,'REGISTRO ABONOS'!$B$8:$BC$10052,54,0)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ABONOS'!$B$8:$BC$10052,54,0)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ABONOS'!$B$8:$BC$10052,54,0)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ABONOS'!$B$8:$BC$10052,54,0)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ABONOS'!$B$8:$BC$10052,54,0)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ABONOS'!$B$8:$BC$10052,54,0)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515</v>
      </c>
      <c r="I1753" t="s">
        <v>515</v>
      </c>
      <c r="J1753">
        <f t="shared" si="27"/>
        <v>105000</v>
      </c>
      <c r="K1753" t="e">
        <f>VLOOKUP(B1753,'REGISTRO ABONOS'!$B$8:$BC$10052,54,0)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ABONOS'!$B$8:$BC$10052,54,0)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ABONOS'!$B$8:$BC$10052,54,0)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ABONOS'!$B$8:$BC$10052,54,0)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ABONOS'!$B$8:$BC$10052,54,0)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ABONOS'!$B$8:$BC$10052,54,0)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ABONOS'!$B$8:$BC$10052,54,0)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ABONOS'!$B$8:$BC$10052,54,0)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530</v>
      </c>
      <c r="I1761" t="s">
        <v>530</v>
      </c>
      <c r="J1761">
        <f t="shared" si="27"/>
        <v>105000</v>
      </c>
      <c r="K1761" t="e">
        <f>VLOOKUP(B1761,'REGISTRO ABONOS'!$B$8:$BC$10052,54,0)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ABONOS'!$B$8:$BC$10052,54,0)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ABONOS'!$B$8:$BC$10052,54,0)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486</v>
      </c>
      <c r="I1764" t="s">
        <v>486</v>
      </c>
      <c r="J1764">
        <f t="shared" si="27"/>
        <v>105000</v>
      </c>
      <c r="K1764" t="e">
        <f>VLOOKUP(B1764,'REGISTRO ABONOS'!$B$8:$BC$10052,54,0)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ABONOS'!$B$8:$BC$10052,54,0)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ABONOS'!$B$8:$BC$10052,54,0)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ABONOS'!$B$8:$BC$10052,54,0)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ABONOS'!$B$8:$BC$10052,54,0)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ABONOS'!$B$8:$BC$10052,54,0)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ABONOS'!$B$8:$BC$10052,54,0)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ABONOS'!$B$8:$BC$10052,54,0)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ABONOS'!$B$8:$BC$10052,54,0)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ABONOS'!$B$8:$BC$10052,54,0)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ABONOS'!$B$8:$BC$10052,54,0)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ABONOS'!$B$8:$BC$10052,54,0)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ABONOS'!$B$8:$BC$10052,54,0)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ABONOS'!$B$8:$BC$10052,54,0)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ABONOS'!$B$8:$BC$10052,54,0)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ABONOS'!$B$8:$BC$10052,54,0)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ABONOS'!$B$8:$BC$10052,54,0)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ABONOS'!$B$8:$BC$10052,54,0)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ABONOS'!$B$8:$BC$10052,54,0)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ABONOS'!$B$8:$BC$10052,54,0)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ABONOS'!$B$8:$BC$10052,54,0)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ABONOS'!$B$8:$BC$10052,54,0)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485</v>
      </c>
      <c r="I1786" t="s">
        <v>485</v>
      </c>
      <c r="J1786">
        <f t="shared" si="27"/>
        <v>105000</v>
      </c>
      <c r="K1786" t="e">
        <f>VLOOKUP(B1786,'REGISTRO ABONOS'!$B$8:$BC$10052,54,0)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ABONOS'!$B$8:$BC$10052,54,0)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ABONOS'!$B$8:$BC$10052,54,0)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ABONOS'!$B$8:$BC$10052,54,0)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ABONOS'!$B$8:$BC$10052,54,0)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ABONOS'!$B$8:$BC$10052,54,0)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ABONOS'!$B$8:$BC$10052,54,0)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ABONOS'!$B$8:$BC$10052,54,0)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ABONOS'!$B$8:$BC$10052,54,0)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ABONOS'!$B$8:$BC$10052,54,0)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ABONOS'!$B$8:$BC$10052,54,0)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ABONOS'!$B$8:$BC$10052,54,0)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ABONOS'!$B$8:$BC$10052,54,0)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ABONOS'!$B$8:$BC$10052,54,0)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ABONOS'!$B$8:$BC$10052,54,0)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501</v>
      </c>
      <c r="I1801" t="s">
        <v>501</v>
      </c>
      <c r="J1801">
        <f t="shared" si="27"/>
        <v>105000</v>
      </c>
      <c r="K1801" t="e">
        <f>VLOOKUP(B1801,'REGISTRO ABONOS'!$B$8:$BC$10052,54,0)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ABONOS'!$B$8:$BC$10052,54,0)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559</v>
      </c>
      <c r="I1803" t="s">
        <v>559</v>
      </c>
      <c r="J1803">
        <f t="shared" si="27"/>
        <v>105000</v>
      </c>
      <c r="K1803" t="e">
        <f>VLOOKUP(B1803,'REGISTRO ABONOS'!$B$8:$BC$10052,54,0)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ABONOS'!$B$8:$BC$10052,54,0)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514</v>
      </c>
      <c r="I1805" t="s">
        <v>514</v>
      </c>
      <c r="J1805">
        <f t="shared" si="28"/>
        <v>105000</v>
      </c>
      <c r="K1805" t="e">
        <f>VLOOKUP(B1805,'REGISTRO ABONOS'!$B$8:$BC$10052,54,0)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ABONOS'!$B$8:$BC$10052,54,0)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514</v>
      </c>
      <c r="I1807" t="s">
        <v>514</v>
      </c>
      <c r="J1807">
        <f t="shared" si="28"/>
        <v>105000</v>
      </c>
      <c r="K1807" t="e">
        <f>VLOOKUP(B1807,'REGISTRO ABONOS'!$B$8:$BC$10052,54,0)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ABONOS'!$B$8:$BC$10052,54,0)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ABONOS'!$B$8:$BC$10052,54,0)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560</v>
      </c>
      <c r="I1810" t="s">
        <v>560</v>
      </c>
      <c r="J1810">
        <f t="shared" si="28"/>
        <v>105000</v>
      </c>
      <c r="K1810" t="e">
        <f>VLOOKUP(B1810,'REGISTRO ABONOS'!$B$8:$BC$10052,54,0)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ABONOS'!$B$8:$BC$10052,54,0)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518</v>
      </c>
      <c r="I1812" t="s">
        <v>518</v>
      </c>
      <c r="J1812">
        <f t="shared" si="28"/>
        <v>105000</v>
      </c>
      <c r="K1812" t="e">
        <f>VLOOKUP(B1812,'REGISTRO ABONOS'!$B$8:$BC$10052,54,0)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ABONOS'!$B$8:$BC$10052,54,0)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ABONOS'!$B$8:$BC$10052,54,0)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ABONOS'!$B$8:$BC$10052,54,0)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ABONOS'!$B$8:$BC$10052,54,0)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501</v>
      </c>
      <c r="I1817" t="s">
        <v>501</v>
      </c>
      <c r="J1817">
        <f t="shared" si="28"/>
        <v>105000</v>
      </c>
      <c r="K1817" t="e">
        <f>VLOOKUP(B1817,'REGISTRO ABONOS'!$B$8:$BC$10052,54,0)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ABONOS'!$B$8:$BC$10052,54,0)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514</v>
      </c>
      <c r="I1819" t="s">
        <v>514</v>
      </c>
      <c r="J1819">
        <f t="shared" si="28"/>
        <v>105000</v>
      </c>
      <c r="K1819" t="e">
        <f>VLOOKUP(B1819,'REGISTRO ABONOS'!$B$8:$BC$10052,54,0)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ABONOS'!$B$8:$BC$10052,54,0)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ABONOS'!$B$8:$BC$10052,54,0)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ABONOS'!$B$8:$BC$10052,54,0)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ABONOS'!$B$8:$BC$10052,54,0)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560</v>
      </c>
      <c r="I1824" t="s">
        <v>560</v>
      </c>
      <c r="J1824">
        <f t="shared" si="28"/>
        <v>105000</v>
      </c>
      <c r="K1824" t="e">
        <f>VLOOKUP(B1824,'REGISTRO ABONOS'!$B$8:$BC$10052,54,0)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506</v>
      </c>
      <c r="I1825" t="s">
        <v>506</v>
      </c>
      <c r="J1825">
        <f t="shared" si="28"/>
        <v>105000</v>
      </c>
      <c r="K1825" t="e">
        <f>VLOOKUP(B1825,'REGISTRO ABONOS'!$B$8:$BC$10052,54,0)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ABONOS'!$B$8:$BC$10052,54,0)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ABONOS'!$B$8:$BC$10052,54,0)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561</v>
      </c>
      <c r="I1828" t="s">
        <v>561</v>
      </c>
      <c r="J1828">
        <f t="shared" si="28"/>
        <v>105000</v>
      </c>
      <c r="K1828" t="e">
        <f>VLOOKUP(B1828,'REGISTRO ABONOS'!$B$8:$BC$10052,54,0)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ABONOS'!$B$8:$BC$10052,54,0)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ABONOS'!$B$8:$BC$10052,54,0)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559</v>
      </c>
      <c r="I1831" t="s">
        <v>559</v>
      </c>
      <c r="J1831">
        <f t="shared" si="28"/>
        <v>105000</v>
      </c>
      <c r="K1831" t="e">
        <f>VLOOKUP(B1831,'REGISTRO ABONOS'!$B$8:$BC$10052,54,0)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ABONOS'!$B$8:$BC$10052,54,0)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514</v>
      </c>
      <c r="I1833" t="s">
        <v>514</v>
      </c>
      <c r="J1833">
        <f t="shared" si="28"/>
        <v>105000</v>
      </c>
      <c r="K1833" t="e">
        <f>VLOOKUP(B1833,'REGISTRO ABONOS'!$B$8:$BC$10052,54,0)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ABONOS'!$B$8:$BC$10052,54,0)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ABONOS'!$B$8:$BC$10052,54,0)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488</v>
      </c>
      <c r="I1836" t="s">
        <v>488</v>
      </c>
      <c r="J1836">
        <f t="shared" si="28"/>
        <v>105000</v>
      </c>
      <c r="K1836" t="e">
        <f>VLOOKUP(B1836,'REGISTRO ABONOS'!$B$8:$BC$10052,54,0)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ABONOS'!$B$8:$BC$10052,54,0)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ABONOS'!$B$8:$BC$10052,54,0)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ABONOS'!$B$8:$BC$10052,54,0)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ABONOS'!$B$8:$BC$10052,54,0)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ABONOS'!$B$8:$BC$10052,54,0)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ABONOS'!$B$8:$BC$10052,54,0)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560</v>
      </c>
      <c r="I1843" t="s">
        <v>560</v>
      </c>
      <c r="J1843">
        <f t="shared" si="28"/>
        <v>105000</v>
      </c>
      <c r="K1843" t="e">
        <f>VLOOKUP(B1843,'REGISTRO ABONOS'!$B$8:$BC$10052,54,0)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560</v>
      </c>
      <c r="I1844" t="s">
        <v>560</v>
      </c>
      <c r="J1844">
        <f t="shared" si="28"/>
        <v>105000</v>
      </c>
      <c r="K1844" t="e">
        <f>VLOOKUP(B1844,'REGISTRO ABONOS'!$B$8:$BC$10052,54,0)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485</v>
      </c>
      <c r="I1845" t="s">
        <v>485</v>
      </c>
      <c r="J1845">
        <f t="shared" si="28"/>
        <v>105000</v>
      </c>
      <c r="K1845" t="e">
        <f>VLOOKUP(B1845,'REGISTRO ABONOS'!$B$8:$BC$10052,54,0)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ABONOS'!$B$8:$BC$10052,54,0)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ABONOS'!$B$8:$BC$10052,54,0)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ABONOS'!$B$8:$BC$10052,54,0)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488</v>
      </c>
      <c r="I1849" t="s">
        <v>488</v>
      </c>
      <c r="J1849">
        <f t="shared" si="28"/>
        <v>105000</v>
      </c>
      <c r="K1849" t="e">
        <f>VLOOKUP(B1849,'REGISTRO ABONOS'!$B$8:$BC$10052,54,0)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501</v>
      </c>
      <c r="I1850" t="s">
        <v>501</v>
      </c>
      <c r="J1850">
        <f t="shared" si="28"/>
        <v>105000</v>
      </c>
      <c r="K1850" t="e">
        <f>VLOOKUP(B1850,'REGISTRO ABONOS'!$B$8:$BC$10052,54,0)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ABONOS'!$B$8:$BC$10052,54,0)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482</v>
      </c>
      <c r="I1852" t="s">
        <v>482</v>
      </c>
      <c r="J1852">
        <f t="shared" si="28"/>
        <v>105000</v>
      </c>
      <c r="K1852" t="e">
        <f>VLOOKUP(B1852,'REGISTRO ABONOS'!$B$8:$BC$10052,54,0)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492</v>
      </c>
      <c r="I1853" t="s">
        <v>492</v>
      </c>
      <c r="J1853">
        <f t="shared" si="28"/>
        <v>105000</v>
      </c>
      <c r="K1853" t="e">
        <f>VLOOKUP(B1853,'REGISTRO ABONOS'!$B$8:$BC$10052,54,0)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ABONOS'!$B$8:$BC$10052,54,0)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ABONOS'!$B$8:$BC$10052,54,0)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ABONOS'!$B$8:$BC$10052,54,0)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ABONOS'!$B$8:$BC$10052,54,0)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ABONOS'!$B$8:$BC$10052,54,0)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ABONOS'!$B$8:$BC$10052,54,0)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ABONOS'!$B$8:$BC$10052,54,0)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ABONOS'!$B$8:$BC$10052,54,0)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ABONOS'!$B$8:$BC$10052,54,0)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ABONOS'!$B$8:$BC$10052,54,0)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ABONOS'!$B$8:$BC$10052,54,0)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ABONOS'!$B$8:$BC$10052,54,0)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ABONOS'!$B$8:$BC$10052,54,0)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ABONOS'!$B$8:$BC$10052,54,0)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ABONOS'!$B$8:$BC$10052,54,0)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ABONOS'!$B$8:$BC$10052,54,0)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ABONOS'!$B$8:$BC$10052,54,0)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ABONOS'!$B$8:$BC$10052,54,0)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ABONOS'!$B$8:$BC$10052,54,0)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ABONOS'!$B$8:$BC$10052,54,0)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ABONOS'!$B$8:$BC$10052,54,0)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562</v>
      </c>
      <c r="I1875" t="s">
        <v>562</v>
      </c>
      <c r="J1875">
        <f t="shared" si="29"/>
        <v>105000</v>
      </c>
      <c r="K1875" t="e">
        <f>VLOOKUP(B1875,'REGISTRO ABONOS'!$B$8:$BC$10052,54,0)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ABONOS'!$B$8:$BC$10052,54,0)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482</v>
      </c>
      <c r="I1877" t="s">
        <v>482</v>
      </c>
      <c r="J1877">
        <f t="shared" si="29"/>
        <v>105000</v>
      </c>
      <c r="K1877" t="e">
        <f>VLOOKUP(B1877,'REGISTRO ABONOS'!$B$8:$BC$10052,54,0)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516</v>
      </c>
      <c r="I1878" t="s">
        <v>516</v>
      </c>
      <c r="J1878">
        <f t="shared" si="29"/>
        <v>105000</v>
      </c>
      <c r="K1878" t="e">
        <f>VLOOKUP(B1878,'REGISTRO ABONOS'!$B$8:$BC$10052,54,0)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484</v>
      </c>
      <c r="I1879" t="s">
        <v>484</v>
      </c>
      <c r="J1879">
        <f t="shared" si="29"/>
        <v>105000</v>
      </c>
      <c r="K1879" t="e">
        <f>VLOOKUP(B1879,'REGISTRO ABONOS'!$B$8:$BC$10052,54,0)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ABONOS'!$B$8:$BC$10052,54,0)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ABONOS'!$B$8:$BC$10052,54,0)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ABONOS'!$B$8:$BC$10052,54,0)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ABONOS'!$B$8:$BC$10052,54,0)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ABONOS'!$B$8:$BC$10052,54,0)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563</v>
      </c>
      <c r="I1885" t="s">
        <v>563</v>
      </c>
      <c r="J1885">
        <f t="shared" si="29"/>
        <v>105000</v>
      </c>
      <c r="K1885" t="e">
        <f>VLOOKUP(B1885,'REGISTRO ABONOS'!$B$8:$BC$10052,54,0)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ABONOS'!$B$8:$BC$10052,54,0)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ABONOS'!$B$8:$BC$10052,54,0)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ABONOS'!$B$8:$BC$10052,54,0)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ABONOS'!$B$8:$BC$10052,54,0)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ABONOS'!$B$8:$BC$10052,54,0)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ABONOS'!$B$8:$BC$10052,54,0)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ABONOS'!$B$8:$BC$10052,54,0)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ABONOS'!$B$8:$BC$10052,54,0)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ABONOS'!$B$8:$BC$10052,54,0)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482</v>
      </c>
      <c r="I1895" t="s">
        <v>482</v>
      </c>
      <c r="J1895">
        <f t="shared" si="29"/>
        <v>105000</v>
      </c>
      <c r="K1895" t="e">
        <f>VLOOKUP(B1895,'REGISTRO ABONOS'!$B$8:$BC$10052,54,0)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ABONOS'!$B$8:$BC$10052,54,0)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ABONOS'!$B$8:$BC$10052,54,0)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ABONOS'!$B$8:$BC$10052,54,0)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ABONOS'!$B$8:$BC$10052,54,0)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ABONOS'!$B$8:$BC$10052,54,0)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501</v>
      </c>
      <c r="I1901" t="s">
        <v>501</v>
      </c>
      <c r="J1901">
        <f t="shared" si="29"/>
        <v>105000</v>
      </c>
      <c r="K1901" t="e">
        <f>VLOOKUP(B1901,'REGISTRO ABONOS'!$B$8:$BC$10052,54,0)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ABONOS'!$B$8:$BC$10052,54,0)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ABONOS'!$B$8:$BC$10052,54,0)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493</v>
      </c>
      <c r="I1904" t="s">
        <v>493</v>
      </c>
      <c r="J1904">
        <f t="shared" si="29"/>
        <v>105000</v>
      </c>
      <c r="K1904" t="e">
        <f>VLOOKUP(B1904,'REGISTRO ABONOS'!$B$8:$BC$10052,54,0)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ABONOS'!$B$8:$BC$10052,54,0)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ABONOS'!$B$8:$BC$10052,54,0)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ABONOS'!$B$8:$BC$10052,54,0)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ABONOS'!$B$8:$BC$10052,54,0)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ABONOS'!$B$8:$BC$10052,54,0)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532</v>
      </c>
      <c r="I1910" t="s">
        <v>532</v>
      </c>
      <c r="J1910">
        <f t="shared" si="29"/>
        <v>105000</v>
      </c>
      <c r="K1910" t="e">
        <f>VLOOKUP(B1910,'REGISTRO ABONOS'!$B$8:$BC$10052,54,0)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ABONOS'!$B$8:$BC$10052,54,0)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564</v>
      </c>
      <c r="I1912" t="s">
        <v>564</v>
      </c>
      <c r="J1912">
        <f t="shared" si="29"/>
        <v>105000</v>
      </c>
      <c r="K1912" t="e">
        <f>VLOOKUP(B1912,'REGISTRO ABONOS'!$B$8:$BC$10052,54,0)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514</v>
      </c>
      <c r="I1913" t="s">
        <v>514</v>
      </c>
      <c r="J1913">
        <f t="shared" si="29"/>
        <v>105000</v>
      </c>
      <c r="K1913" t="e">
        <f>VLOOKUP(B1913,'REGISTRO ABONOS'!$B$8:$BC$10052,54,0)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ABONOS'!$B$8:$BC$10052,54,0)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ABONOS'!$B$8:$BC$10052,54,0)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ABONOS'!$B$8:$BC$10052,54,0)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ABONOS'!$B$8:$BC$10052,54,0)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564</v>
      </c>
      <c r="I1918" t="s">
        <v>564</v>
      </c>
      <c r="J1918">
        <f t="shared" si="29"/>
        <v>105000</v>
      </c>
      <c r="K1918" t="e">
        <f>VLOOKUP(B1918,'REGISTRO ABONOS'!$B$8:$BC$10052,54,0)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648</v>
      </c>
      <c r="H1919" t="s">
        <v>648</v>
      </c>
      <c r="I1919" t="s">
        <v>532</v>
      </c>
      <c r="J1919">
        <f t="shared" si="29"/>
        <v>105000</v>
      </c>
      <c r="K1919">
        <f>VLOOKUP(B1919,'REGISTRO ABONOS'!$B$8:$BC$10052,54,0)</f>
        <v>0</v>
      </c>
      <c r="L1919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ABONOS'!$B$8:$BC$10052,54,0)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ABONOS'!$B$8:$BC$10052,54,0)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ABONOS'!$B$8:$BC$10052,54,0)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502</v>
      </c>
      <c r="I1923" t="s">
        <v>502</v>
      </c>
      <c r="J1923">
        <f t="shared" si="29"/>
        <v>105000</v>
      </c>
      <c r="K1923" t="e">
        <f>VLOOKUP(B1923,'REGISTRO ABONOS'!$B$8:$BC$10052,54,0)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ABONOS'!$B$8:$BC$10052,54,0)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492</v>
      </c>
      <c r="I1925" t="s">
        <v>492</v>
      </c>
      <c r="J1925">
        <f t="shared" si="29"/>
        <v>105000</v>
      </c>
      <c r="K1925" t="e">
        <f>VLOOKUP(B1925,'REGISTRO ABONOS'!$B$8:$BC$10052,54,0)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ABONOS'!$B$8:$BC$10052,54,0)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ABONOS'!$B$8:$BC$10052,54,0)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524</v>
      </c>
      <c r="I1928" t="s">
        <v>524</v>
      </c>
      <c r="J1928">
        <f t="shared" si="29"/>
        <v>105000</v>
      </c>
      <c r="K1928" t="e">
        <f>VLOOKUP(B1928,'REGISTRO ABONOS'!$B$8:$BC$10052,54,0)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501</v>
      </c>
      <c r="I1929" t="s">
        <v>501</v>
      </c>
      <c r="J1929">
        <f t="shared" si="29"/>
        <v>105000</v>
      </c>
      <c r="K1929" t="e">
        <f>VLOOKUP(B1929,'REGISTRO ABONOS'!$B$8:$BC$10052,54,0)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532</v>
      </c>
      <c r="I1930" t="s">
        <v>532</v>
      </c>
      <c r="J1930">
        <f t="shared" si="29"/>
        <v>105000</v>
      </c>
      <c r="K1930" t="e">
        <f>VLOOKUP(B1930,'REGISTRO ABONOS'!$B$8:$BC$10052,54,0)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501</v>
      </c>
      <c r="I1931" t="s">
        <v>501</v>
      </c>
      <c r="J1931">
        <f t="shared" si="29"/>
        <v>105000</v>
      </c>
      <c r="K1931" t="e">
        <f>VLOOKUP(B1931,'REGISTRO ABONOS'!$B$8:$BC$10052,54,0)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506</v>
      </c>
      <c r="I1932" t="s">
        <v>506</v>
      </c>
      <c r="J1932">
        <f t="shared" ref="J1932:J1995" si="30">IF(C1932&gt;43607,130000,105000)</f>
        <v>105000</v>
      </c>
      <c r="K1932" t="e">
        <f>VLOOKUP(B1932,'REGISTRO ABONOS'!$B$8:$BC$10052,54,0)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ABONOS'!$B$8:$BC$10052,54,0)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ABONOS'!$B$8:$BC$10052,54,0)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ABONOS'!$B$8:$BC$10052,54,0)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ABONOS'!$B$8:$BC$10052,54,0)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506</v>
      </c>
      <c r="I1937" t="s">
        <v>506</v>
      </c>
      <c r="J1937">
        <f t="shared" si="30"/>
        <v>105000</v>
      </c>
      <c r="K1937" t="e">
        <f>VLOOKUP(B1937,'REGISTRO ABONOS'!$B$8:$BC$10052,54,0)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485</v>
      </c>
      <c r="I1938" t="s">
        <v>485</v>
      </c>
      <c r="J1938">
        <f t="shared" si="30"/>
        <v>105000</v>
      </c>
      <c r="K1938" t="e">
        <f>VLOOKUP(B1938,'REGISTRO ABONOS'!$B$8:$BC$10052,54,0)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502</v>
      </c>
      <c r="I1939" t="s">
        <v>502</v>
      </c>
      <c r="J1939">
        <f t="shared" si="30"/>
        <v>105000</v>
      </c>
      <c r="K1939" t="e">
        <f>VLOOKUP(B1939,'REGISTRO ABONOS'!$B$8:$BC$10052,54,0)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ABONOS'!$B$8:$BC$10052,54,0)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485</v>
      </c>
      <c r="I1941" t="s">
        <v>485</v>
      </c>
      <c r="J1941">
        <f t="shared" si="30"/>
        <v>105000</v>
      </c>
      <c r="K1941" t="e">
        <f>VLOOKUP(B1941,'REGISTRO ABONOS'!$B$8:$BC$10052,54,0)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529</v>
      </c>
      <c r="I1942" t="s">
        <v>529</v>
      </c>
      <c r="J1942">
        <f t="shared" si="30"/>
        <v>105000</v>
      </c>
      <c r="K1942" t="e">
        <f>VLOOKUP(B1942,'REGISTRO ABONOS'!$B$8:$BC$10052,54,0)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ABONOS'!$B$8:$BC$10052,54,0)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ABONOS'!$B$8:$BC$10052,54,0)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0"/>
        <v>105000</v>
      </c>
      <c r="K1945">
        <f>VLOOKUP(B1945,'REGISTRO ABONOS'!$B$8:$BC$10052,54,0)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ABONOS'!$B$8:$BC$10052,54,0)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486</v>
      </c>
      <c r="I1947" t="s">
        <v>486</v>
      </c>
      <c r="J1947">
        <f t="shared" si="30"/>
        <v>105000</v>
      </c>
      <c r="K1947" t="e">
        <f>VLOOKUP(B1947,'REGISTRO ABONOS'!$B$8:$BC$10052,54,0)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ABONOS'!$B$8:$BC$10052,54,0)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ABONOS'!$B$8:$BC$10052,54,0)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501</v>
      </c>
      <c r="I1950" t="s">
        <v>501</v>
      </c>
      <c r="J1950">
        <f t="shared" si="30"/>
        <v>105000</v>
      </c>
      <c r="K1950" t="e">
        <f>VLOOKUP(B1950,'REGISTRO ABONOS'!$B$8:$BC$10052,54,0)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501</v>
      </c>
      <c r="I1951" t="s">
        <v>501</v>
      </c>
      <c r="J1951">
        <f t="shared" si="30"/>
        <v>105000</v>
      </c>
      <c r="K1951" t="e">
        <f>VLOOKUP(B1951,'REGISTRO ABONOS'!$B$8:$BC$10052,54,0)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493</v>
      </c>
      <c r="I1952" t="s">
        <v>493</v>
      </c>
      <c r="J1952">
        <f t="shared" si="30"/>
        <v>105000</v>
      </c>
      <c r="K1952" t="e">
        <f>VLOOKUP(B1952,'REGISTRO ABONOS'!$B$8:$BC$10052,54,0)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503</v>
      </c>
      <c r="J1953">
        <f t="shared" si="30"/>
        <v>105000</v>
      </c>
      <c r="K1953" t="e">
        <f>VLOOKUP(B1953,'REGISTRO ABONOS'!$B$8:$BC$10052,54,0)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491</v>
      </c>
      <c r="I1954" t="s">
        <v>491</v>
      </c>
      <c r="J1954">
        <f t="shared" si="30"/>
        <v>105000</v>
      </c>
      <c r="K1954" t="e">
        <f>VLOOKUP(B1954,'REGISTRO ABONOS'!$B$8:$BC$10052,54,0)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ABONOS'!$B$8:$BC$10052,54,0)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ABONOS'!$B$8:$BC$10052,54,0)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485</v>
      </c>
      <c r="I1957" t="s">
        <v>485</v>
      </c>
      <c r="J1957">
        <f t="shared" si="30"/>
        <v>105000</v>
      </c>
      <c r="K1957" t="e">
        <f>VLOOKUP(B1957,'REGISTRO ABONOS'!$B$8:$BC$10052,54,0)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ABONOS'!$B$8:$BC$10052,54,0)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ABONOS'!$B$8:$BC$10052,54,0)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ABONOS'!$B$8:$BC$10052,54,0)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532</v>
      </c>
      <c r="I1961" t="s">
        <v>532</v>
      </c>
      <c r="J1961">
        <f t="shared" si="30"/>
        <v>105000</v>
      </c>
      <c r="K1961" t="e">
        <f>VLOOKUP(B1961,'REGISTRO ABONOS'!$B$8:$BC$10052,54,0)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532</v>
      </c>
      <c r="I1962" t="s">
        <v>532</v>
      </c>
      <c r="J1962">
        <f t="shared" si="30"/>
        <v>105000</v>
      </c>
      <c r="K1962" t="e">
        <f>VLOOKUP(B1962,'REGISTRO ABONOS'!$B$8:$BC$10052,54,0)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532</v>
      </c>
      <c r="I1963" t="s">
        <v>532</v>
      </c>
      <c r="J1963">
        <f t="shared" si="30"/>
        <v>105000</v>
      </c>
      <c r="K1963" t="e">
        <f>VLOOKUP(B1963,'REGISTRO ABONOS'!$B$8:$BC$10052,54,0)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524</v>
      </c>
      <c r="I1964" t="s">
        <v>524</v>
      </c>
      <c r="J1964">
        <f t="shared" si="30"/>
        <v>105000</v>
      </c>
      <c r="K1964" t="e">
        <f>VLOOKUP(B1964,'REGISTRO ABONOS'!$B$8:$BC$10052,54,0)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ABONOS'!$B$8:$BC$10052,54,0)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506</v>
      </c>
      <c r="I1966" t="s">
        <v>506</v>
      </c>
      <c r="J1966">
        <f t="shared" si="30"/>
        <v>105000</v>
      </c>
      <c r="K1966" t="e">
        <f>VLOOKUP(B1966,'REGISTRO ABONOS'!$B$8:$BC$10052,54,0)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485</v>
      </c>
      <c r="I1967" t="s">
        <v>485</v>
      </c>
      <c r="J1967">
        <f t="shared" si="30"/>
        <v>105000</v>
      </c>
      <c r="K1967" t="e">
        <f>VLOOKUP(B1967,'REGISTRO ABONOS'!$B$8:$BC$10052,54,0)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514</v>
      </c>
      <c r="I1968" t="s">
        <v>514</v>
      </c>
      <c r="J1968">
        <f t="shared" si="30"/>
        <v>105000</v>
      </c>
      <c r="K1968" t="e">
        <f>VLOOKUP(B1968,'REGISTRO ABONOS'!$B$8:$BC$10052,54,0)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485</v>
      </c>
      <c r="I1969" t="s">
        <v>485</v>
      </c>
      <c r="J1969">
        <f t="shared" si="30"/>
        <v>105000</v>
      </c>
      <c r="K1969" t="e">
        <f>VLOOKUP(B1969,'REGISTRO ABONOS'!$B$8:$BC$10052,54,0)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ABONOS'!$B$8:$BC$10052,54,0)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ABONOS'!$B$8:$BC$10052,54,0)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565</v>
      </c>
      <c r="I1972" t="s">
        <v>565</v>
      </c>
      <c r="J1972">
        <f t="shared" si="30"/>
        <v>105000</v>
      </c>
      <c r="K1972" t="e">
        <f>VLOOKUP(B1972,'REGISTRO ABONOS'!$B$8:$BC$10052,54,0)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C1973" s="10">
        <v>43579</v>
      </c>
      <c r="D1973" t="s">
        <v>653</v>
      </c>
      <c r="H1973" t="s">
        <v>653</v>
      </c>
      <c r="I1973" t="s">
        <v>651</v>
      </c>
      <c r="J1973">
        <f t="shared" si="30"/>
        <v>105000</v>
      </c>
      <c r="K1973">
        <f>VLOOKUP(B1973,'REGISTRO ABONOS'!$B$8:$BC$10052,54,0)</f>
        <v>0</v>
      </c>
      <c r="L1973" t="str">
        <f>IF(Tabla267[[#This Row],[VALOR RESTANTE]]&lt;Tabla267[[#This Row],[VALOR]],"NO DISPONIBLE","DISPONIBLE")</f>
        <v>NO DISPONIBLE</v>
      </c>
      <c r="M1973" s="9">
        <f>COUNTIF(Tabla267[[#This Row],[VALOR RESTANTE]],0)</f>
        <v>1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ABONOS'!$B$8:$BC$10052,54,0)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485</v>
      </c>
      <c r="I1975" t="s">
        <v>485</v>
      </c>
      <c r="J1975">
        <f t="shared" si="30"/>
        <v>105000</v>
      </c>
      <c r="K1975" t="e">
        <f>VLOOKUP(B1975,'REGISTRO ABONOS'!$B$8:$BC$10052,54,0)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491</v>
      </c>
      <c r="I1976" t="s">
        <v>491</v>
      </c>
      <c r="J1976">
        <f t="shared" si="30"/>
        <v>105000</v>
      </c>
      <c r="K1976" t="e">
        <f>VLOOKUP(B1976,'REGISTRO ABONOS'!$B$8:$BC$10052,54,0)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ABONOS'!$B$8:$BC$10052,54,0)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557</v>
      </c>
      <c r="I1978" t="s">
        <v>557</v>
      </c>
      <c r="J1978">
        <f t="shared" si="30"/>
        <v>105000</v>
      </c>
      <c r="K1978" t="e">
        <f>VLOOKUP(B1978,'REGISTRO ABONOS'!$B$8:$BC$10052,54,0)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ABONOS'!$B$8:$BC$10052,54,0)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532</v>
      </c>
      <c r="I1980" t="s">
        <v>532</v>
      </c>
      <c r="J1980">
        <f t="shared" si="30"/>
        <v>105000</v>
      </c>
      <c r="K1980" t="e">
        <f>VLOOKUP(B1980,'REGISTRO ABONOS'!$B$8:$BC$10052,54,0)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ABONOS'!$B$8:$BC$10052,54,0)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532</v>
      </c>
      <c r="I1982" t="s">
        <v>532</v>
      </c>
      <c r="J1982">
        <f t="shared" si="30"/>
        <v>105000</v>
      </c>
      <c r="K1982" t="e">
        <f>VLOOKUP(B1982,'REGISTRO ABONOS'!$B$8:$BC$10052,54,0)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ABONOS'!$B$8:$BC$10052,54,0)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501</v>
      </c>
      <c r="I1984" t="s">
        <v>501</v>
      </c>
      <c r="J1984">
        <f t="shared" si="30"/>
        <v>105000</v>
      </c>
      <c r="K1984" t="e">
        <f>VLOOKUP(B1984,'REGISTRO ABONOS'!$B$8:$BC$10052,54,0)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ABONOS'!$B$8:$BC$10052,54,0)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484</v>
      </c>
      <c r="I1986" t="s">
        <v>484</v>
      </c>
      <c r="J1986">
        <f t="shared" si="30"/>
        <v>105000</v>
      </c>
      <c r="K1986" t="e">
        <f>VLOOKUP(B1986,'REGISTRO ABONOS'!$B$8:$BC$10052,54,0)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ABONOS'!$B$8:$BC$10052,54,0)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557</v>
      </c>
      <c r="I1988" t="s">
        <v>557</v>
      </c>
      <c r="J1988">
        <f t="shared" si="30"/>
        <v>105000</v>
      </c>
      <c r="K1988" t="e">
        <f>VLOOKUP(B1988,'REGISTRO ABONOS'!$B$8:$BC$10052,54,0)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557</v>
      </c>
      <c r="I1989" t="s">
        <v>557</v>
      </c>
      <c r="J1989">
        <f t="shared" si="30"/>
        <v>105000</v>
      </c>
      <c r="K1989" t="e">
        <f>VLOOKUP(B1989,'REGISTRO ABONOS'!$B$8:$BC$10052,54,0)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ABONOS'!$B$8:$BC$10052,54,0)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649</v>
      </c>
      <c r="H1991" t="s">
        <v>649</v>
      </c>
      <c r="I1991" t="s">
        <v>532</v>
      </c>
      <c r="J1991">
        <f t="shared" si="30"/>
        <v>105000</v>
      </c>
      <c r="K1991">
        <f>VLOOKUP(B1991,'REGISTRO ABONOS'!$B$8:$BC$10052,54,0)</f>
        <v>55000</v>
      </c>
      <c r="L1991" t="str">
        <f>IF(Tabla267[[#This Row],[VALOR RESTANTE]]&lt;Tabla267[[#This Row],[VALOR]],"NO DISPONIBLE","DISPONIBLE")</f>
        <v>NO DISPONIBLE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ABONOS'!$B$8:$BC$10052,54,0)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514</v>
      </c>
      <c r="J1993">
        <f t="shared" si="30"/>
        <v>105000</v>
      </c>
      <c r="K1993" t="e">
        <f>VLOOKUP(B1993,'REGISTRO ABONOS'!$B$8:$BC$10052,54,0)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ABONOS'!$B$8:$BC$10052,54,0)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ABONOS'!$B$8:$BC$10052,54,0)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ABONOS'!$B$8:$BC$10052,54,0)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ABONOS'!$B$8:$BC$10052,54,0)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565</v>
      </c>
      <c r="I1998" t="s">
        <v>565</v>
      </c>
      <c r="J1998">
        <f t="shared" si="31"/>
        <v>105000</v>
      </c>
      <c r="K1998" t="e">
        <f>VLOOKUP(B1998,'REGISTRO ABONOS'!$B$8:$BC$10052,54,0)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ABONOS'!$B$8:$BC$10052,54,0)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C2000" s="10">
        <v>43579</v>
      </c>
      <c r="D2000" t="s">
        <v>651</v>
      </c>
      <c r="H2000" t="s">
        <v>651</v>
      </c>
      <c r="I2000" t="s">
        <v>651</v>
      </c>
      <c r="J2000">
        <f t="shared" si="31"/>
        <v>105000</v>
      </c>
      <c r="K2000">
        <f>VLOOKUP(B2000,'REGISTRO ABONOS'!$B$8:$BC$10052,54,0)</f>
        <v>55000</v>
      </c>
      <c r="L2000" t="str">
        <f>IF(Tabla267[[#This Row],[VALOR RESTANTE]]&lt;Tabla267[[#This Row],[VALOR]],"NO DISPONIBLE","DISPONIBLE")</f>
        <v>NO DISPONIBLE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ABONOS'!$B$8:$BC$10052,54,0)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ABONOS'!$B$8:$BC$10052,54,0)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ABONOS'!$B$8:$BC$10052,54,0)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ABONOS'!$B$8:$BC$10052,54,0)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557</v>
      </c>
      <c r="I2005" t="s">
        <v>557</v>
      </c>
      <c r="J2005">
        <f t="shared" si="31"/>
        <v>105000</v>
      </c>
      <c r="K2005" t="e">
        <f>VLOOKUP(B2005,'REGISTRO ABONOS'!$B$8:$BC$10052,54,0)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476</v>
      </c>
      <c r="I2006" t="s">
        <v>476</v>
      </c>
      <c r="J2006">
        <f t="shared" si="31"/>
        <v>105000</v>
      </c>
      <c r="K2006" t="e">
        <f>VLOOKUP(B2006,'REGISTRO ABONOS'!$B$8:$BC$10052,54,0)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485</v>
      </c>
      <c r="I2007" t="s">
        <v>485</v>
      </c>
      <c r="J2007">
        <f t="shared" si="31"/>
        <v>105000</v>
      </c>
      <c r="K2007" t="e">
        <f>VLOOKUP(B2007,'REGISTRO ABONOS'!$B$8:$BC$10052,54,0)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ABONOS'!$B$8:$BC$10052,54,0)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ABONOS'!$B$8:$BC$10052,54,0)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ABONOS'!$B$8:$BC$10052,54,0)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503</v>
      </c>
      <c r="I2011" t="s">
        <v>503</v>
      </c>
      <c r="J2011">
        <f t="shared" si="31"/>
        <v>105000</v>
      </c>
      <c r="K2011" t="e">
        <f>VLOOKUP(B2011,'REGISTRO ABONOS'!$B$8:$BC$10052,54,0)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ABONOS'!$B$8:$BC$10052,54,0)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500</v>
      </c>
      <c r="I2013" t="s">
        <v>500</v>
      </c>
      <c r="J2013">
        <f t="shared" si="31"/>
        <v>105000</v>
      </c>
      <c r="K2013" t="e">
        <f>VLOOKUP(B2013,'REGISTRO ABONOS'!$B$8:$BC$10052,54,0)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ABONOS'!$B$8:$BC$10052,54,0)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ABONOS'!$B$8:$BC$10052,54,0)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ABONOS'!$B$8:$BC$10052,54,0)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ABONOS'!$B$8:$BC$10052,54,0)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ABONOS'!$B$8:$BC$10052,54,0)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ABONOS'!$B$8:$BC$10052,54,0)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503</v>
      </c>
      <c r="J2020">
        <f t="shared" si="31"/>
        <v>105000</v>
      </c>
      <c r="K2020" t="e">
        <f>VLOOKUP(B2020,'REGISTRO ABONOS'!$B$8:$BC$10052,54,0)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ABONOS'!$B$8:$BC$10052,54,0)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500</v>
      </c>
      <c r="J2022">
        <f t="shared" si="31"/>
        <v>105000</v>
      </c>
      <c r="K2022" t="e">
        <f>VLOOKUP(B2022,'REGISTRO ABONOS'!$B$8:$BC$10052,54,0)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ABONOS'!$B$8:$BC$10052,54,0)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ABONOS'!$B$8:$BC$10052,54,0)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ABONOS'!$B$8:$BC$10052,54,0)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ABONOS'!$B$8:$BC$10052,54,0)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ABONOS'!$B$8:$BC$10052,54,0)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482</v>
      </c>
      <c r="J2028">
        <f t="shared" si="31"/>
        <v>105000</v>
      </c>
      <c r="K2028" t="e">
        <f>VLOOKUP(B2028,'REGISTRO ABONOS'!$B$8:$BC$10052,54,0)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ABONOS'!$B$8:$BC$10052,54,0)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485</v>
      </c>
      <c r="J2030">
        <f t="shared" si="31"/>
        <v>105000</v>
      </c>
      <c r="K2030" t="e">
        <f>VLOOKUP(B2030,'REGISTRO ABONOS'!$B$8:$BC$10052,54,0)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ABONOS'!$B$8:$BC$10052,54,0)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ABONOS'!$B$8:$BC$10052,54,0)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500</v>
      </c>
      <c r="J2033">
        <f t="shared" si="31"/>
        <v>105000</v>
      </c>
      <c r="K2033" t="e">
        <f>VLOOKUP(B2033,'REGISTRO ABONOS'!$B$8:$BC$10052,54,0)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ABONOS'!$B$8:$BC$10052,54,0)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ABONOS'!$B$8:$BC$10052,54,0)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ABONOS'!$B$8:$BC$10052,54,0)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ABONOS'!$B$8:$BC$10052,54,0)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ABONOS'!$B$8:$BC$10052,54,0)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ABONOS'!$B$8:$BC$10052,54,0)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ABONOS'!$B$8:$BC$10052,54,0)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ABONOS'!$B$8:$BC$10052,54,0)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ABONOS'!$B$8:$BC$10052,54,0)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ABONOS'!$B$8:$BC$10052,54,0)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ABONOS'!$B$8:$BC$10052,54,0)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ABONOS'!$B$8:$BC$10052,54,0)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ABONOS'!$B$8:$BC$10052,54,0)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ABONOS'!$B$8:$BC$10052,54,0)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ABONOS'!$B$8:$BC$10052,54,0)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ABONOS'!$B$8:$BC$10052,54,0)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ABONOS'!$B$8:$BC$10052,54,0)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ABONOS'!$B$8:$BC$10052,54,0)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ABONOS'!$B$8:$BC$10052,54,0)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503</v>
      </c>
      <c r="J2053">
        <f t="shared" si="31"/>
        <v>105000</v>
      </c>
      <c r="K2053" t="e">
        <f>VLOOKUP(B2053,'REGISTRO ABONOS'!$B$8:$BC$10052,54,0)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ABONOS'!$B$8:$BC$10052,54,0)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485</v>
      </c>
      <c r="J2055">
        <f t="shared" si="31"/>
        <v>105000</v>
      </c>
      <c r="K2055" t="e">
        <f>VLOOKUP(B2055,'REGISTRO ABONOS'!$B$8:$BC$10052,54,0)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ABONOS'!$B$8:$BC$10052,54,0)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ABONOS'!$B$8:$BC$10052,54,0)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ABONOS'!$B$8:$BC$10052,54,0)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ABONOS'!$B$8:$BC$10052,54,0)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532</v>
      </c>
      <c r="J2060">
        <f t="shared" ref="J2060:J2123" si="32">IF(C2060&gt;43607,130000,105000)</f>
        <v>105000</v>
      </c>
      <c r="K2060" t="e">
        <f>VLOOKUP(B2060,'REGISTRO ABONOS'!$B$8:$BC$10052,54,0)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476</v>
      </c>
      <c r="J2061">
        <f t="shared" si="32"/>
        <v>105000</v>
      </c>
      <c r="K2061" t="e">
        <f>VLOOKUP(B2061,'REGISTRO ABONOS'!$B$8:$BC$10052,54,0)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ABONOS'!$B$8:$BC$10052,54,0)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ABONOS'!$B$8:$BC$10052,54,0)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ABONOS'!$B$8:$BC$10052,54,0)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476</v>
      </c>
      <c r="J2065">
        <f t="shared" si="32"/>
        <v>105000</v>
      </c>
      <c r="K2065" t="e">
        <f>VLOOKUP(B2065,'REGISTRO ABONOS'!$B$8:$BC$10052,54,0)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ABONOS'!$B$8:$BC$10052,54,0)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ABONOS'!$B$8:$BC$10052,54,0)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ABONOS'!$B$8:$BC$10052,54,0)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ABONOS'!$B$8:$BC$10052,54,0)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ABONOS'!$B$8:$BC$10052,54,0)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ABONOS'!$B$8:$BC$10052,54,0)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ABONOS'!$B$8:$BC$10052,54,0)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ABONOS'!$B$8:$BC$10052,54,0)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530</v>
      </c>
      <c r="J2074">
        <f t="shared" si="32"/>
        <v>105000</v>
      </c>
      <c r="K2074" t="e">
        <f>VLOOKUP(B2074,'REGISTRO ABONOS'!$B$8:$BC$10052,54,0)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ABONOS'!$B$8:$BC$10052,54,0)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ABONOS'!$B$8:$BC$10052,54,0)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ABONOS'!$B$8:$BC$10052,54,0)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ABONOS'!$B$8:$BC$10052,54,0)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ABONOS'!$B$8:$BC$10052,54,0)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ABONOS'!$B$8:$BC$10052,54,0)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ABONOS'!$B$8:$BC$10052,54,0)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ABONOS'!$B$8:$BC$10052,54,0)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502</v>
      </c>
      <c r="J2083">
        <f t="shared" si="32"/>
        <v>105000</v>
      </c>
      <c r="K2083" t="e">
        <f>VLOOKUP(B2083,'REGISTRO ABONOS'!$B$8:$BC$10052,54,0)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ABONOS'!$B$8:$BC$10052,54,0)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532</v>
      </c>
      <c r="J2085">
        <f t="shared" si="32"/>
        <v>105000</v>
      </c>
      <c r="K2085" t="e">
        <f>VLOOKUP(B2085,'REGISTRO ABONOS'!$B$8:$BC$10052,54,0)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ABONOS'!$B$8:$BC$10052,54,0)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ABONOS'!$B$8:$BC$10052,54,0)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ABONOS'!$B$8:$BC$10052,54,0)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ABONOS'!$B$8:$BC$10052,54,0)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ABONOS'!$B$8:$BC$10052,54,0)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ABONOS'!$B$8:$BC$10052,54,0)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ABONOS'!$B$8:$BC$10052,54,0)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ABONOS'!$B$8:$BC$10052,54,0)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476</v>
      </c>
      <c r="J2094">
        <f t="shared" si="32"/>
        <v>105000</v>
      </c>
      <c r="K2094" t="e">
        <f>VLOOKUP(B2094,'REGISTRO ABONOS'!$B$8:$BC$10052,54,0)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514</v>
      </c>
      <c r="J2095">
        <f t="shared" si="32"/>
        <v>105000</v>
      </c>
      <c r="K2095" t="e">
        <f>VLOOKUP(B2095,'REGISTRO ABONOS'!$B$8:$BC$10052,54,0)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ABONOS'!$B$8:$BC$10052,54,0)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ABONOS'!$B$8:$BC$10052,54,0)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ABONOS'!$B$8:$BC$10052,54,0)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ABONOS'!$B$8:$BC$10052,54,0)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ABONOS'!$B$8:$BC$10052,54,0)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ABONOS'!$B$8:$BC$10052,54,0)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476</v>
      </c>
      <c r="J2102">
        <f t="shared" si="32"/>
        <v>105000</v>
      </c>
      <c r="K2102" t="e">
        <f>VLOOKUP(B2102,'REGISTRO ABONOS'!$B$8:$BC$10052,54,0)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ABONOS'!$B$8:$BC$10052,54,0)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485</v>
      </c>
      <c r="J2104">
        <f t="shared" si="32"/>
        <v>105000</v>
      </c>
      <c r="K2104" t="e">
        <f>VLOOKUP(B2104,'REGISTRO ABONOS'!$B$8:$BC$10052,54,0)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ABONOS'!$B$8:$BC$10052,54,0)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ABONOS'!$B$8:$BC$10052,54,0)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ABONOS'!$B$8:$BC$10052,54,0)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ABONOS'!$B$8:$BC$10052,54,0)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ABONOS'!$B$8:$BC$10052,54,0)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ABONOS'!$B$8:$BC$10052,54,0)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ABONOS'!$B$8:$BC$10052,54,0)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ABONOS'!$B$8:$BC$10052,54,0)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ABONOS'!$B$8:$BC$10052,54,0)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ABONOS'!$B$8:$BC$10052,54,0)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ABONOS'!$B$8:$BC$10052,54,0)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566</v>
      </c>
      <c r="J2116">
        <f t="shared" si="32"/>
        <v>105000</v>
      </c>
      <c r="K2116" t="e">
        <f>VLOOKUP(B2116,'REGISTRO ABONOS'!$B$8:$BC$10052,54,0)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ABONOS'!$B$8:$BC$10052,54,0)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ABONOS'!$B$8:$BC$10052,54,0)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ABONOS'!$B$8:$BC$10052,54,0)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567</v>
      </c>
      <c r="J2120">
        <f t="shared" si="32"/>
        <v>105000</v>
      </c>
      <c r="K2120" t="e">
        <f>VLOOKUP(B2120,'REGISTRO ABONOS'!$B$8:$BC$10052,54,0)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ABONOS'!$B$8:$BC$10052,54,0)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ABONOS'!$B$8:$BC$10052,54,0)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ABONOS'!$B$8:$BC$10052,54,0)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485</v>
      </c>
      <c r="J2124">
        <f t="shared" ref="J2124:J2187" si="33">IF(C2124&gt;43607,130000,105000)</f>
        <v>105000</v>
      </c>
      <c r="K2124" t="e">
        <f>VLOOKUP(B2124,'REGISTRO ABONOS'!$B$8:$BC$10052,54,0)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ABONOS'!$B$8:$BC$10052,54,0)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ABONOS'!$B$8:$BC$10052,54,0)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ABONOS'!$B$8:$BC$10052,54,0)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ABONOS'!$B$8:$BC$10052,54,0)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ABONOS'!$B$8:$BC$10052,54,0)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486</v>
      </c>
      <c r="J2130">
        <f t="shared" si="33"/>
        <v>105000</v>
      </c>
      <c r="K2130" t="e">
        <f>VLOOKUP(B2130,'REGISTRO ABONOS'!$B$8:$BC$10052,54,0)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ABONOS'!$B$8:$BC$10052,54,0)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ABONOS'!$B$8:$BC$10052,54,0)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ABONOS'!$B$8:$BC$10052,54,0)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ABONOS'!$B$8:$BC$10052,54,0)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ABONOS'!$B$8:$BC$10052,54,0)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ABONOS'!$B$8:$BC$10052,54,0)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ABONOS'!$B$8:$BC$10052,54,0)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ABONOS'!$B$8:$BC$10052,54,0)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ABONOS'!$B$8:$BC$10052,54,0)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485</v>
      </c>
      <c r="J2140">
        <f t="shared" si="33"/>
        <v>105000</v>
      </c>
      <c r="K2140" t="e">
        <f>VLOOKUP(B2140,'REGISTRO ABONOS'!$B$8:$BC$10052,54,0)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ABONOS'!$B$8:$BC$10052,54,0)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569</v>
      </c>
      <c r="J2142">
        <f t="shared" si="33"/>
        <v>105000</v>
      </c>
      <c r="K2142" t="e">
        <f>VLOOKUP(B2142,'REGISTRO ABONOS'!$B$8:$BC$10052,54,0)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532</v>
      </c>
      <c r="J2143">
        <f t="shared" si="33"/>
        <v>105000</v>
      </c>
      <c r="K2143" t="e">
        <f>VLOOKUP(B2143,'REGISTRO ABONOS'!$B$8:$BC$10052,54,0)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ABONOS'!$B$8:$BC$10052,54,0)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ABONOS'!$B$8:$BC$10052,54,0)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568</v>
      </c>
      <c r="J2146">
        <f t="shared" si="33"/>
        <v>105000</v>
      </c>
      <c r="K2146" t="e">
        <f>VLOOKUP(B2146,'REGISTRO ABONOS'!$B$8:$BC$10052,54,0)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ABONOS'!$B$8:$BC$10052,54,0)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ABONOS'!$B$8:$BC$10052,54,0)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ABONOS'!$B$8:$BC$10052,54,0)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ABONOS'!$B$8:$BC$10052,54,0)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ABONOS'!$B$8:$BC$10052,54,0)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486</v>
      </c>
      <c r="J2152">
        <f t="shared" si="33"/>
        <v>105000</v>
      </c>
      <c r="K2152" t="e">
        <f>VLOOKUP(B2152,'REGISTRO ABONOS'!$B$8:$BC$10052,54,0)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ABONOS'!$B$8:$BC$10052,54,0)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ABONOS'!$B$8:$BC$10052,54,0)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ABONOS'!$B$8:$BC$10052,54,0)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ABONOS'!$B$8:$BC$10052,54,0)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ABONOS'!$B$8:$BC$10052,54,0)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ABONOS'!$B$8:$BC$10052,54,0)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ABONOS'!$B$8:$BC$10052,54,0)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488</v>
      </c>
      <c r="J2160">
        <f t="shared" si="33"/>
        <v>105000</v>
      </c>
      <c r="K2160" t="e">
        <f>VLOOKUP(B2160,'REGISTRO ABONOS'!$B$8:$BC$10052,54,0)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ABONOS'!$B$8:$BC$10052,54,0)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ABONOS'!$B$8:$BC$10052,54,0)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ABONOS'!$B$8:$BC$10052,54,0)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ABONOS'!$B$8:$BC$10052,54,0)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514</v>
      </c>
      <c r="J2165">
        <f t="shared" si="33"/>
        <v>105000</v>
      </c>
      <c r="K2165" t="e">
        <f>VLOOKUP(B2165,'REGISTRO ABONOS'!$B$8:$BC$10052,54,0)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ABONOS'!$B$8:$BC$10052,54,0)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ABONOS'!$B$8:$BC$10052,54,0)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498</v>
      </c>
      <c r="J2168">
        <f t="shared" si="33"/>
        <v>105000</v>
      </c>
      <c r="K2168" t="e">
        <f>VLOOKUP(B2168,'REGISTRO ABONOS'!$B$8:$BC$10052,54,0)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ABONOS'!$B$8:$BC$10052,54,0)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ABONOS'!$B$8:$BC$10052,54,0)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ABONOS'!$B$8:$BC$10052,54,0)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ABONOS'!$B$8:$BC$10052,54,0)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ABONOS'!$B$8:$BC$10052,54,0)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498</v>
      </c>
      <c r="J2174">
        <f t="shared" si="33"/>
        <v>105000</v>
      </c>
      <c r="K2174" t="e">
        <f>VLOOKUP(B2174,'REGISTRO ABONOS'!$B$8:$BC$10052,54,0)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ABONOS'!$B$8:$BC$10052,54,0)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ABONOS'!$B$8:$BC$10052,54,0)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ABONOS'!$B$8:$BC$10052,54,0)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ABONOS'!$B$8:$BC$10052,54,0)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ABONOS'!$B$8:$BC$10052,54,0)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ABONOS'!$B$8:$BC$10052,54,0)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ABONOS'!$B$8:$BC$10052,54,0)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ABONOS'!$B$8:$BC$10052,54,0)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ABONOS'!$B$8:$BC$10052,54,0)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ABONOS'!$B$8:$BC$10052,54,0)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ABONOS'!$B$8:$BC$10052,54,0)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ABONOS'!$B$8:$BC$10052,54,0)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504</v>
      </c>
      <c r="J2187">
        <f t="shared" si="33"/>
        <v>105000</v>
      </c>
      <c r="K2187" t="e">
        <f>VLOOKUP(B2187,'REGISTRO ABONOS'!$B$8:$BC$10052,54,0)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514</v>
      </c>
      <c r="J2188">
        <f t="shared" ref="J2188:J2251" si="34">IF(C2188&gt;43607,130000,105000)</f>
        <v>105000</v>
      </c>
      <c r="K2188" t="e">
        <f>VLOOKUP(B2188,'REGISTRO ABONOS'!$B$8:$BC$10052,54,0)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ABONOS'!$B$8:$BC$10052,54,0)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ABONOS'!$B$8:$BC$10052,54,0)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ABONOS'!$B$8:$BC$10052,54,0)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480</v>
      </c>
      <c r="J2192">
        <f t="shared" si="34"/>
        <v>105000</v>
      </c>
      <c r="K2192" t="e">
        <f>VLOOKUP(B2192,'REGISTRO ABONOS'!$B$8:$BC$10052,54,0)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ABONOS'!$B$8:$BC$10052,54,0)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480</v>
      </c>
      <c r="J2194">
        <f t="shared" si="34"/>
        <v>105000</v>
      </c>
      <c r="K2194" t="e">
        <f>VLOOKUP(B2194,'REGISTRO ABONOS'!$B$8:$BC$10052,54,0)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ABONOS'!$B$8:$BC$10052,54,0)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ABONOS'!$B$8:$BC$10052,54,0)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488</v>
      </c>
      <c r="J2197">
        <f t="shared" si="34"/>
        <v>105000</v>
      </c>
      <c r="K2197" t="e">
        <f>VLOOKUP(B2197,'REGISTRO ABONOS'!$B$8:$BC$10052,54,0)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ABONOS'!$B$8:$BC$10052,54,0)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597</v>
      </c>
      <c r="H2199" t="s">
        <v>597</v>
      </c>
      <c r="I2199" t="s">
        <v>594</v>
      </c>
      <c r="J2199">
        <f t="shared" si="34"/>
        <v>105000</v>
      </c>
      <c r="K2199" t="e">
        <f>VLOOKUP(B2199,'REGISTRO ABONOS'!$B$8:$BC$10052,54,0)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ABONOS'!$B$8:$BC$10052,54,0)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ABONOS'!$B$8:$BC$10052,54,0)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504</v>
      </c>
      <c r="J2202">
        <f t="shared" si="34"/>
        <v>105000</v>
      </c>
      <c r="K2202" t="e">
        <f>VLOOKUP(B2202,'REGISTRO ABONOS'!$B$8:$BC$10052,54,0)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ABONOS'!$B$8:$BC$10052,54,0)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ABONOS'!$B$8:$BC$10052,54,0)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ABONOS'!$B$8:$BC$10052,54,0)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ABONOS'!$B$8:$BC$10052,54,0)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ABONOS'!$B$8:$BC$10052,54,0)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523</v>
      </c>
      <c r="J2208">
        <f t="shared" si="34"/>
        <v>105000</v>
      </c>
      <c r="K2208" t="e">
        <f>VLOOKUP(B2208,'REGISTRO ABONOS'!$B$8:$BC$10052,54,0)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518</v>
      </c>
      <c r="J2209">
        <f t="shared" si="34"/>
        <v>105000</v>
      </c>
      <c r="K2209" t="e">
        <f>VLOOKUP(B2209,'REGISTRO ABONOS'!$B$8:$BC$10052,54,0)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540</v>
      </c>
      <c r="J2210">
        <f t="shared" si="34"/>
        <v>105000</v>
      </c>
      <c r="K2210" t="e">
        <f>VLOOKUP(B2210,'REGISTRO ABONOS'!$B$8:$BC$10052,54,0)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570</v>
      </c>
      <c r="J2211">
        <f t="shared" si="34"/>
        <v>105000</v>
      </c>
      <c r="K2211" t="e">
        <f>VLOOKUP(B2211,'REGISTRO ABONOS'!$B$8:$BC$10052,54,0)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ABONOS'!$B$8:$BC$10052,54,0)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ABONOS'!$B$8:$BC$10052,54,0)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ABONOS'!$B$8:$BC$10052,54,0)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ABONOS'!$B$8:$BC$10052,54,0)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ABONOS'!$B$8:$BC$10052,54,0)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ABONOS'!$B$8:$BC$10052,54,0)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ABONOS'!$B$8:$BC$10052,54,0)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514</v>
      </c>
      <c r="J2219">
        <f t="shared" si="34"/>
        <v>105000</v>
      </c>
      <c r="K2219" t="e">
        <f>VLOOKUP(B2219,'REGISTRO ABONOS'!$B$8:$BC$10052,54,0)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ABONOS'!$B$8:$BC$10052,54,0)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485</v>
      </c>
      <c r="J2221">
        <f t="shared" si="34"/>
        <v>105000</v>
      </c>
      <c r="K2221" t="e">
        <f>VLOOKUP(B2221,'REGISTRO ABONOS'!$B$8:$BC$10052,54,0)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ABONOS'!$B$8:$BC$10052,54,0)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ABONOS'!$B$8:$BC$10052,54,0)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ABONOS'!$B$8:$BC$10052,54,0)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ABONOS'!$B$8:$BC$10052,54,0)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ABONOS'!$B$8:$BC$10052,54,0)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482</v>
      </c>
      <c r="J2227">
        <f t="shared" si="34"/>
        <v>105000</v>
      </c>
      <c r="K2227" t="e">
        <f>VLOOKUP(B2227,'REGISTRO ABONOS'!$B$8:$BC$10052,54,0)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ABONOS'!$B$8:$BC$10052,54,0)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484</v>
      </c>
      <c r="J2229">
        <f t="shared" si="34"/>
        <v>105000</v>
      </c>
      <c r="K2229" t="e">
        <f>VLOOKUP(B2229,'REGISTRO ABONOS'!$B$8:$BC$10052,54,0)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ABONOS'!$B$8:$BC$10052,54,0)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532</v>
      </c>
      <c r="J2231">
        <f t="shared" si="34"/>
        <v>105000</v>
      </c>
      <c r="K2231" t="e">
        <f>VLOOKUP(B2231,'REGISTRO ABONOS'!$B$8:$BC$10052,54,0)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532</v>
      </c>
      <c r="J2232">
        <f t="shared" si="34"/>
        <v>105000</v>
      </c>
      <c r="K2232" t="e">
        <f>VLOOKUP(B2232,'REGISTRO ABONOS'!$B$8:$BC$10052,54,0)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484</v>
      </c>
      <c r="J2233">
        <f t="shared" si="34"/>
        <v>105000</v>
      </c>
      <c r="K2233" t="e">
        <f>VLOOKUP(B2233,'REGISTRO ABONOS'!$B$8:$BC$10052,54,0)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ABONOS'!$B$8:$BC$10052,54,0)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570</v>
      </c>
      <c r="J2235">
        <f t="shared" si="34"/>
        <v>105000</v>
      </c>
      <c r="K2235" t="e">
        <f>VLOOKUP(B2235,'REGISTRO ABONOS'!$B$8:$BC$10052,54,0)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532</v>
      </c>
      <c r="J2236">
        <f t="shared" si="34"/>
        <v>105000</v>
      </c>
      <c r="K2236" t="e">
        <f>VLOOKUP(B2236,'REGISTRO ABONOS'!$B$8:$BC$10052,54,0)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ABONOS'!$B$8:$BC$10052,54,0)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ABONOS'!$B$8:$BC$10052,54,0)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ABONOS'!$B$8:$BC$10052,54,0)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ABONOS'!$B$8:$BC$10052,54,0)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ABONOS'!$B$8:$BC$10052,54,0)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ABONOS'!$B$8:$BC$10052,54,0)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491</v>
      </c>
      <c r="J2243">
        <f t="shared" si="34"/>
        <v>105000</v>
      </c>
      <c r="K2243" t="e">
        <f>VLOOKUP(B2243,'REGISTRO ABONOS'!$B$8:$BC$10052,54,0)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ABONOS'!$B$8:$BC$10052,54,0)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ABONOS'!$B$8:$BC$10052,54,0)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ABONOS'!$B$8:$BC$10052,54,0)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570</v>
      </c>
      <c r="J2247">
        <f t="shared" si="34"/>
        <v>105000</v>
      </c>
      <c r="K2247" t="e">
        <f>VLOOKUP(B2247,'REGISTRO ABONOS'!$B$8:$BC$10052,54,0)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ABONOS'!$B$8:$BC$10052,54,0)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ABONOS'!$B$8:$BC$10052,54,0)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ABONOS'!$B$8:$BC$10052,54,0)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ABONOS'!$B$8:$BC$10052,54,0)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ABONOS'!$B$8:$BC$10052,54,0)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ABONOS'!$B$8:$BC$10052,54,0)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ABONOS'!$B$8:$BC$10052,54,0)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ABONOS'!$B$8:$BC$10052,54,0)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ABONOS'!$B$8:$BC$10052,54,0)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ABONOS'!$B$8:$BC$10052,54,0)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570</v>
      </c>
      <c r="J2258">
        <f t="shared" si="35"/>
        <v>105000</v>
      </c>
      <c r="K2258" t="e">
        <f>VLOOKUP(B2258,'REGISTRO ABONOS'!$B$8:$BC$10052,54,0)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482</v>
      </c>
      <c r="J2259">
        <f t="shared" si="35"/>
        <v>105000</v>
      </c>
      <c r="K2259" t="e">
        <f>VLOOKUP(B2259,'REGISTRO ABONOS'!$B$8:$BC$10052,54,0)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ABONOS'!$B$8:$BC$10052,54,0)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485</v>
      </c>
      <c r="J2261">
        <f t="shared" si="35"/>
        <v>105000</v>
      </c>
      <c r="K2261" t="e">
        <f>VLOOKUP(B2261,'REGISTRO ABONOS'!$B$8:$BC$10052,54,0)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514</v>
      </c>
      <c r="J2262">
        <f t="shared" si="35"/>
        <v>105000</v>
      </c>
      <c r="K2262" t="e">
        <f>VLOOKUP(B2262,'REGISTRO ABONOS'!$B$8:$BC$10052,54,0)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ABONOS'!$B$8:$BC$10052,54,0)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ABONOS'!$B$8:$BC$10052,54,0)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ABONOS'!$B$8:$BC$10052,54,0)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ABONOS'!$B$8:$BC$10052,54,0)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ABONOS'!$B$8:$BC$10052,54,0)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ABONOS'!$B$8:$BC$10052,54,0)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ABONOS'!$B$8:$BC$10052,54,0)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ABONOS'!$B$8:$BC$10052,54,0)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ABONOS'!$B$8:$BC$10052,54,0)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ABONOS'!$B$8:$BC$10052,54,0)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ABONOS'!$B$8:$BC$10052,54,0)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ABONOS'!$B$8:$BC$10052,54,0)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ABONOS'!$B$8:$BC$10052,54,0)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ABONOS'!$B$8:$BC$10052,54,0)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ABONOS'!$B$8:$BC$10052,54,0)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ABONOS'!$B$8:$BC$10052,54,0)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ABONOS'!$B$8:$BC$10052,54,0)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ABONOS'!$B$8:$BC$10052,54,0)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ABONOS'!$B$8:$BC$10052,54,0)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ABONOS'!$B$8:$BC$10052,54,0)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ABONOS'!$B$8:$BC$10052,54,0)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ABONOS'!$B$8:$BC$10052,54,0)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ABONOS'!$B$8:$BC$10052,54,0)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ABONOS'!$B$8:$BC$10052,54,0)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ABONOS'!$B$8:$BC$10052,54,0)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ABONOS'!$B$8:$BC$10052,54,0)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ABONOS'!$B$8:$BC$10052,54,0)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ABONOS'!$B$8:$BC$10052,54,0)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ABONOS'!$B$8:$BC$10052,54,0)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ABONOS'!$B$8:$BC$10052,54,0)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501</v>
      </c>
      <c r="J2293">
        <f t="shared" si="35"/>
        <v>105000</v>
      </c>
      <c r="K2293" t="e">
        <f>VLOOKUP(B2293,'REGISTRO ABONOS'!$B$8:$BC$10052,54,0)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ABONOS'!$B$8:$BC$10052,54,0)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ABONOS'!$B$8:$BC$10052,54,0)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ABONOS'!$B$8:$BC$10052,54,0)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ABONOS'!$B$8:$BC$10052,54,0)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ABONOS'!$B$8:$BC$10052,54,0)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ABONOS'!$B$8:$BC$10052,54,0)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ABONOS'!$B$8:$BC$10052,54,0)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ABONOS'!$B$8:$BC$10052,54,0)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ABONOS'!$B$8:$BC$10052,54,0)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ABONOS'!$B$8:$BC$10052,54,0)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ABONOS'!$B$8:$BC$10052,54,0)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ABONOS'!$B$8:$BC$10052,54,0)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ABONOS'!$B$8:$BC$10052,54,0)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ABONOS'!$B$8:$BC$10052,54,0)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ABONOS'!$B$8:$BC$10052,54,0)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ABONOS'!$B$8:$BC$10052,54,0)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ABONOS'!$B$8:$BC$10052,54,0)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ABONOS'!$B$8:$BC$10052,54,0)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ABONOS'!$B$8:$BC$10052,54,0)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ABONOS'!$B$8:$BC$10052,54,0)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ABONOS'!$B$8:$BC$10052,54,0)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ABONOS'!$B$8:$BC$10052,54,0)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ABONOS'!$B$8:$BC$10052,54,0)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ABONOS'!$B$8:$BC$10052,54,0)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ABONOS'!$B$8:$BC$10052,54,0)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ABONOS'!$B$8:$BC$10052,54,0)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ABONOS'!$B$8:$BC$10052,54,0)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ABONOS'!$B$8:$BC$10052,54,0)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ABONOS'!$B$8:$BC$10052,54,0)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ABONOS'!$B$8:$BC$10052,54,0)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ABONOS'!$B$8:$BC$10052,54,0)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ABONOS'!$B$8:$BC$10052,54,0)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530</v>
      </c>
      <c r="J2326">
        <f t="shared" si="36"/>
        <v>105000</v>
      </c>
      <c r="K2326" t="e">
        <f>VLOOKUP(B2326,'REGISTRO ABONOS'!$B$8:$BC$10052,54,0)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ABONOS'!$B$8:$BC$10052,54,0)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ABONOS'!$B$8:$BC$10052,54,0)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485</v>
      </c>
      <c r="J2329">
        <f t="shared" si="36"/>
        <v>105000</v>
      </c>
      <c r="K2329" t="e">
        <f>VLOOKUP(B2329,'REGISTRO ABONOS'!$B$8:$BC$10052,54,0)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532</v>
      </c>
      <c r="J2330">
        <f t="shared" si="36"/>
        <v>105000</v>
      </c>
      <c r="K2330" t="e">
        <f>VLOOKUP(B2330,'REGISTRO ABONOS'!$B$8:$BC$10052,54,0)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ABONOS'!$B$8:$BC$10052,54,0)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ABONOS'!$B$8:$BC$10052,54,0)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ABONOS'!$B$8:$BC$10052,54,0)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ABONOS'!$B$8:$BC$10052,54,0)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ABONOS'!$B$8:$BC$10052,54,0)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ABONOS'!$B$8:$BC$10052,54,0)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ABONOS'!$B$8:$BC$10052,54,0)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ABONOS'!$B$8:$BC$10052,54,0)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469</v>
      </c>
      <c r="H2339" t="s">
        <v>469</v>
      </c>
      <c r="I2339" t="s">
        <v>322</v>
      </c>
      <c r="J2339">
        <f t="shared" si="36"/>
        <v>105000</v>
      </c>
      <c r="K2339" t="e">
        <f>VLOOKUP(B2339,'REGISTRO ABONOS'!$B$8:$BC$10052,54,0)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ABONOS'!$B$8:$BC$10052,54,0)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ABONOS'!$B$8:$BC$10052,54,0)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ABONOS'!$B$8:$BC$10052,54,0)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ABONOS'!$B$8:$BC$10052,54,0)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ABONOS'!$B$8:$BC$10052,54,0)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ABONOS'!$B$8:$BC$10052,54,0)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ABONOS'!$B$8:$BC$10052,54,0)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ABONOS'!$B$8:$BC$10052,54,0)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ABONOS'!$B$8:$BC$10052,54,0)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ABONOS'!$B$8:$BC$10052,54,0)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ABONOS'!$B$8:$BC$10052,54,0)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ABONOS'!$B$8:$BC$10052,54,0)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ABONOS'!$B$8:$BC$10052,54,0)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499</v>
      </c>
      <c r="J2353">
        <f t="shared" si="36"/>
        <v>105000</v>
      </c>
      <c r="K2353" t="e">
        <f>VLOOKUP(B2353,'REGISTRO ABONOS'!$B$8:$BC$10052,54,0)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ABONOS'!$B$8:$BC$10052,54,0)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612</v>
      </c>
      <c r="H2355" t="s">
        <v>612</v>
      </c>
      <c r="I2355" t="s">
        <v>89</v>
      </c>
      <c r="J2355">
        <f t="shared" si="36"/>
        <v>105000</v>
      </c>
      <c r="K2355" t="e">
        <f>VLOOKUP(B2355,'REGISTRO ABONOS'!$B$8:$BC$10052,54,0)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ABONOS'!$B$8:$BC$10052,54,0)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ABONOS'!$B$8:$BC$10052,54,0)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ABONOS'!$B$8:$BC$10052,54,0)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ABONOS'!$B$8:$BC$10052,54,0)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501</v>
      </c>
      <c r="J2360">
        <f t="shared" si="36"/>
        <v>105000</v>
      </c>
      <c r="K2360" t="e">
        <f>VLOOKUP(B2360,'REGISTRO ABONOS'!$B$8:$BC$10052,54,0)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ABONOS'!$B$8:$BC$10052,54,0)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ABONOS'!$B$8:$BC$10052,54,0)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ABONOS'!$B$8:$BC$10052,54,0)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ABONOS'!$B$8:$BC$10052,54,0)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ABONOS'!$B$8:$BC$10052,54,0)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ABONOS'!$B$8:$BC$10052,54,0)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ABONOS'!$B$8:$BC$10052,54,0)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ABONOS'!$B$8:$BC$10052,54,0)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ABONOS'!$B$8:$BC$10052,54,0)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485</v>
      </c>
      <c r="J2370">
        <f t="shared" si="36"/>
        <v>105000</v>
      </c>
      <c r="K2370" t="e">
        <f>VLOOKUP(B2370,'REGISTRO ABONOS'!$B$8:$BC$10052,54,0)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ABONOS'!$B$8:$BC$10052,54,0)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ABONOS'!$B$8:$BC$10052,54,0)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ABONOS'!$B$8:$BC$10052,54,0)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ABONOS'!$B$8:$BC$10052,54,0)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ABONOS'!$B$8:$BC$10052,54,0)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ABONOS'!$B$8:$BC$10052,54,0)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ABONOS'!$B$8:$BC$10052,54,0)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ABONOS'!$B$8:$BC$10052,54,0)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ABONOS'!$B$8:$BC$10052,54,0)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485</v>
      </c>
      <c r="J2380">
        <f t="shared" ref="J2380:J2443" si="37">IF(C2380&gt;43607,130000,105000)</f>
        <v>105000</v>
      </c>
      <c r="K2380" t="e">
        <f>VLOOKUP(B2380,'REGISTRO ABONOS'!$B$8:$BC$10052,54,0)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ABONOS'!$B$8:$BC$10052,54,0)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ABONOS'!$B$8:$BC$10052,54,0)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ABONOS'!$B$8:$BC$10052,54,0)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501</v>
      </c>
      <c r="J2384">
        <f t="shared" si="37"/>
        <v>105000</v>
      </c>
      <c r="K2384" t="e">
        <f>VLOOKUP(B2384,'REGISTRO ABONOS'!$B$8:$BC$10052,54,0)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ABONOS'!$B$8:$BC$10052,54,0)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ABONOS'!$B$8:$BC$10052,54,0)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491</v>
      </c>
      <c r="J2387">
        <f t="shared" si="37"/>
        <v>105000</v>
      </c>
      <c r="K2387" t="e">
        <f>VLOOKUP(B2387,'REGISTRO ABONOS'!$B$8:$BC$10052,54,0)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ABONOS'!$B$8:$BC$10052,54,0)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498</v>
      </c>
      <c r="J2389">
        <f t="shared" si="37"/>
        <v>105000</v>
      </c>
      <c r="K2389" t="e">
        <f>VLOOKUP(B2389,'REGISTRO ABONOS'!$B$8:$BC$10052,54,0)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ABONOS'!$B$8:$BC$10052,54,0)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493</v>
      </c>
      <c r="J2391">
        <f t="shared" si="37"/>
        <v>105000</v>
      </c>
      <c r="K2391" t="e">
        <f>VLOOKUP(B2391,'REGISTRO ABONOS'!$B$8:$BC$10052,54,0)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ABONOS'!$B$8:$BC$10052,54,0)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ABONOS'!$B$8:$BC$10052,54,0)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ABONOS'!$B$8:$BC$10052,54,0)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ABONOS'!$B$8:$BC$10052,54,0)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ABONOS'!$B$8:$BC$10052,54,0)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ABONOS'!$B$8:$BC$10052,54,0)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ABONOS'!$B$8:$BC$10052,54,0)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ABONOS'!$B$8:$BC$10052,54,0)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ABONOS'!$B$8:$BC$10052,54,0)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ABONOS'!$B$8:$BC$10052,54,0)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ABONOS'!$B$8:$BC$10052,54,0)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ABONOS'!$B$8:$BC$10052,54,0)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ABONOS'!$B$8:$BC$10052,54,0)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ABONOS'!$B$8:$BC$10052,54,0)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ABONOS'!$B$8:$BC$10052,54,0)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ABONOS'!$B$8:$BC$10052,54,0)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ABONOS'!$B$8:$BC$10052,54,0)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501</v>
      </c>
      <c r="J2409">
        <f t="shared" si="37"/>
        <v>105000</v>
      </c>
      <c r="K2409" t="e">
        <f>VLOOKUP(B2409,'REGISTRO ABONOS'!$B$8:$BC$10052,54,0)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ABONOS'!$B$8:$BC$10052,54,0)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ABONOS'!$B$8:$BC$10052,54,0)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ABONOS'!$B$8:$BC$10052,54,0)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ABONOS'!$B$8:$BC$10052,54,0)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ABONOS'!$B$8:$BC$10052,54,0)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ABONOS'!$B$8:$BC$10052,54,0)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ABONOS'!$B$8:$BC$10052,54,0)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ABONOS'!$B$8:$BC$10052,54,0)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ABONOS'!$B$8:$BC$10052,54,0)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ABONOS'!$B$8:$BC$10052,54,0)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ABONOS'!$B$8:$BC$10052,54,0)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ABONOS'!$B$8:$BC$10052,54,0)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ABONOS'!$B$8:$BC$10052,54,0)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ABONOS'!$B$8:$BC$10052,54,0)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ABONOS'!$B$8:$BC$10052,54,0)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ABONOS'!$B$8:$BC$10052,54,0)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ABONOS'!$B$8:$BC$10052,54,0)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ABONOS'!$B$8:$BC$10052,54,0)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ABONOS'!$B$8:$BC$10052,54,0)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ABONOS'!$B$8:$BC$10052,54,0)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ABONOS'!$B$8:$BC$10052,54,0)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ABONOS'!$B$8:$BC$10052,54,0)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ABONOS'!$B$8:$BC$10052,54,0)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ABONOS'!$B$8:$BC$10052,54,0)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ABONOS'!$B$8:$BC$10052,54,0)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ABONOS'!$B$8:$BC$10052,54,0)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ABONOS'!$B$8:$BC$10052,54,0)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ABONOS'!$B$8:$BC$10052,54,0)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ABONOS'!$B$8:$BC$10052,54,0)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484</v>
      </c>
      <c r="J2439">
        <f t="shared" si="37"/>
        <v>105000</v>
      </c>
      <c r="K2439" t="e">
        <f>VLOOKUP(B2439,'REGISTRO ABONOS'!$B$8:$BC$10052,54,0)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ABONOS'!$B$8:$BC$10052,54,0)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ABONOS'!$B$8:$BC$10052,54,0)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ABONOS'!$B$8:$BC$10052,54,0)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ABONOS'!$B$8:$BC$10052,54,0)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ABONOS'!$B$8:$BC$10052,54,0)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ABONOS'!$B$8:$BC$10052,54,0)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ABONOS'!$B$8:$BC$10052,54,0)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ABONOS'!$B$8:$BC$10052,54,0)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ABONOS'!$B$8:$BC$10052,54,0)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ABONOS'!$B$8:$BC$10052,54,0)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ABONOS'!$B$8:$BC$10052,54,0)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ABONOS'!$B$8:$BC$10052,54,0)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ABONOS'!$B$8:$BC$10052,54,0)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ABONOS'!$B$8:$BC$10052,54,0)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ABONOS'!$B$8:$BC$10052,54,0)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ABONOS'!$B$8:$BC$10052,54,0)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485</v>
      </c>
      <c r="J2456">
        <f t="shared" si="38"/>
        <v>105000</v>
      </c>
      <c r="K2456" t="e">
        <f>VLOOKUP(B2456,'REGISTRO ABONOS'!$B$8:$BC$10052,54,0)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ABONOS'!$B$8:$BC$10052,54,0)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ABONOS'!$B$8:$BC$10052,54,0)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ABONOS'!$B$8:$BC$10052,54,0)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505</v>
      </c>
      <c r="J2460">
        <f t="shared" si="38"/>
        <v>105000</v>
      </c>
      <c r="K2460" t="e">
        <f>VLOOKUP(B2460,'REGISTRO ABONOS'!$B$8:$BC$10052,54,0)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ABONOS'!$B$8:$BC$10052,54,0)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ABONOS'!$B$8:$BC$10052,54,0)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ABONOS'!$B$8:$BC$10052,54,0)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ABONOS'!$B$8:$BC$10052,54,0)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ABONOS'!$B$8:$BC$10052,54,0)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ABONOS'!$B$8:$BC$10052,54,0)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ABONOS'!$B$8:$BC$10052,54,0)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ABONOS'!$B$8:$BC$10052,54,0)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ABONOS'!$B$8:$BC$10052,54,0)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532</v>
      </c>
      <c r="J2470">
        <f t="shared" si="38"/>
        <v>105000</v>
      </c>
      <c r="K2470" t="e">
        <f>VLOOKUP(B2470,'REGISTRO ABONOS'!$B$8:$BC$10052,54,0)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ABONOS'!$B$8:$BC$10052,54,0)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ABONOS'!$B$8:$BC$10052,54,0)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ABONOS'!$B$8:$BC$10052,54,0)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ABONOS'!$B$8:$BC$10052,54,0)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ABONOS'!$B$8:$BC$10052,54,0)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ABONOS'!$B$8:$BC$10052,54,0)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ABONOS'!$B$8:$BC$10052,54,0)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ABONOS'!$B$8:$BC$10052,54,0)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ABONOS'!$B$8:$BC$10052,54,0)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ABONOS'!$B$8:$BC$10052,54,0)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ABONOS'!$B$8:$BC$10052,54,0)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ABONOS'!$B$8:$BC$10052,54,0)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ABONOS'!$B$8:$BC$10052,54,0)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ABONOS'!$B$8:$BC$10052,54,0)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ABONOS'!$B$8:$BC$10052,54,0)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ABONOS'!$B$8:$BC$10052,54,0)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ABONOS'!$B$8:$BC$10052,54,0)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ABONOS'!$B$8:$BC$10052,54,0)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ABONOS'!$B$8:$BC$10052,54,0)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ABONOS'!$B$8:$BC$10052,54,0)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ABONOS'!$B$8:$BC$10052,54,0)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ABONOS'!$B$8:$BC$10052,54,0)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ABONOS'!$B$8:$BC$10052,54,0)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ABONOS'!$B$8:$BC$10052,54,0)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589</v>
      </c>
      <c r="J2495">
        <f t="shared" si="38"/>
        <v>105000</v>
      </c>
      <c r="K2495" t="e">
        <f>VLOOKUP(B2495,'REGISTRO ABONOS'!$B$8:$BC$10052,54,0)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589</v>
      </c>
      <c r="J2496">
        <f t="shared" si="38"/>
        <v>105000</v>
      </c>
      <c r="K2496" t="e">
        <f>VLOOKUP(B2496,'REGISTRO ABONOS'!$B$8:$BC$10052,54,0)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ABONOS'!$B$8:$BC$10052,54,0)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ABONOS'!$B$8:$BC$10052,54,0)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ABONOS'!$B$8:$BC$10052,54,0)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ABONOS'!$B$8:$BC$10052,54,0)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ABONOS'!$B$8:$BC$10052,54,0)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ABONOS'!$B$8:$BC$10052,54,0)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ABONOS'!$B$8:$BC$10052,54,0)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ABONOS'!$B$8:$BC$10052,54,0)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ABONOS'!$B$8:$BC$10052,54,0)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ABONOS'!$B$8:$BC$10052,54,0)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ABONOS'!$B$8:$BC$10052,54,0)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ABONOS'!$B$8:$BC$10052,54,0)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ABONOS'!$B$8:$BC$10052,54,0)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501</v>
      </c>
      <c r="J2510">
        <f t="shared" si="39"/>
        <v>105000</v>
      </c>
      <c r="K2510" t="e">
        <f>VLOOKUP(B2510,'REGISTRO ABONOS'!$B$8:$BC$10052,54,0)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478</v>
      </c>
      <c r="J2511">
        <f t="shared" si="39"/>
        <v>105000</v>
      </c>
      <c r="K2511" t="e">
        <f>VLOOKUP(B2511,'REGISTRO ABONOS'!$B$8:$BC$10052,54,0)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502</v>
      </c>
      <c r="J2512">
        <f t="shared" si="39"/>
        <v>105000</v>
      </c>
      <c r="K2512" t="e">
        <f>VLOOKUP(B2512,'REGISTRO ABONOS'!$B$8:$BC$10052,54,0)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570</v>
      </c>
      <c r="J2513">
        <f t="shared" si="39"/>
        <v>105000</v>
      </c>
      <c r="K2513" t="e">
        <f>VLOOKUP(B2513,'REGISTRO ABONOS'!$B$8:$BC$10052,54,0)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ABONOS'!$B$8:$BC$10052,54,0)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ABONOS'!$B$8:$BC$10052,54,0)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ABONOS'!$B$8:$BC$10052,54,0)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ABONOS'!$B$8:$BC$10052,54,0)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ABONOS'!$B$8:$BC$10052,54,0)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484</v>
      </c>
      <c r="J2519">
        <f t="shared" si="39"/>
        <v>105000</v>
      </c>
      <c r="K2519" t="e">
        <f>VLOOKUP(B2519,'REGISTRO ABONOS'!$B$8:$BC$10052,54,0)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ABONOS'!$B$8:$BC$10052,54,0)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ABONOS'!$B$8:$BC$10052,54,0)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501</v>
      </c>
      <c r="J2522">
        <f t="shared" si="39"/>
        <v>105000</v>
      </c>
      <c r="K2522" t="e">
        <f>VLOOKUP(B2522,'REGISTRO ABONOS'!$B$8:$BC$10052,54,0)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501</v>
      </c>
      <c r="J2523">
        <f t="shared" si="39"/>
        <v>105000</v>
      </c>
      <c r="K2523" t="e">
        <f>VLOOKUP(B2523,'REGISTRO ABONOS'!$B$8:$BC$10052,54,0)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ABONOS'!$B$8:$BC$10052,54,0)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ABONOS'!$B$8:$BC$10052,54,0)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485</v>
      </c>
      <c r="J2526">
        <f t="shared" si="39"/>
        <v>105000</v>
      </c>
      <c r="K2526" t="e">
        <f>VLOOKUP(B2526,'REGISTRO ABONOS'!$B$8:$BC$10052,54,0)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ABONOS'!$B$8:$BC$10052,54,0)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ABONOS'!$B$8:$BC$10052,54,0)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478</v>
      </c>
      <c r="J2529">
        <f t="shared" si="39"/>
        <v>105000</v>
      </c>
      <c r="K2529" t="e">
        <f>VLOOKUP(B2529,'REGISTRO ABONOS'!$B$8:$BC$10052,54,0)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ABONOS'!$B$8:$BC$10052,54,0)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ABONOS'!$B$8:$BC$10052,54,0)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485</v>
      </c>
      <c r="J2532">
        <f t="shared" si="39"/>
        <v>105000</v>
      </c>
      <c r="K2532" t="e">
        <f>VLOOKUP(B2532,'REGISTRO ABONOS'!$B$8:$BC$10052,54,0)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ABONOS'!$B$8:$BC$10052,54,0)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ABONOS'!$B$8:$BC$10052,54,0)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484</v>
      </c>
      <c r="J2535">
        <f t="shared" si="39"/>
        <v>105000</v>
      </c>
      <c r="K2535" t="e">
        <f>VLOOKUP(B2535,'REGISTRO ABONOS'!$B$8:$BC$10052,54,0)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524</v>
      </c>
      <c r="J2536">
        <f t="shared" si="39"/>
        <v>105000</v>
      </c>
      <c r="K2536" t="e">
        <f>VLOOKUP(B2536,'REGISTRO ABONOS'!$B$8:$BC$10052,54,0)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ABONOS'!$B$8:$BC$10052,54,0)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ABONOS'!$B$8:$BC$10052,54,0)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ABONOS'!$B$8:$BC$10052,54,0)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ABONOS'!$B$8:$BC$10052,54,0)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ABONOS'!$B$8:$BC$10052,54,0)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ABONOS'!$B$8:$BC$10052,54,0)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ABONOS'!$B$8:$BC$10052,54,0)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478</v>
      </c>
      <c r="J2544">
        <f t="shared" si="39"/>
        <v>105000</v>
      </c>
      <c r="K2544" t="e">
        <f>VLOOKUP(B2544,'REGISTRO ABONOS'!$B$8:$BC$10052,54,0)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ABONOS'!$B$8:$BC$10052,54,0)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501</v>
      </c>
      <c r="J2546">
        <f t="shared" si="39"/>
        <v>105000</v>
      </c>
      <c r="K2546" t="e">
        <f>VLOOKUP(B2546,'REGISTRO ABONOS'!$B$8:$BC$10052,54,0)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ABONOS'!$B$8:$BC$10052,54,0)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ABONOS'!$B$8:$BC$10052,54,0)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ABONOS'!$B$8:$BC$10052,54,0)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570</v>
      </c>
      <c r="J2550">
        <f t="shared" si="39"/>
        <v>105000</v>
      </c>
      <c r="K2550" t="e">
        <f>VLOOKUP(B2550,'REGISTRO ABONOS'!$B$8:$BC$10052,54,0)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ABONOS'!$B$8:$BC$10052,54,0)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ABONOS'!$B$8:$BC$10052,54,0)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484</v>
      </c>
      <c r="J2553">
        <f t="shared" si="39"/>
        <v>105000</v>
      </c>
      <c r="K2553" t="e">
        <f>VLOOKUP(B2553,'REGISTRO ABONOS'!$B$8:$BC$10052,54,0)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ABONOS'!$B$8:$BC$10052,54,0)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ABONOS'!$B$8:$BC$10052,54,0)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ABONOS'!$B$8:$BC$10052,54,0)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ABONOS'!$B$8:$BC$10052,54,0)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ABONOS'!$B$8:$BC$10052,54,0)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ABONOS'!$B$8:$BC$10052,54,0)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ABONOS'!$B$8:$BC$10052,54,0)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ABONOS'!$B$8:$BC$10052,54,0)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ABONOS'!$B$8:$BC$10052,54,0)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ABONOS'!$B$8:$BC$10052,54,0)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ABONOS'!$B$8:$BC$10052,54,0)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ABONOS'!$B$8:$BC$10052,54,0)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ABONOS'!$B$8:$BC$10052,54,0)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ABONOS'!$B$8:$BC$10052,54,0)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ABONOS'!$B$8:$BC$10052,54,0)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514</v>
      </c>
      <c r="J2569">
        <f t="shared" si="39"/>
        <v>105000</v>
      </c>
      <c r="K2569" t="e">
        <f>VLOOKUP(B2569,'REGISTRO ABONOS'!$B$8:$BC$10052,54,0)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ABONOS'!$B$8:$BC$10052,54,0)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ABONOS'!$B$8:$BC$10052,54,0)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ABONOS'!$B$8:$BC$10052,54,0)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ABONOS'!$B$8:$BC$10052,54,0)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ABONOS'!$B$8:$BC$10052,54,0)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ABONOS'!$B$8:$BC$10052,54,0)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ABONOS'!$B$8:$BC$10052,54,0)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ABONOS'!$B$8:$BC$10052,54,0)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556</v>
      </c>
      <c r="J2578">
        <f t="shared" si="40"/>
        <v>105000</v>
      </c>
      <c r="K2578" t="e">
        <f>VLOOKUP(B2578,'REGISTRO ABONOS'!$B$8:$BC$10052,54,0)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ABONOS'!$B$8:$BC$10052,54,0)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ABONOS'!$B$8:$BC$10052,54,0)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ABONOS'!$B$8:$BC$10052,54,0)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ABONOS'!$B$8:$BC$10052,54,0)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ABONOS'!$B$8:$BC$10052,54,0)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484</v>
      </c>
      <c r="J2584">
        <f t="shared" si="40"/>
        <v>105000</v>
      </c>
      <c r="K2584" t="e">
        <f>VLOOKUP(B2584,'REGISTRO ABONOS'!$B$8:$BC$10052,54,0)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541</v>
      </c>
      <c r="J2585">
        <f t="shared" si="40"/>
        <v>105000</v>
      </c>
      <c r="K2585" t="e">
        <f>VLOOKUP(B2585,'REGISTRO ABONOS'!$B$8:$BC$10052,54,0)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ABONOS'!$B$8:$BC$10052,54,0)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ABONOS'!$B$8:$BC$10052,54,0)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ABONOS'!$B$8:$BC$10052,54,0)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ABONOS'!$B$8:$BC$10052,54,0)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556</v>
      </c>
      <c r="J2590">
        <f t="shared" si="40"/>
        <v>105000</v>
      </c>
      <c r="K2590" t="e">
        <f>VLOOKUP(B2590,'REGISTRO ABONOS'!$B$8:$BC$10052,54,0)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ABONOS'!$B$8:$BC$10052,54,0)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517</v>
      </c>
      <c r="J2592">
        <f t="shared" si="40"/>
        <v>105000</v>
      </c>
      <c r="K2592" t="e">
        <f>VLOOKUP(B2592,'REGISTRO ABONOS'!$B$8:$BC$10052,54,0)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541</v>
      </c>
      <c r="J2593">
        <f t="shared" si="40"/>
        <v>105000</v>
      </c>
      <c r="K2593" t="e">
        <f>VLOOKUP(B2593,'REGISTRO ABONOS'!$B$8:$BC$10052,54,0)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541</v>
      </c>
      <c r="J2594">
        <f t="shared" si="40"/>
        <v>105000</v>
      </c>
      <c r="K2594" t="e">
        <f>VLOOKUP(B2594,'REGISTRO ABONOS'!$B$8:$BC$10052,54,0)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ABONOS'!$B$8:$BC$10052,54,0)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ABONOS'!$B$8:$BC$10052,54,0)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484</v>
      </c>
      <c r="J2597">
        <f t="shared" si="40"/>
        <v>105000</v>
      </c>
      <c r="K2597" t="e">
        <f>VLOOKUP(B2597,'REGISTRO ABONOS'!$B$8:$BC$10052,54,0)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ABONOS'!$B$8:$BC$10052,54,0)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ABONOS'!$B$8:$BC$10052,54,0)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ABONOS'!$B$8:$BC$10052,54,0)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ABONOS'!$B$8:$BC$10052,54,0)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ABONOS'!$B$8:$BC$10052,54,0)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ABONOS'!$B$8:$BC$10052,54,0)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ABONOS'!$B$8:$BC$10052,54,0)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ABONOS'!$B$8:$BC$10052,54,0)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ABONOS'!$B$8:$BC$10052,54,0)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ABONOS'!$B$8:$BC$10052,54,0)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516</v>
      </c>
      <c r="J2608">
        <f t="shared" si="40"/>
        <v>105000</v>
      </c>
      <c r="K2608" t="e">
        <f>VLOOKUP(B2608,'REGISTRO ABONOS'!$B$8:$BC$10052,54,0)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523</v>
      </c>
      <c r="J2609">
        <f t="shared" si="40"/>
        <v>105000</v>
      </c>
      <c r="K2609" t="e">
        <f>VLOOKUP(B2609,'REGISTRO ABONOS'!$B$8:$BC$10052,54,0)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501</v>
      </c>
      <c r="J2610">
        <f t="shared" si="40"/>
        <v>105000</v>
      </c>
      <c r="K2610" t="e">
        <f>VLOOKUP(B2610,'REGISTRO ABONOS'!$B$8:$BC$10052,54,0)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ABONOS'!$B$8:$BC$10052,54,0)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ABONOS'!$B$8:$BC$10052,54,0)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ABONOS'!$B$8:$BC$10052,54,0)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ABONOS'!$B$8:$BC$10052,54,0)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ABONOS'!$B$8:$BC$10052,54,0)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ABONOS'!$B$8:$BC$10052,54,0)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514</v>
      </c>
      <c r="J2617">
        <f t="shared" si="40"/>
        <v>105000</v>
      </c>
      <c r="K2617" t="e">
        <f>VLOOKUP(B2617,'REGISTRO ABONOS'!$B$8:$BC$10052,54,0)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ABONOS'!$B$8:$BC$10052,54,0)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485</v>
      </c>
      <c r="J2619">
        <f t="shared" si="40"/>
        <v>105000</v>
      </c>
      <c r="K2619" t="e">
        <f>VLOOKUP(B2619,'REGISTRO ABONOS'!$B$8:$BC$10052,54,0)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ABONOS'!$B$8:$BC$10052,54,0)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503</v>
      </c>
      <c r="J2621">
        <f t="shared" si="40"/>
        <v>105000</v>
      </c>
      <c r="K2621" t="e">
        <f>VLOOKUP(B2621,'REGISTRO ABONOS'!$B$8:$BC$10052,54,0)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530</v>
      </c>
      <c r="J2622">
        <f t="shared" si="40"/>
        <v>105000</v>
      </c>
      <c r="K2622" t="e">
        <f>VLOOKUP(B2622,'REGISTRO ABONOS'!$B$8:$BC$10052,54,0)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ABONOS'!$B$8:$BC$10052,54,0)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501</v>
      </c>
      <c r="J2624">
        <f t="shared" si="40"/>
        <v>105000</v>
      </c>
      <c r="K2624" t="e">
        <f>VLOOKUP(B2624,'REGISTRO ABONOS'!$B$8:$BC$10052,54,0)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ABONOS'!$B$8:$BC$10052,54,0)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529</v>
      </c>
      <c r="J2626">
        <f t="shared" si="40"/>
        <v>105000</v>
      </c>
      <c r="K2626" t="e">
        <f>VLOOKUP(B2626,'REGISTRO ABONOS'!$B$8:$BC$10052,54,0)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ABONOS'!$B$8:$BC$10052,54,0)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ABONOS'!$B$8:$BC$10052,54,0)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ABONOS'!$B$8:$BC$10052,54,0)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ABONOS'!$B$8:$BC$10052,54,0)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ABONOS'!$B$8:$BC$10052,54,0)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ABONOS'!$B$8:$BC$10052,54,0)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ABONOS'!$B$8:$BC$10052,54,0)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ABONOS'!$B$8:$BC$10052,54,0)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ABONOS'!$B$8:$BC$10052,54,0)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ABONOS'!$B$8:$BC$10052,54,0)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ABONOS'!$B$8:$BC$10052,54,0)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ABONOS'!$B$8:$BC$10052,54,0)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ABONOS'!$B$8:$BC$10052,54,0)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ABONOS'!$B$8:$BC$10052,54,0)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ABONOS'!$B$8:$BC$10052,54,0)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ABONOS'!$B$8:$BC$10052,54,0)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484</v>
      </c>
      <c r="J2643">
        <f t="shared" si="41"/>
        <v>105000</v>
      </c>
      <c r="K2643" t="e">
        <f>VLOOKUP(B2643,'REGISTRO ABONOS'!$B$8:$BC$10052,54,0)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ABONOS'!$B$8:$BC$10052,54,0)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503</v>
      </c>
      <c r="J2645">
        <f t="shared" si="41"/>
        <v>105000</v>
      </c>
      <c r="K2645" t="e">
        <f>VLOOKUP(B2645,'REGISTRO ABONOS'!$B$8:$BC$10052,54,0)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ABONOS'!$B$8:$BC$10052,54,0)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ABONOS'!$B$8:$BC$10052,54,0)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ABONOS'!$B$8:$BC$10052,54,0)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ABONOS'!$B$8:$BC$10052,54,0)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ABONOS'!$B$8:$BC$10052,54,0)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ABONOS'!$B$8:$BC$10052,54,0)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ABONOS'!$B$8:$BC$10052,54,0)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ABONOS'!$B$8:$BC$10052,54,0)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ABONOS'!$B$8:$BC$10052,54,0)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ABONOS'!$B$8:$BC$10052,54,0)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ABONOS'!$B$8:$BC$10052,54,0)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ABONOS'!$B$8:$BC$10052,54,0)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ABONOS'!$B$8:$BC$10052,54,0)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501</v>
      </c>
      <c r="J2659">
        <f t="shared" si="41"/>
        <v>105000</v>
      </c>
      <c r="K2659" t="e">
        <f>VLOOKUP(B2659,'REGISTRO ABONOS'!$B$8:$BC$10052,54,0)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ABONOS'!$B$8:$BC$10052,54,0)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ABONOS'!$B$8:$BC$10052,54,0)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ABONOS'!$B$8:$BC$10052,54,0)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ABONOS'!$B$8:$BC$10052,54,0)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ABONOS'!$B$8:$BC$10052,54,0)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ABONOS'!$B$8:$BC$10052,54,0)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ABONOS'!$B$8:$BC$10052,54,0)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ABONOS'!$B$8:$BC$10052,54,0)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ABONOS'!$B$8:$BC$10052,54,0)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ABONOS'!$B$8:$BC$10052,54,0)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ABONOS'!$B$8:$BC$10052,54,0)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ABONOS'!$B$8:$BC$10052,54,0)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ABONOS'!$B$8:$BC$10052,54,0)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ABONOS'!$B$8:$BC$10052,54,0)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ABONOS'!$B$8:$BC$10052,54,0)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ABONOS'!$B$8:$BC$10052,54,0)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ABONOS'!$B$8:$BC$10052,54,0)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ABONOS'!$B$8:$BC$10052,54,0)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ABONOS'!$B$8:$BC$10052,54,0)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ABONOS'!$B$8:$BC$10052,54,0)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ABONOS'!$B$8:$BC$10052,54,0)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ABONOS'!$B$8:$BC$10052,54,0)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ABONOS'!$B$8:$BC$10052,54,0)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ABONOS'!$B$8:$BC$10052,54,0)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ABONOS'!$B$8:$BC$10052,54,0)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ABONOS'!$B$8:$BC$10052,54,0)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ABONOS'!$B$8:$BC$10052,54,0)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ABONOS'!$B$8:$BC$10052,54,0)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ABONOS'!$B$8:$BC$10052,54,0)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ABONOS'!$B$8:$BC$10052,54,0)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508</v>
      </c>
      <c r="J2690">
        <f t="shared" si="41"/>
        <v>105000</v>
      </c>
      <c r="K2690" t="e">
        <f>VLOOKUP(B2690,'REGISTRO ABONOS'!$B$8:$BC$10052,54,0)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ABONOS'!$B$8:$BC$10052,54,0)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ABONOS'!$B$8:$BC$10052,54,0)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ABONOS'!$B$8:$BC$10052,54,0)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ABONOS'!$B$8:$BC$10052,54,0)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ABONOS'!$B$8:$BC$10052,54,0)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ABONOS'!$B$8:$BC$10052,54,0)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ABONOS'!$B$8:$BC$10052,54,0)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ABONOS'!$B$8:$BC$10052,54,0)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ABONOS'!$B$8:$BC$10052,54,0)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ABONOS'!$B$8:$BC$10052,54,0)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ABONOS'!$B$8:$BC$10052,54,0)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ABONOS'!$B$8:$BC$10052,54,0)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600</v>
      </c>
      <c r="H2703" t="s">
        <v>600</v>
      </c>
      <c r="I2703" t="s">
        <v>602</v>
      </c>
      <c r="J2703">
        <f t="shared" si="42"/>
        <v>105000</v>
      </c>
      <c r="K2703" t="e">
        <f>VLOOKUP(B2703,'REGISTRO ABONOS'!$B$8:$BC$10052,54,0)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ABONOS'!$B$8:$BC$10052,54,0)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ABONOS'!$B$8:$BC$10052,54,0)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ABONOS'!$B$8:$BC$10052,54,0)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ABONOS'!$B$8:$BC$10052,54,0)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ABONOS'!$B$8:$BC$10052,54,0)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ABONOS'!$B$8:$BC$10052,54,0)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ABONOS'!$B$8:$BC$10052,54,0)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ABONOS'!$B$8:$BC$10052,54,0)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ABONOS'!$B$8:$BC$10052,54,0)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ABONOS'!$B$8:$BC$10052,54,0)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ABONOS'!$B$8:$BC$10052,54,0)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ABONOS'!$B$8:$BC$10052,54,0)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ABONOS'!$B$8:$BC$10052,54,0)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ABONOS'!$B$8:$BC$10052,54,0)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519</v>
      </c>
      <c r="J2718">
        <f t="shared" si="42"/>
        <v>105000</v>
      </c>
      <c r="K2718" t="e">
        <f>VLOOKUP(B2718,'REGISTRO ABONOS'!$B$8:$BC$10052,54,0)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ABONOS'!$B$8:$BC$10052,54,0)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ABONOS'!$B$8:$BC$10052,54,0)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ABONOS'!$B$8:$BC$10052,54,0)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ABONOS'!$B$8:$BC$10052,54,0)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ABONOS'!$B$8:$BC$10052,54,0)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ABONOS'!$B$8:$BC$10052,54,0)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ABONOS'!$B$8:$BC$10052,54,0)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ABONOS'!$B$8:$BC$10052,54,0)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ABONOS'!$B$8:$BC$10052,54,0)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ABONOS'!$B$8:$BC$10052,54,0)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ABONOS'!$B$8:$BC$10052,54,0)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ABONOS'!$B$8:$BC$10052,54,0)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ABONOS'!$B$8:$BC$10052,54,0)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ABONOS'!$B$8:$BC$10052,54,0)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ABONOS'!$B$8:$BC$10052,54,0)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493</v>
      </c>
      <c r="J2734">
        <f t="shared" si="42"/>
        <v>105000</v>
      </c>
      <c r="K2734" t="e">
        <f>VLOOKUP(B2734,'REGISTRO ABONOS'!$B$8:$BC$10052,54,0)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519</v>
      </c>
      <c r="J2735">
        <f t="shared" si="42"/>
        <v>105000</v>
      </c>
      <c r="K2735" t="e">
        <f>VLOOKUP(B2735,'REGISTRO ABONOS'!$B$8:$BC$10052,54,0)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ABONOS'!$B$8:$BC$10052,54,0)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ABONOS'!$B$8:$BC$10052,54,0)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ABONOS'!$B$8:$BC$10052,54,0)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ABONOS'!$B$8:$BC$10052,54,0)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ABONOS'!$B$8:$BC$10052,54,0)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ABONOS'!$B$8:$BC$10052,54,0)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ABONOS'!$B$8:$BC$10052,54,0)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ABONOS'!$B$8:$BC$10052,54,0)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ABONOS'!$B$8:$BC$10052,54,0)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ABONOS'!$B$8:$BC$10052,54,0)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491</v>
      </c>
      <c r="J2746">
        <f t="shared" si="42"/>
        <v>105000</v>
      </c>
      <c r="K2746" t="e">
        <f>VLOOKUP(B2746,'REGISTRO ABONOS'!$B$8:$BC$10052,54,0)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ABONOS'!$B$8:$BC$10052,54,0)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ABONOS'!$B$8:$BC$10052,54,0)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ABONOS'!$B$8:$BC$10052,54,0)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ABONOS'!$B$8:$BC$10052,54,0)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ABONOS'!$B$8:$BC$10052,54,0)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ABONOS'!$B$8:$BC$10052,54,0)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ABONOS'!$B$8:$BC$10052,54,0)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ABONOS'!$B$8:$BC$10052,54,0)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ABONOS'!$B$8:$BC$10052,54,0)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ABONOS'!$B$8:$BC$10052,54,0)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ABONOS'!$B$8:$BC$10052,54,0)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ABONOS'!$B$8:$BC$10052,54,0)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519</v>
      </c>
      <c r="J2759">
        <f t="shared" si="42"/>
        <v>105000</v>
      </c>
      <c r="K2759" t="e">
        <f>VLOOKUP(B2759,'REGISTRO ABONOS'!$B$8:$BC$10052,54,0)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ABONOS'!$B$8:$BC$10052,54,0)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ABONOS'!$B$8:$BC$10052,54,0)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ABONOS'!$B$8:$BC$10052,54,0)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ABONOS'!$B$8:$BC$10052,54,0)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ABONOS'!$B$8:$BC$10052,54,0)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524</v>
      </c>
      <c r="J2765">
        <f t="shared" si="43"/>
        <v>105000</v>
      </c>
      <c r="K2765" t="e">
        <f>VLOOKUP(B2765,'REGISTRO ABONOS'!$B$8:$BC$10052,54,0)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ABONOS'!$B$8:$BC$10052,54,0)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ABONOS'!$B$8:$BC$10052,54,0)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ABONOS'!$B$8:$BC$10052,54,0)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ABONOS'!$B$8:$BC$10052,54,0)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486</v>
      </c>
      <c r="J2770">
        <f t="shared" si="43"/>
        <v>105000</v>
      </c>
      <c r="K2770" t="e">
        <f>VLOOKUP(B2770,'REGISTRO ABONOS'!$B$8:$BC$10052,54,0)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ABONOS'!$B$8:$BC$10052,54,0)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ABONOS'!$B$8:$BC$10052,54,0)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ABONOS'!$B$8:$BC$10052,54,0)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476</v>
      </c>
      <c r="J2774">
        <f t="shared" si="43"/>
        <v>105000</v>
      </c>
      <c r="K2774" t="e">
        <f>VLOOKUP(B2774,'REGISTRO ABONOS'!$B$8:$BC$10052,54,0)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ABONOS'!$B$8:$BC$10052,54,0)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ABONOS'!$B$8:$BC$10052,54,0)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ABONOS'!$B$8:$BC$10052,54,0)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ABONOS'!$B$8:$BC$10052,54,0)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ABONOS'!$B$8:$BC$10052,54,0)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486</v>
      </c>
      <c r="J2780">
        <f t="shared" si="43"/>
        <v>105000</v>
      </c>
      <c r="K2780" t="e">
        <f>VLOOKUP(B2780,'REGISTRO ABONOS'!$B$8:$BC$10052,54,0)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ABONOS'!$B$8:$BC$10052,54,0)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ABONOS'!$B$8:$BC$10052,54,0)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ABONOS'!$B$8:$BC$10052,54,0)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ABONOS'!$B$8:$BC$10052,54,0)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476</v>
      </c>
      <c r="J2785">
        <f t="shared" si="43"/>
        <v>105000</v>
      </c>
      <c r="K2785" t="e">
        <f>VLOOKUP(B2785,'REGISTRO ABONOS'!$B$8:$BC$10052,54,0)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ABONOS'!$B$8:$BC$10052,54,0)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ABONOS'!$B$8:$BC$10052,54,0)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ABONOS'!$B$8:$BC$10052,54,0)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ABONOS'!$B$8:$BC$10052,54,0)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ABONOS'!$B$8:$BC$10052,54,0)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ABONOS'!$B$8:$BC$10052,54,0)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ABONOS'!$B$8:$BC$10052,54,0)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ABONOS'!$B$8:$BC$10052,54,0)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ABONOS'!$B$8:$BC$10052,54,0)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ABONOS'!$B$8:$BC$10052,54,0)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476</v>
      </c>
      <c r="J2796">
        <f t="shared" si="43"/>
        <v>105000</v>
      </c>
      <c r="K2796" t="e">
        <f>VLOOKUP(B2796,'REGISTRO ABONOS'!$B$8:$BC$10052,54,0)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ABONOS'!$B$8:$BC$10052,54,0)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486</v>
      </c>
      <c r="J2798">
        <f t="shared" si="43"/>
        <v>105000</v>
      </c>
      <c r="K2798" t="e">
        <f>VLOOKUP(B2798,'REGISTRO ABONOS'!$B$8:$BC$10052,54,0)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ABONOS'!$B$8:$BC$10052,54,0)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ABONOS'!$B$8:$BC$10052,54,0)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ABONOS'!$B$8:$BC$10052,54,0)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ABONOS'!$B$8:$BC$10052,54,0)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ABONOS'!$B$8:$BC$10052,54,0)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ABONOS'!$B$8:$BC$10052,54,0)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ABONOS'!$B$8:$BC$10052,54,0)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476</v>
      </c>
      <c r="J2806">
        <f t="shared" si="43"/>
        <v>105000</v>
      </c>
      <c r="K2806" t="e">
        <f>VLOOKUP(B2806,'REGISTRO ABONOS'!$B$8:$BC$10052,54,0)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ABONOS'!$B$8:$BC$10052,54,0)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ABONOS'!$B$8:$BC$10052,54,0)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ABONOS'!$B$8:$BC$10052,54,0)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501</v>
      </c>
      <c r="J2810">
        <f t="shared" si="43"/>
        <v>105000</v>
      </c>
      <c r="K2810" t="e">
        <f>VLOOKUP(B2810,'REGISTRO ABONOS'!$B$8:$BC$10052,54,0)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478</v>
      </c>
      <c r="J2811">
        <f t="shared" si="43"/>
        <v>105000</v>
      </c>
      <c r="K2811" t="e">
        <f>VLOOKUP(B2811,'REGISTRO ABONOS'!$B$8:$BC$10052,54,0)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532</v>
      </c>
      <c r="J2812">
        <f t="shared" si="43"/>
        <v>105000</v>
      </c>
      <c r="K2812" t="e">
        <f>VLOOKUP(B2812,'REGISTRO ABONOS'!$B$8:$BC$10052,54,0)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ABONOS'!$B$8:$BC$10052,54,0)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ABONOS'!$B$8:$BC$10052,54,0)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526</v>
      </c>
      <c r="J2815">
        <f t="shared" si="43"/>
        <v>105000</v>
      </c>
      <c r="K2815" t="e">
        <f>VLOOKUP(B2815,'REGISTRO ABONOS'!$B$8:$BC$10052,54,0)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ABONOS'!$B$8:$BC$10052,54,0)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ABONOS'!$B$8:$BC$10052,54,0)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ABONOS'!$B$8:$BC$10052,54,0)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485</v>
      </c>
      <c r="J2819">
        <f t="shared" si="43"/>
        <v>105000</v>
      </c>
      <c r="K2819" t="e">
        <f>VLOOKUP(B2819,'REGISTRO ABONOS'!$B$8:$BC$10052,54,0)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503</v>
      </c>
      <c r="J2820">
        <f t="shared" si="43"/>
        <v>105000</v>
      </c>
      <c r="K2820" t="e">
        <f>VLOOKUP(B2820,'REGISTRO ABONOS'!$B$8:$BC$10052,54,0)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478</v>
      </c>
      <c r="J2821">
        <f t="shared" si="43"/>
        <v>105000</v>
      </c>
      <c r="K2821" t="e">
        <f>VLOOKUP(B2821,'REGISTRO ABONOS'!$B$8:$BC$10052,54,0)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ABONOS'!$B$8:$BC$10052,54,0)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ABONOS'!$B$8:$BC$10052,54,0)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485</v>
      </c>
      <c r="J2824">
        <f t="shared" si="43"/>
        <v>105000</v>
      </c>
      <c r="K2824" t="e">
        <f>VLOOKUP(B2824,'REGISTRO ABONOS'!$B$8:$BC$10052,54,0)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ABONOS'!$B$8:$BC$10052,54,0)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ABONOS'!$B$8:$BC$10052,54,0)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520</v>
      </c>
      <c r="J2827">
        <f t="shared" si="43"/>
        <v>105000</v>
      </c>
      <c r="K2827" t="e">
        <f>VLOOKUP(B2827,'REGISTRO ABONOS'!$B$8:$BC$10052,54,0)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501</v>
      </c>
      <c r="J2828">
        <f t="shared" ref="J2828:J2891" si="44">IF(C2828&gt;43607,130000,105000)</f>
        <v>105000</v>
      </c>
      <c r="K2828" t="e">
        <f>VLOOKUP(B2828,'REGISTRO ABONOS'!$B$8:$BC$10052,54,0)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ABONOS'!$B$8:$BC$10052,54,0)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ABONOS'!$B$8:$BC$10052,54,0)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ABONOS'!$B$8:$BC$10052,54,0)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ABONOS'!$B$8:$BC$10052,54,0)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ABONOS'!$B$8:$BC$10052,54,0)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ABONOS'!$B$8:$BC$10052,54,0)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ABONOS'!$B$8:$BC$10052,54,0)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ABONOS'!$B$8:$BC$10052,54,0)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ABONOS'!$B$8:$BC$10052,54,0)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ABONOS'!$B$8:$BC$10052,54,0)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ABONOS'!$B$8:$BC$10052,54,0)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ABONOS'!$B$8:$BC$10052,54,0)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ABONOS'!$B$8:$BC$10052,54,0)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501</v>
      </c>
      <c r="J2842">
        <f t="shared" si="44"/>
        <v>105000</v>
      </c>
      <c r="K2842" t="e">
        <f>VLOOKUP(B2842,'REGISTRO ABONOS'!$B$8:$BC$10052,54,0)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ABONOS'!$B$8:$BC$10052,54,0)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478</v>
      </c>
      <c r="J2844">
        <f t="shared" si="44"/>
        <v>105000</v>
      </c>
      <c r="K2844" t="e">
        <f>VLOOKUP(B2844,'REGISTRO ABONOS'!$B$8:$BC$10052,54,0)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ABONOS'!$B$8:$BC$10052,54,0)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520</v>
      </c>
      <c r="J2846">
        <f t="shared" si="44"/>
        <v>105000</v>
      </c>
      <c r="K2846" t="e">
        <f>VLOOKUP(B2846,'REGISTRO ABONOS'!$B$8:$BC$10052,54,0)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478</v>
      </c>
      <c r="J2847">
        <f t="shared" si="44"/>
        <v>105000</v>
      </c>
      <c r="K2847" t="e">
        <f>VLOOKUP(B2847,'REGISTRO ABONOS'!$B$8:$BC$10052,54,0)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ABONOS'!$B$8:$BC$10052,54,0)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478</v>
      </c>
      <c r="J2849">
        <f t="shared" si="44"/>
        <v>105000</v>
      </c>
      <c r="K2849" t="e">
        <f>VLOOKUP(B2849,'REGISTRO ABONOS'!$B$8:$BC$10052,54,0)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ABONOS'!$B$8:$BC$10052,54,0)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501</v>
      </c>
      <c r="J2851">
        <f t="shared" si="44"/>
        <v>105000</v>
      </c>
      <c r="K2851" t="e">
        <f>VLOOKUP(B2851,'REGISTRO ABONOS'!$B$8:$BC$10052,54,0)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ABONOS'!$B$8:$BC$10052,54,0)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ABONOS'!$B$8:$BC$10052,54,0)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503</v>
      </c>
      <c r="J2854">
        <f t="shared" si="44"/>
        <v>105000</v>
      </c>
      <c r="K2854" t="e">
        <f>VLOOKUP(B2854,'REGISTRO ABONOS'!$B$8:$BC$10052,54,0)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ABONOS'!$B$8:$BC$10052,54,0)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ABONOS'!$B$8:$BC$10052,54,0)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478</v>
      </c>
      <c r="J2857">
        <f t="shared" si="44"/>
        <v>105000</v>
      </c>
      <c r="K2857" t="e">
        <f>VLOOKUP(B2857,'REGISTRO ABONOS'!$B$8:$BC$10052,54,0)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478</v>
      </c>
      <c r="J2858">
        <f t="shared" si="44"/>
        <v>105000</v>
      </c>
      <c r="K2858" t="e">
        <f>VLOOKUP(B2858,'REGISTRO ABONOS'!$B$8:$BC$10052,54,0)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ABONOS'!$B$8:$BC$10052,54,0)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ABONOS'!$B$8:$BC$10052,54,0)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ABONOS'!$B$8:$BC$10052,54,0)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ABONOS'!$B$8:$BC$10052,54,0)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ABONOS'!$B$8:$BC$10052,54,0)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ABONOS'!$B$8:$BC$10052,54,0)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ABONOS'!$B$8:$BC$10052,54,0)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ABONOS'!$B$8:$BC$10052,54,0)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ABONOS'!$B$8:$BC$10052,54,0)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ABONOS'!$B$8:$BC$10052,54,0)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ABONOS'!$B$8:$BC$10052,54,0)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ABONOS'!$B$8:$BC$10052,54,0)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ABONOS'!$B$8:$BC$10052,54,0)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ABONOS'!$B$8:$BC$10052,54,0)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ABONOS'!$B$8:$BC$10052,54,0)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ABONOS'!$B$8:$BC$10052,54,0)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ABONOS'!$B$8:$BC$10052,54,0)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ABONOS'!$B$8:$BC$10052,54,0)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ABONOS'!$B$8:$BC$10052,54,0)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ABONOS'!$B$8:$BC$10052,54,0)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557</v>
      </c>
      <c r="J2879">
        <f t="shared" si="44"/>
        <v>105000</v>
      </c>
      <c r="K2879" t="e">
        <f>VLOOKUP(B2879,'REGISTRO ABONOS'!$B$8:$BC$10052,54,0)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ABONOS'!$B$8:$BC$10052,54,0)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ABONOS'!$B$8:$BC$10052,54,0)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ABONOS'!$B$8:$BC$10052,54,0)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ABONOS'!$B$8:$BC$10052,54,0)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ABONOS'!$B$8:$BC$10052,54,0)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ABONOS'!$B$8:$BC$10052,54,0)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ABONOS'!$B$8:$BC$10052,54,0)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ABONOS'!$B$8:$BC$10052,54,0)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ABONOS'!$B$8:$BC$10052,54,0)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ABONOS'!$B$8:$BC$10052,54,0)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ABONOS'!$B$8:$BC$10052,54,0)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ABONOS'!$B$8:$BC$10052,54,0)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ABONOS'!$B$8:$BC$10052,54,0)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ABONOS'!$B$8:$BC$10052,54,0)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ABONOS'!$B$8:$BC$10052,54,0)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ABONOS'!$B$8:$BC$10052,54,0)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ABONOS'!$B$8:$BC$10052,54,0)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ABONOS'!$B$8:$BC$10052,54,0)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ABONOS'!$B$8:$BC$10052,54,0)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ABONOS'!$B$8:$BC$10052,54,0)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ABONOS'!$B$8:$BC$10052,54,0)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ABONOS'!$B$8:$BC$10052,54,0)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ABONOS'!$B$8:$BC$10052,54,0)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ABONOS'!$B$8:$BC$10052,54,0)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ABONOS'!$B$8:$BC$10052,54,0)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ABONOS'!$B$8:$BC$10052,54,0)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557</v>
      </c>
      <c r="J2906">
        <f t="shared" si="45"/>
        <v>105000</v>
      </c>
      <c r="K2906" t="e">
        <f>VLOOKUP(B2906,'REGISTRO ABONOS'!$B$8:$BC$10052,54,0)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ABONOS'!$B$8:$BC$10052,54,0)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ABONOS'!$B$8:$BC$10052,54,0)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ABONOS'!$B$8:$BC$10052,54,0)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478</v>
      </c>
      <c r="J2910">
        <f t="shared" si="45"/>
        <v>105000</v>
      </c>
      <c r="K2910" t="e">
        <f>VLOOKUP(B2910,'REGISTRO ABONOS'!$B$8:$BC$10052,54,0)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ABONOS'!$B$8:$BC$10052,54,0)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ABONOS'!$B$8:$BC$10052,54,0)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ABONOS'!$B$8:$BC$10052,54,0)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ABONOS'!$B$8:$BC$10052,54,0)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ABONOS'!$B$8:$BC$10052,54,0)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ABONOS'!$B$8:$BC$10052,54,0)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ABONOS'!$B$8:$BC$10052,54,0)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ABONOS'!$B$8:$BC$10052,54,0)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ABONOS'!$B$8:$BC$10052,54,0)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ABONOS'!$B$8:$BC$10052,54,0)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ABONOS'!$B$8:$BC$10052,54,0)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ABONOS'!$B$8:$BC$10052,54,0)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503</v>
      </c>
      <c r="J2923">
        <f t="shared" si="45"/>
        <v>105000</v>
      </c>
      <c r="K2923" t="e">
        <f>VLOOKUP(B2923,'REGISTRO ABONOS'!$B$8:$BC$10052,54,0)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ABONOS'!$B$8:$BC$10052,54,0)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ABONOS'!$B$8:$BC$10052,54,0)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ABONOS'!$B$8:$BC$10052,54,0)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ABONOS'!$B$8:$BC$10052,54,0)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ABONOS'!$B$8:$BC$10052,54,0)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ABONOS'!$B$8:$BC$10052,54,0)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ABONOS'!$B$8:$BC$10052,54,0)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ABONOS'!$B$8:$BC$10052,54,0)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ABONOS'!$B$8:$BC$10052,54,0)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ABONOS'!$B$8:$BC$10052,54,0)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ABONOS'!$B$8:$BC$10052,54,0)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478</v>
      </c>
      <c r="J2935">
        <f t="shared" si="45"/>
        <v>105000</v>
      </c>
      <c r="K2935" t="e">
        <f>VLOOKUP(B2935,'REGISTRO ABONOS'!$B$8:$BC$10052,54,0)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ABONOS'!$B$8:$BC$10052,54,0)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ABONOS'!$B$8:$BC$10052,54,0)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ABONOS'!$B$8:$BC$10052,54,0)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I2939" t="s">
        <v>530</v>
      </c>
      <c r="J2939">
        <f t="shared" si="45"/>
        <v>105000</v>
      </c>
      <c r="K2939" t="e">
        <f>VLOOKUP(B2939,'REGISTRO ABONOS'!$B$8:$BC$10052,54,0)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ABONOS'!$B$8:$BC$10052,54,0)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ABONOS'!$B$8:$BC$10052,54,0)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ABONOS'!$B$8:$BC$10052,54,0)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ABONOS'!$B$8:$BC$10052,54,0)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514</v>
      </c>
      <c r="J2944">
        <f t="shared" si="45"/>
        <v>105000</v>
      </c>
      <c r="K2944" t="e">
        <f>VLOOKUP(B2944,'REGISTRO ABONOS'!$B$8:$BC$10052,54,0)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ABONOS'!$B$8:$BC$10052,54,0)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ABONOS'!$B$8:$BC$10052,54,0)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ABONOS'!$B$8:$BC$10052,54,0)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524</v>
      </c>
      <c r="J2948">
        <f t="shared" si="45"/>
        <v>105000</v>
      </c>
      <c r="K2948" t="e">
        <f>VLOOKUP(B2948,'REGISTRO ABONOS'!$B$8:$BC$10052,54,0)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ABONOS'!$B$8:$BC$10052,54,0)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ABONOS'!$B$8:$BC$10052,54,0)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478</v>
      </c>
      <c r="J2951">
        <f t="shared" si="45"/>
        <v>105000</v>
      </c>
      <c r="K2951" t="e">
        <f>VLOOKUP(B2951,'REGISTRO ABONOS'!$B$8:$BC$10052,54,0)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ABONOS'!$B$8:$BC$10052,54,0)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ABONOS'!$B$8:$BC$10052,54,0)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486</v>
      </c>
      <c r="J2954">
        <f t="shared" si="45"/>
        <v>105000</v>
      </c>
      <c r="K2954" t="e">
        <f>VLOOKUP(B2954,'REGISTRO ABONOS'!$B$8:$BC$10052,54,0)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ABONOS'!$B$8:$BC$10052,54,0)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ABONOS'!$B$8:$BC$10052,54,0)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ABONOS'!$B$8:$BC$10052,54,0)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ABONOS'!$B$8:$BC$10052,54,0)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478</v>
      </c>
      <c r="J2959">
        <f t="shared" si="46"/>
        <v>105000</v>
      </c>
      <c r="K2959" t="e">
        <f>VLOOKUP(B2959,'REGISTRO ABONOS'!$B$8:$BC$10052,54,0)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ABONOS'!$B$8:$BC$10052,54,0)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ABONOS'!$B$8:$BC$10052,54,0)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ABONOS'!$B$8:$BC$10052,54,0)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ABONOS'!$B$8:$BC$10052,54,0)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ABONOS'!$B$8:$BC$10052,54,0)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ABONOS'!$B$8:$BC$10052,54,0)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ABONOS'!$B$8:$BC$10052,54,0)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ABONOS'!$B$8:$BC$10052,54,0)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590</v>
      </c>
      <c r="J2968">
        <f t="shared" si="46"/>
        <v>105000</v>
      </c>
      <c r="K2968" t="e">
        <f>VLOOKUP(B2968,'REGISTRO ABONOS'!$B$8:$BC$10052,54,0)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ABONOS'!$B$8:$BC$10052,54,0)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ABONOS'!$B$8:$BC$10052,54,0)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ABONOS'!$B$8:$BC$10052,54,0)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ABONOS'!$B$8:$BC$10052,54,0)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ABONOS'!$B$8:$BC$10052,54,0)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ABONOS'!$B$8:$BC$10052,54,0)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505</v>
      </c>
      <c r="J2975">
        <f t="shared" si="46"/>
        <v>105000</v>
      </c>
      <c r="K2975" t="e">
        <f>VLOOKUP(B2975,'REGISTRO ABONOS'!$B$8:$BC$10052,54,0)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ABONOS'!$B$8:$BC$10052,54,0)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ABONOS'!$B$8:$BC$10052,54,0)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ABONOS'!$B$8:$BC$10052,54,0)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ABONOS'!$B$8:$BC$10052,54,0)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ABONOS'!$B$8:$BC$10052,54,0)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485</v>
      </c>
      <c r="J2981">
        <f t="shared" si="46"/>
        <v>105000</v>
      </c>
      <c r="K2981" t="e">
        <f>VLOOKUP(B2981,'REGISTRO ABONOS'!$B$8:$BC$10052,54,0)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ABONOS'!$B$8:$BC$10052,54,0)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ABONOS'!$B$8:$BC$10052,54,0)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484</v>
      </c>
      <c r="J2984">
        <f t="shared" si="46"/>
        <v>105000</v>
      </c>
      <c r="K2984" t="e">
        <f>VLOOKUP(B2984,'REGISTRO ABONOS'!$B$8:$BC$10052,54,0)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ABONOS'!$B$8:$BC$10052,54,0)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ABONOS'!$B$8:$BC$10052,54,0)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ABONOS'!$B$8:$BC$10052,54,0)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ABONOS'!$B$8:$BC$10052,54,0)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ABONOS'!$B$8:$BC$10052,54,0)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ABONOS'!$B$8:$BC$10052,54,0)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ABONOS'!$B$8:$BC$10052,54,0)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ABONOS'!$B$8:$BC$10052,54,0)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ABONOS'!$B$8:$BC$10052,54,0)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ABONOS'!$B$8:$BC$10052,54,0)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ABONOS'!$B$8:$BC$10052,54,0)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ABONOS'!$B$8:$BC$10052,54,0)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ABONOS'!$B$8:$BC$10052,54,0)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566</v>
      </c>
      <c r="J2998">
        <f t="shared" si="46"/>
        <v>105000</v>
      </c>
      <c r="K2998" t="e">
        <f>VLOOKUP(B2998,'REGISTRO ABONOS'!$B$8:$BC$10052,54,0)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ABONOS'!$B$8:$BC$10052,54,0)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ABONOS'!$B$8:$BC$10052,54,0)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ABONOS'!$B$8:$BC$10052,54,0)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ABONOS'!$B$8:$BC$10052,54,0)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ABONOS'!$B$8:$BC$10052,54,0)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ABONOS'!$B$8:$BC$10052,54,0)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ABONOS'!$B$8:$BC$10052,54,0)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ABONOS'!$B$8:$BC$10052,54,0)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ABONOS'!$B$8:$BC$10052,54,0)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ABONOS'!$B$8:$BC$10052,54,0)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532</v>
      </c>
      <c r="J3009">
        <f t="shared" si="46"/>
        <v>105000</v>
      </c>
      <c r="K3009" t="e">
        <f>VLOOKUP(B3009,'REGISTRO ABONOS'!$B$8:$BC$10052,54,0)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591</v>
      </c>
      <c r="J3010">
        <f t="shared" si="46"/>
        <v>105000</v>
      </c>
      <c r="K3010" t="e">
        <f>VLOOKUP(B3010,'REGISTRO ABONOS'!$B$8:$BC$10052,54,0)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ABONOS'!$B$8:$BC$10052,54,0)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ABONOS'!$B$8:$BC$10052,54,0)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ABONOS'!$B$8:$BC$10052,54,0)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ABONOS'!$B$8:$BC$10052,54,0)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474</v>
      </c>
      <c r="J3015">
        <f t="shared" si="46"/>
        <v>105000</v>
      </c>
      <c r="K3015" t="e">
        <f>VLOOKUP(B3015,'REGISTRO ABONOS'!$B$8:$BC$10052,54,0)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ABONOS'!$B$8:$BC$10052,54,0)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ABONOS'!$B$8:$BC$10052,54,0)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ABONOS'!$B$8:$BC$10052,54,0)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ABONOS'!$B$8:$BC$10052,54,0)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503</v>
      </c>
      <c r="J3020">
        <f t="shared" ref="J3020:J3083" si="47">IF(C3020&gt;43607,130000,105000)</f>
        <v>105000</v>
      </c>
      <c r="K3020" t="e">
        <f>VLOOKUP(B3020,'REGISTRO ABONOS'!$B$8:$BC$10052,54,0)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474</v>
      </c>
      <c r="J3021">
        <f t="shared" si="47"/>
        <v>105000</v>
      </c>
      <c r="K3021" t="e">
        <f>VLOOKUP(B3021,'REGISTRO ABONOS'!$B$8:$BC$10052,54,0)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ABONOS'!$B$8:$BC$10052,54,0)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ABONOS'!$B$8:$BC$10052,54,0)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ABONOS'!$B$8:$BC$10052,54,0)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ABONOS'!$B$8:$BC$10052,54,0)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ABONOS'!$B$8:$BC$10052,54,0)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ABONOS'!$B$8:$BC$10052,54,0)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ABONOS'!$B$8:$BC$10052,54,0)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ABONOS'!$B$8:$BC$10052,54,0)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ABONOS'!$B$8:$BC$10052,54,0)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ABONOS'!$B$8:$BC$10052,54,0)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ABONOS'!$B$8:$BC$10052,54,0)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ABONOS'!$B$8:$BC$10052,54,0)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ABONOS'!$B$8:$BC$10052,54,0)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ABONOS'!$B$8:$BC$10052,54,0)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538</v>
      </c>
      <c r="J3036">
        <f t="shared" si="47"/>
        <v>105000</v>
      </c>
      <c r="K3036" t="e">
        <f>VLOOKUP(B3036,'REGISTRO ABONOS'!$B$8:$BC$10052,54,0)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ABONOS'!$B$8:$BC$10052,54,0)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ABONOS'!$B$8:$BC$10052,54,0)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ABONOS'!$B$8:$BC$10052,54,0)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ABONOS'!$B$8:$BC$10052,54,0)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ABONOS'!$B$8:$BC$10052,54,0)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ABONOS'!$B$8:$BC$10052,54,0)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474</v>
      </c>
      <c r="J3043">
        <f t="shared" si="47"/>
        <v>105000</v>
      </c>
      <c r="K3043" t="e">
        <f>VLOOKUP(B3043,'REGISTRO ABONOS'!$B$8:$BC$10052,54,0)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ABONOS'!$B$8:$BC$10052,54,0)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ABONOS'!$B$8:$BC$10052,54,0)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ABONOS'!$B$8:$BC$10052,54,0)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ABONOS'!$B$8:$BC$10052,54,0)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ABONOS'!$B$8:$BC$10052,54,0)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485</v>
      </c>
      <c r="J3049">
        <f t="shared" si="47"/>
        <v>105000</v>
      </c>
      <c r="K3049" t="e">
        <f>VLOOKUP(B3049,'REGISTRO ABONOS'!$B$8:$BC$10052,54,0)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ABONOS'!$B$8:$BC$10052,54,0)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538</v>
      </c>
      <c r="J3051">
        <f t="shared" si="47"/>
        <v>105000</v>
      </c>
      <c r="K3051" t="e">
        <f>VLOOKUP(B3051,'REGISTRO ABONOS'!$B$8:$BC$10052,54,0)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538</v>
      </c>
      <c r="J3052">
        <f t="shared" si="47"/>
        <v>105000</v>
      </c>
      <c r="K3052" t="e">
        <f>VLOOKUP(B3052,'REGISTRO ABONOS'!$B$8:$BC$10052,54,0)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ABONOS'!$B$8:$BC$10052,54,0)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ABONOS'!$B$8:$BC$10052,54,0)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ABONOS'!$B$8:$BC$10052,54,0)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ABONOS'!$B$8:$BC$10052,54,0)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ABONOS'!$B$8:$BC$10052,54,0)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526</v>
      </c>
      <c r="J3058">
        <f t="shared" si="47"/>
        <v>105000</v>
      </c>
      <c r="K3058" t="e">
        <f>VLOOKUP(B3058,'REGISTRO ABONOS'!$B$8:$BC$10052,54,0)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538</v>
      </c>
      <c r="J3059">
        <f t="shared" si="47"/>
        <v>105000</v>
      </c>
      <c r="K3059" t="e">
        <f>VLOOKUP(B3059,'REGISTRO ABONOS'!$B$8:$BC$10052,54,0)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ABONOS'!$B$8:$BC$10052,54,0)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ABONOS'!$B$8:$BC$10052,54,0)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ABONOS'!$B$8:$BC$10052,54,0)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ABONOS'!$B$8:$BC$10052,54,0)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ABONOS'!$B$8:$BC$10052,54,0)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ABONOS'!$B$8:$BC$10052,54,0)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ABONOS'!$B$8:$BC$10052,54,0)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485</v>
      </c>
      <c r="J3067">
        <f t="shared" si="47"/>
        <v>105000</v>
      </c>
      <c r="K3067" t="e">
        <f>VLOOKUP(B3067,'REGISTRO ABONOS'!$B$8:$BC$10052,54,0)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ABONOS'!$B$8:$BC$10052,54,0)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ABONOS'!$B$8:$BC$10052,54,0)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ABONOS'!$B$8:$BC$10052,54,0)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ABONOS'!$B$8:$BC$10052,54,0)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ABONOS'!$B$8:$BC$10052,54,0)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ABONOS'!$B$8:$BC$10052,54,0)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ABONOS'!$B$8:$BC$10052,54,0)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ABONOS'!$B$8:$BC$10052,54,0)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ABONOS'!$B$8:$BC$10052,54,0)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ABONOS'!$B$8:$BC$10052,54,0)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ABONOS'!$B$8:$BC$10052,54,0)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ABONOS'!$B$8:$BC$10052,54,0)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ABONOS'!$B$8:$BC$10052,54,0)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ABONOS'!$B$8:$BC$10052,54,0)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ABONOS'!$B$8:$BC$10052,54,0)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I3083" t="s">
        <v>530</v>
      </c>
      <c r="J3083">
        <f t="shared" si="47"/>
        <v>105000</v>
      </c>
      <c r="K3083" t="e">
        <f>VLOOKUP(B3083,'REGISTRO ABONOS'!$B$8:$BC$10052,54,0)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ABONOS'!$B$8:$BC$10052,54,0)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ABONOS'!$B$8:$BC$10052,54,0)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ABONOS'!$B$8:$BC$10052,54,0)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ABONOS'!$B$8:$BC$10052,54,0)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ABONOS'!$B$8:$BC$10052,54,0)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ABONOS'!$B$8:$BC$10052,54,0)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ABONOS'!$B$8:$BC$10052,54,0)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ABONOS'!$B$8:$BC$10052,54,0)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ABONOS'!$B$8:$BC$10052,54,0)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ABONOS'!$B$8:$BC$10052,54,0)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ABONOS'!$B$8:$BC$10052,54,0)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ABONOS'!$B$8:$BC$10052,54,0)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532</v>
      </c>
      <c r="J3096">
        <f t="shared" si="48"/>
        <v>105000</v>
      </c>
      <c r="K3096" t="e">
        <f>VLOOKUP(B3096,'REGISTRO ABONOS'!$B$8:$BC$10052,54,0)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ABONOS'!$B$8:$BC$10052,54,0)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ABONOS'!$B$8:$BC$10052,54,0)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ABONOS'!$B$8:$BC$10052,54,0)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ABONOS'!$B$8:$BC$10052,54,0)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ABONOS'!$B$8:$BC$10052,54,0)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ABONOS'!$B$8:$BC$10052,54,0)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ABONOS'!$B$8:$BC$10052,54,0)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ABONOS'!$B$8:$BC$10052,54,0)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ABONOS'!$B$8:$BC$10052,54,0)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ABONOS'!$B$8:$BC$10052,54,0)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ABONOS'!$B$8:$BC$10052,54,0)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ABONOS'!$B$8:$BC$10052,54,0)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ABONOS'!$B$8:$BC$10052,54,0)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518</v>
      </c>
      <c r="J3110">
        <f t="shared" si="48"/>
        <v>105000</v>
      </c>
      <c r="K3110" t="e">
        <f>VLOOKUP(B3110,'REGISTRO ABONOS'!$B$8:$BC$10052,54,0)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ABONOS'!$B$8:$BC$10052,54,0)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ABONOS'!$B$8:$BC$10052,54,0)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ABONOS'!$B$8:$BC$10052,54,0)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499</v>
      </c>
      <c r="J3114">
        <f t="shared" si="48"/>
        <v>105000</v>
      </c>
      <c r="K3114" t="e">
        <f>VLOOKUP(B3114,'REGISTRO ABONOS'!$B$8:$BC$10052,54,0)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ABONOS'!$B$8:$BC$10052,54,0)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ABONOS'!$B$8:$BC$10052,54,0)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ABONOS'!$B$8:$BC$10052,54,0)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ABONOS'!$B$8:$BC$10052,54,0)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518</v>
      </c>
      <c r="J3119">
        <f t="shared" si="48"/>
        <v>105000</v>
      </c>
      <c r="K3119" t="e">
        <f>VLOOKUP(B3119,'REGISTRO ABONOS'!$B$8:$BC$10052,54,0)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ABONOS'!$B$8:$BC$10052,54,0)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ABONOS'!$B$8:$BC$10052,54,0)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ABONOS'!$B$8:$BC$10052,54,0)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ABONOS'!$B$8:$BC$10052,54,0)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ABONOS'!$B$8:$BC$10052,54,0)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ABONOS'!$B$8:$BC$10052,54,0)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ABONOS'!$B$8:$BC$10052,54,0)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ABONOS'!$B$8:$BC$10052,54,0)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ABONOS'!$B$8:$BC$10052,54,0)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485</v>
      </c>
      <c r="J3129">
        <f t="shared" si="48"/>
        <v>105000</v>
      </c>
      <c r="K3129" t="e">
        <f>VLOOKUP(B3129,'REGISTRO ABONOS'!$B$8:$BC$10052,54,0)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ABONOS'!$B$8:$BC$10052,54,0)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ABONOS'!$B$8:$BC$10052,54,0)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ABONOS'!$B$8:$BC$10052,54,0)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ABONOS'!$B$8:$BC$10052,54,0)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518</v>
      </c>
      <c r="J3134">
        <f t="shared" si="48"/>
        <v>105000</v>
      </c>
      <c r="K3134" t="e">
        <f>VLOOKUP(B3134,'REGISTRO ABONOS'!$B$8:$BC$10052,54,0)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ABONOS'!$B$8:$BC$10052,54,0)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485</v>
      </c>
      <c r="J3136">
        <f t="shared" si="48"/>
        <v>105000</v>
      </c>
      <c r="K3136" t="e">
        <f>VLOOKUP(B3136,'REGISTRO ABONOS'!$B$8:$BC$10052,54,0)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ABONOS'!$B$8:$BC$10052,54,0)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ABONOS'!$B$8:$BC$10052,54,0)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489</v>
      </c>
      <c r="J3139">
        <f t="shared" si="48"/>
        <v>105000</v>
      </c>
      <c r="K3139" t="e">
        <f>VLOOKUP(B3139,'REGISTRO ABONOS'!$B$8:$BC$10052,54,0)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ABONOS'!$B$8:$BC$10052,54,0)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669</v>
      </c>
      <c r="H3141" t="s">
        <v>669</v>
      </c>
      <c r="I3141" t="s">
        <v>345</v>
      </c>
      <c r="J3141">
        <f t="shared" si="48"/>
        <v>105000</v>
      </c>
      <c r="K3141" t="e">
        <f>VLOOKUP(B3141,'REGISTRO ABONOS'!$B$8:$BC$10052,54,0)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ABONOS'!$B$8:$BC$10052,54,0)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ABONOS'!$B$8:$BC$10052,54,0)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532</v>
      </c>
      <c r="J3144">
        <f t="shared" si="48"/>
        <v>105000</v>
      </c>
      <c r="K3144" t="e">
        <f>VLOOKUP(B3144,'REGISTRO ABONOS'!$B$8:$BC$10052,54,0)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ABONOS'!$B$8:$BC$10052,54,0)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ABONOS'!$B$8:$BC$10052,54,0)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489</v>
      </c>
      <c r="J3147">
        <f t="shared" si="48"/>
        <v>105000</v>
      </c>
      <c r="K3147" t="e">
        <f>VLOOKUP(B3147,'REGISTRO ABONOS'!$B$8:$BC$10052,54,0)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ABONOS'!$B$8:$BC$10052,54,0)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ABONOS'!$B$8:$BC$10052,54,0)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489</v>
      </c>
      <c r="J3150">
        <f t="shared" si="49"/>
        <v>105000</v>
      </c>
      <c r="K3150" t="e">
        <f>VLOOKUP(B3150,'REGISTRO ABONOS'!$B$8:$BC$10052,54,0)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ABONOS'!$B$8:$BC$10052,54,0)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ABONOS'!$B$8:$BC$10052,54,0)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ABONOS'!$B$8:$BC$10052,54,0)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485</v>
      </c>
      <c r="J3154">
        <f t="shared" si="49"/>
        <v>105000</v>
      </c>
      <c r="K3154" t="e">
        <f>VLOOKUP(B3154,'REGISTRO ABONOS'!$B$8:$BC$10052,54,0)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ABONOS'!$B$8:$BC$10052,54,0)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ABONOS'!$B$8:$BC$10052,54,0)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ABONOS'!$B$8:$BC$10052,54,0)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ABONOS'!$B$8:$BC$10052,54,0)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538</v>
      </c>
      <c r="J3159">
        <f t="shared" si="49"/>
        <v>105000</v>
      </c>
      <c r="K3159" t="e">
        <f>VLOOKUP(B3159,'REGISTRO ABONOS'!$B$8:$BC$10052,54,0)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489</v>
      </c>
      <c r="J3160">
        <f t="shared" si="49"/>
        <v>105000</v>
      </c>
      <c r="K3160" t="e">
        <f>VLOOKUP(B3160,'REGISTRO ABONOS'!$B$8:$BC$10052,54,0)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ABONOS'!$B$8:$BC$10052,54,0)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ABONOS'!$B$8:$BC$10052,54,0)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ABONOS'!$B$8:$BC$10052,54,0)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ABONOS'!$B$8:$BC$10052,54,0)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ABONOS'!$B$8:$BC$10052,54,0)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ABONOS'!$B$8:$BC$10052,54,0)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498</v>
      </c>
      <c r="J3167">
        <f t="shared" si="49"/>
        <v>105000</v>
      </c>
      <c r="K3167" t="e">
        <f>VLOOKUP(B3167,'REGISTRO ABONOS'!$B$8:$BC$10052,54,0)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ABONOS'!$B$8:$BC$10052,54,0)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498</v>
      </c>
      <c r="J3169">
        <f t="shared" si="49"/>
        <v>105000</v>
      </c>
      <c r="K3169" t="e">
        <f>VLOOKUP(B3169,'REGISTRO ABONOS'!$B$8:$BC$10052,54,0)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ABONOS'!$B$8:$BC$10052,54,0)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ABONOS'!$B$8:$BC$10052,54,0)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ABONOS'!$B$8:$BC$10052,54,0)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ABONOS'!$B$8:$BC$10052,54,0)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ABONOS'!$B$8:$BC$10052,54,0)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ABONOS'!$B$8:$BC$10052,54,0)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482</v>
      </c>
      <c r="J3176">
        <f t="shared" si="49"/>
        <v>105000</v>
      </c>
      <c r="K3176" t="e">
        <f>VLOOKUP(B3176,'REGISTRO ABONOS'!$B$8:$BC$10052,54,0)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ABONOS'!$B$8:$BC$10052,54,0)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ABONOS'!$B$8:$BC$10052,54,0)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ABONOS'!$B$8:$BC$10052,54,0)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ABONOS'!$B$8:$BC$10052,54,0)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ABONOS'!$B$8:$BC$10052,54,0)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ABONOS'!$B$8:$BC$10052,54,0)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ABONOS'!$B$8:$BC$10052,54,0)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ABONOS'!$B$8:$BC$10052,54,0)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ABONOS'!$B$8:$BC$10052,54,0)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ABONOS'!$B$8:$BC$10052,54,0)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504</v>
      </c>
      <c r="J3187">
        <f t="shared" si="49"/>
        <v>105000</v>
      </c>
      <c r="K3187" t="e">
        <f>VLOOKUP(B3187,'REGISTRO ABONOS'!$B$8:$BC$10052,54,0)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ABONOS'!$B$8:$BC$10052,54,0)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ABONOS'!$B$8:$BC$10052,54,0)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591</v>
      </c>
      <c r="J3190">
        <f t="shared" si="49"/>
        <v>105000</v>
      </c>
      <c r="K3190" t="e">
        <f>VLOOKUP(B3190,'REGISTRO ABONOS'!$B$8:$BC$10052,54,0)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ABONOS'!$B$8:$BC$10052,54,0)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ABONOS'!$B$8:$BC$10052,54,0)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ABONOS'!$B$8:$BC$10052,54,0)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ABONOS'!$B$8:$BC$10052,54,0)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ABONOS'!$B$8:$BC$10052,54,0)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ABONOS'!$B$8:$BC$10052,54,0)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504</v>
      </c>
      <c r="J3197">
        <f t="shared" si="49"/>
        <v>105000</v>
      </c>
      <c r="K3197" t="e">
        <f>VLOOKUP(B3197,'REGISTRO ABONOS'!$B$8:$BC$10052,54,0)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ABONOS'!$B$8:$BC$10052,54,0)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ABONOS'!$B$8:$BC$10052,54,0)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ABONOS'!$B$8:$BC$10052,54,0)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ABONOS'!$B$8:$BC$10052,54,0)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ABONOS'!$B$8:$BC$10052,54,0)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482</v>
      </c>
      <c r="J3203">
        <f t="shared" si="49"/>
        <v>105000</v>
      </c>
      <c r="K3203" t="e">
        <f>VLOOKUP(B3203,'REGISTRO ABONOS'!$B$8:$BC$10052,54,0)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ABONOS'!$B$8:$BC$10052,54,0)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ABONOS'!$B$8:$BC$10052,54,0)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485</v>
      </c>
      <c r="J3206">
        <f t="shared" si="49"/>
        <v>105000</v>
      </c>
      <c r="K3206" t="e">
        <f>VLOOKUP(B3206,'REGISTRO ABONOS'!$B$8:$BC$10052,54,0)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ABONOS'!$B$8:$BC$10052,54,0)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ABONOS'!$B$8:$BC$10052,54,0)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591</v>
      </c>
      <c r="J3209">
        <f t="shared" si="49"/>
        <v>105000</v>
      </c>
      <c r="K3209" t="e">
        <f>VLOOKUP(B3209,'REGISTRO ABONOS'!$B$8:$BC$10052,54,0)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ABONOS'!$B$8:$BC$10052,54,0)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501</v>
      </c>
      <c r="J3211">
        <f t="shared" si="49"/>
        <v>105000</v>
      </c>
      <c r="K3211" t="e">
        <f>VLOOKUP(B3211,'REGISTRO ABONOS'!$B$8:$BC$10052,54,0)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478</v>
      </c>
      <c r="J3212">
        <f t="shared" ref="J3212:J3275" si="50">IF(C3212&gt;43607,130000,105000)</f>
        <v>105000</v>
      </c>
      <c r="K3212" t="e">
        <f>VLOOKUP(B3212,'REGISTRO ABONOS'!$B$8:$BC$10052,54,0)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518</v>
      </c>
      <c r="J3213">
        <f t="shared" si="50"/>
        <v>105000</v>
      </c>
      <c r="K3213" t="e">
        <f>VLOOKUP(B3213,'REGISTRO ABONOS'!$B$8:$BC$10052,54,0)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ABONOS'!$B$8:$BC$10052,54,0)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ABONOS'!$B$8:$BC$10052,54,0)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ABONOS'!$B$8:$BC$10052,54,0)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ABONOS'!$B$8:$BC$10052,54,0)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ABONOS'!$B$8:$BC$10052,54,0)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ABONOS'!$B$8:$BC$10052,54,0)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ABONOS'!$B$8:$BC$10052,54,0)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ABONOS'!$B$8:$BC$10052,54,0)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478</v>
      </c>
      <c r="J3222">
        <f t="shared" si="50"/>
        <v>105000</v>
      </c>
      <c r="K3222" t="e">
        <f>VLOOKUP(B3222,'REGISTRO ABONOS'!$B$8:$BC$10052,54,0)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ABONOS'!$B$8:$BC$10052,54,0)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ABONOS'!$B$8:$BC$10052,54,0)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ABONOS'!$B$8:$BC$10052,54,0)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ABONOS'!$B$8:$BC$10052,54,0)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ABONOS'!$B$8:$BC$10052,54,0)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ABONOS'!$B$8:$BC$10052,54,0)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ABONOS'!$B$8:$BC$10052,54,0)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ABONOS'!$B$8:$BC$10052,54,0)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ABONOS'!$B$8:$BC$10052,54,0)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ABONOS'!$B$8:$BC$10052,54,0)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ABONOS'!$B$8:$BC$10052,54,0)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501</v>
      </c>
      <c r="J3234">
        <f t="shared" si="50"/>
        <v>105000</v>
      </c>
      <c r="K3234" t="e">
        <f>VLOOKUP(B3234,'REGISTRO ABONOS'!$B$8:$BC$10052,54,0)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ABONOS'!$B$8:$BC$10052,54,0)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ABONOS'!$B$8:$BC$10052,54,0)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ABONOS'!$B$8:$BC$10052,54,0)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ABONOS'!$B$8:$BC$10052,54,0)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ABONOS'!$B$8:$BC$10052,54,0)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ABONOS'!$B$8:$BC$10052,54,0)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ABONOS'!$B$8:$BC$10052,54,0)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ABONOS'!$B$8:$BC$10052,54,0)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ABONOS'!$B$8:$BC$10052,54,0)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ABONOS'!$B$8:$BC$10052,54,0)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518</v>
      </c>
      <c r="J3245">
        <f t="shared" si="50"/>
        <v>105000</v>
      </c>
      <c r="K3245" t="e">
        <f>VLOOKUP(B3245,'REGISTRO ABONOS'!$B$8:$BC$10052,54,0)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ABONOS'!$B$8:$BC$10052,54,0)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ABONOS'!$B$8:$BC$10052,54,0)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ABONOS'!$B$8:$BC$10052,54,0)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532</v>
      </c>
      <c r="J3249">
        <f t="shared" si="50"/>
        <v>105000</v>
      </c>
      <c r="K3249" t="e">
        <f>VLOOKUP(B3249,'REGISTRO ABONOS'!$B$8:$BC$10052,54,0)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ABONOS'!$B$8:$BC$10052,54,0)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ABONOS'!$B$8:$BC$10052,54,0)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ABONOS'!$B$8:$BC$10052,54,0)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480</v>
      </c>
      <c r="J3253">
        <f t="shared" si="50"/>
        <v>105000</v>
      </c>
      <c r="K3253" t="e">
        <f>VLOOKUP(B3253,'REGISTRO ABONOS'!$B$8:$BC$10052,54,0)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480</v>
      </c>
      <c r="J3254">
        <f t="shared" si="50"/>
        <v>105000</v>
      </c>
      <c r="K3254" t="e">
        <f>VLOOKUP(B3254,'REGISTRO ABONOS'!$B$8:$BC$10052,54,0)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ABONOS'!$B$8:$BC$10052,54,0)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485</v>
      </c>
      <c r="J3256">
        <f t="shared" si="50"/>
        <v>105000</v>
      </c>
      <c r="K3256" t="e">
        <f>VLOOKUP(B3256,'REGISTRO ABONOS'!$B$8:$BC$10052,54,0)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ABONOS'!$B$8:$BC$10052,54,0)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478</v>
      </c>
      <c r="J3258">
        <f t="shared" si="50"/>
        <v>105000</v>
      </c>
      <c r="K3258" t="e">
        <f>VLOOKUP(B3258,'REGISTRO ABONOS'!$B$8:$BC$10052,54,0)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478</v>
      </c>
      <c r="J3259">
        <f t="shared" si="50"/>
        <v>105000</v>
      </c>
      <c r="K3259" t="e">
        <f>VLOOKUP(B3259,'REGISTRO ABONOS'!$B$8:$BC$10052,54,0)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ABONOS'!$B$8:$BC$10052,54,0)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ABONOS'!$B$8:$BC$10052,54,0)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ABONOS'!$B$8:$BC$10052,54,0)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ABONOS'!$B$8:$BC$10052,54,0)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ABONOS'!$B$8:$BC$10052,54,0)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ABONOS'!$B$8:$BC$10052,54,0)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ABONOS'!$B$8:$BC$10052,54,0)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ABONOS'!$B$8:$BC$10052,54,0)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ABONOS'!$B$8:$BC$10052,54,0)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ABONOS'!$B$8:$BC$10052,54,0)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ABONOS'!$B$8:$BC$10052,54,0)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ABONOS'!$B$8:$BC$10052,54,0)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ABONOS'!$B$8:$BC$10052,54,0)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ABONOS'!$B$8:$BC$10052,54,0)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ABONOS'!$B$8:$BC$10052,54,0)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ABONOS'!$B$8:$BC$10052,54,0)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ABONOS'!$B$8:$BC$10052,54,0)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ABONOS'!$B$8:$BC$10052,54,0)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ABONOS'!$B$8:$BC$10052,54,0)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ABONOS'!$B$8:$BC$10052,54,0)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ABONOS'!$B$8:$BC$10052,54,0)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ABONOS'!$B$8:$BC$10052,54,0)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ABONOS'!$B$8:$BC$10052,54,0)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ABONOS'!$B$8:$BC$10052,54,0)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ABONOS'!$B$8:$BC$10052,54,0)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ABONOS'!$B$8:$BC$10052,54,0)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ABONOS'!$B$8:$BC$10052,54,0)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484</v>
      </c>
      <c r="J3287">
        <f t="shared" si="51"/>
        <v>105000</v>
      </c>
      <c r="K3287" t="e">
        <f>VLOOKUP(B3287,'REGISTRO ABONOS'!$B$8:$BC$10052,54,0)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ABONOS'!$B$8:$BC$10052,54,0)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ABONOS'!$B$8:$BC$10052,54,0)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ABONOS'!$B$8:$BC$10052,54,0)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ABONOS'!$B$8:$BC$10052,54,0)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ABONOS'!$B$8:$BC$10052,54,0)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ABONOS'!$B$8:$BC$10052,54,0)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ABONOS'!$B$8:$BC$10052,54,0)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ABONOS'!$B$8:$BC$10052,54,0)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ABONOS'!$B$8:$BC$10052,54,0)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ABONOS'!$B$8:$BC$10052,54,0)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ABONOS'!$B$8:$BC$10052,54,0)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ABONOS'!$B$8:$BC$10052,54,0)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ABONOS'!$B$8:$BC$10052,54,0)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ABONOS'!$B$8:$BC$10052,54,0)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ABONOS'!$B$8:$BC$10052,54,0)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ABONOS'!$B$8:$BC$10052,54,0)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ABONOS'!$B$8:$BC$10052,54,0)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ABONOS'!$B$8:$BC$10052,54,0)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ABONOS'!$B$8:$BC$10052,54,0)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ABONOS'!$B$8:$BC$10052,54,0)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ABONOS'!$B$8:$BC$10052,54,0)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ABONOS'!$B$8:$BC$10052,54,0)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ABONOS'!$B$8:$BC$10052,54,0)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ABONOS'!$B$8:$BC$10052,54,0)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ABONOS'!$B$8:$BC$10052,54,0)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478</v>
      </c>
      <c r="J3313">
        <f t="shared" si="51"/>
        <v>105000</v>
      </c>
      <c r="K3313" t="e">
        <f>VLOOKUP(B3313,'REGISTRO ABONOS'!$B$8:$BC$10052,54,0)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ABONOS'!$B$8:$BC$10052,54,0)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ABONOS'!$B$8:$BC$10052,54,0)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ABONOS'!$B$8:$BC$10052,54,0)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ABONOS'!$B$8:$BC$10052,54,0)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ABONOS'!$B$8:$BC$10052,54,0)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ABONOS'!$B$8:$BC$10052,54,0)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ABONOS'!$B$8:$BC$10052,54,0)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ABONOS'!$B$8:$BC$10052,54,0)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ABONOS'!$B$8:$BC$10052,54,0)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478</v>
      </c>
      <c r="J3323">
        <f t="shared" si="51"/>
        <v>105000</v>
      </c>
      <c r="K3323" t="e">
        <f>VLOOKUP(B3323,'REGISTRO ABONOS'!$B$8:$BC$10052,54,0)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ABONOS'!$B$8:$BC$10052,54,0)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ABONOS'!$B$8:$BC$10052,54,0)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ABONOS'!$B$8:$BC$10052,54,0)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ABONOS'!$B$8:$BC$10052,54,0)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ABONOS'!$B$8:$BC$10052,54,0)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ABONOS'!$B$8:$BC$10052,54,0)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ABONOS'!$B$8:$BC$10052,54,0)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ABONOS'!$B$8:$BC$10052,54,0)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ABONOS'!$B$8:$BC$10052,54,0)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ABONOS'!$B$8:$BC$10052,54,0)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528</v>
      </c>
      <c r="J3334">
        <f t="shared" si="51"/>
        <v>105000</v>
      </c>
      <c r="K3334" t="e">
        <f>VLOOKUP(B3334,'REGISTRO ABONOS'!$B$8:$BC$10052,54,0)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ABONOS'!$B$8:$BC$10052,54,0)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ABONOS'!$B$8:$BC$10052,54,0)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ABONOS'!$B$8:$BC$10052,54,0)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ABONOS'!$B$8:$BC$10052,54,0)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ABONOS'!$B$8:$BC$10052,54,0)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ABONOS'!$B$8:$BC$10052,54,0)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ABONOS'!$B$8:$BC$10052,54,0)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ABONOS'!$B$8:$BC$10052,54,0)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ABONOS'!$B$8:$BC$10052,54,0)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ABONOS'!$B$8:$BC$10052,54,0)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ABONOS'!$B$8:$BC$10052,54,0)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ABONOS'!$B$8:$BC$10052,54,0)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ABONOS'!$B$8:$BC$10052,54,0)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ABONOS'!$B$8:$BC$10052,54,0)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ABONOS'!$B$8:$BC$10052,54,0)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ABONOS'!$B$8:$BC$10052,54,0)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ABONOS'!$B$8:$BC$10052,54,0)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ABONOS'!$B$8:$BC$10052,54,0)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ABONOS'!$B$8:$BC$10052,54,0)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ABONOS'!$B$8:$BC$10052,54,0)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ABONOS'!$B$8:$BC$10052,54,0)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ABONOS'!$B$8:$BC$10052,54,0)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ABONOS'!$B$8:$BC$10052,54,0)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ABONOS'!$B$8:$BC$10052,54,0)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ABONOS'!$B$8:$BC$10052,54,0)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ABONOS'!$B$8:$BC$10052,54,0)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ABONOS'!$B$8:$BC$10052,54,0)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ABONOS'!$B$8:$BC$10052,54,0)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ABONOS'!$B$8:$BC$10052,54,0)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ABONOS'!$B$8:$BC$10052,54,0)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ABONOS'!$B$8:$BC$10052,54,0)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ABONOS'!$B$8:$BC$10052,54,0)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ABONOS'!$B$8:$BC$10052,54,0)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ABONOS'!$B$8:$BC$10052,54,0)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ABONOS'!$B$8:$BC$10052,54,0)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ABONOS'!$B$8:$BC$10052,54,0)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ABONOS'!$B$8:$BC$10052,54,0)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ABONOS'!$B$8:$BC$10052,54,0)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ABONOS'!$B$8:$BC$10052,54,0)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ABONOS'!$B$8:$BC$10052,54,0)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ABONOS'!$B$8:$BC$10052,54,0)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ABONOS'!$B$8:$BC$10052,54,0)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ABONOS'!$B$8:$BC$10052,54,0)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ABONOS'!$B$8:$BC$10052,54,0)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ABONOS'!$B$8:$BC$10052,54,0)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ABONOS'!$B$8:$BC$10052,54,0)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ABONOS'!$B$8:$BC$10052,54,0)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ABONOS'!$B$8:$BC$10052,54,0)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ABONOS'!$B$8:$BC$10052,54,0)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ABONOS'!$B$8:$BC$10052,54,0)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ABONOS'!$B$8:$BC$10052,54,0)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ABONOS'!$B$8:$BC$10052,54,0)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ABONOS'!$B$8:$BC$10052,54,0)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ABONOS'!$B$8:$BC$10052,54,0)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ABONOS'!$B$8:$BC$10052,54,0)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ABONOS'!$B$8:$BC$10052,54,0)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ABONOS'!$B$8:$BC$10052,54,0)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ABONOS'!$B$8:$BC$10052,54,0)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ABONOS'!$B$8:$BC$10052,54,0)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ABONOS'!$B$8:$BC$10052,54,0)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ABONOS'!$B$8:$BC$10052,54,0)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ABONOS'!$B$8:$BC$10052,54,0)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ABONOS'!$B$8:$BC$10052,54,0)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ABONOS'!$B$8:$BC$10052,54,0)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ABONOS'!$B$8:$BC$10052,54,0)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ABONOS'!$B$8:$BC$10052,54,0)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ABONOS'!$B$8:$BC$10052,54,0)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ABONOS'!$B$8:$BC$10052,54,0)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43581</v>
      </c>
      <c r="D3403" t="s">
        <v>661</v>
      </c>
      <c r="H3403" t="s">
        <v>659</v>
      </c>
      <c r="I3403" t="s">
        <v>499</v>
      </c>
      <c r="J3403">
        <f t="shared" si="52"/>
        <v>105000</v>
      </c>
      <c r="K3403">
        <f>VLOOKUP(B3403,'REGISTRO ABONOS'!$B$8:$BC$10052,54,0)</f>
        <v>55000</v>
      </c>
      <c r="L3403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ABONOS'!$B$8:$BC$10052,54,0)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ABONOS'!$B$8:$BC$10052,54,0)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ABONOS'!$B$8:$BC$10052,54,0)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ABONOS'!$B$8:$BC$10052,54,0)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ABONOS'!$B$8:$BC$10052,54,0)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ABONOS'!$B$8:$BC$10052,54,0)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ABONOS'!$B$8:$BC$10052,54,0)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ABONOS'!$B$8:$BC$10052,54,0)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ABONOS'!$B$8:$BC$10052,54,0)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ABONOS'!$B$8:$BC$10052,54,0)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ABONOS'!$B$8:$BC$10052,54,0)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ABONOS'!$B$8:$BC$10052,54,0)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ABONOS'!$B$8:$BC$10052,54,0)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ABONOS'!$B$8:$BC$10052,54,0)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ABONOS'!$B$8:$BC$10052,54,0)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ABONOS'!$B$8:$BC$10052,54,0)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ABONOS'!$B$8:$BC$10052,54,0)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ABONOS'!$B$8:$BC$10052,54,0)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ABONOS'!$B$8:$BC$10052,54,0)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ABONOS'!$B$8:$BC$10052,54,0)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ABONOS'!$B$8:$BC$10052,54,0)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ABONOS'!$B$8:$BC$10052,54,0)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ABONOS'!$B$8:$BC$10052,54,0)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ABONOS'!$B$8:$BC$10052,54,0)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ABONOS'!$B$8:$BC$10052,54,0)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ABONOS'!$B$8:$BC$10052,54,0)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ABONOS'!$B$8:$BC$10052,54,0)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ABONOS'!$B$8:$BC$10052,54,0)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ABONOS'!$B$8:$BC$10052,54,0)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ABONOS'!$B$8:$BC$10052,54,0)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ABONOS'!$B$8:$BC$10052,54,0)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ABONOS'!$B$8:$BC$10052,54,0)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ABONOS'!$B$8:$BC$10052,54,0)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ABONOS'!$B$8:$BC$10052,54,0)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ABONOS'!$B$8:$BC$10052,54,0)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ABONOS'!$B$8:$BC$10052,54,0)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ABONOS'!$B$8:$BC$10052,54,0)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ABONOS'!$B$8:$BC$10052,54,0)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ABONOS'!$B$8:$BC$10052,54,0)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ABONOS'!$B$8:$BC$10052,54,0)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ABONOS'!$B$8:$BC$10052,54,0)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ABONOS'!$B$8:$BC$10052,54,0)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ABONOS'!$B$8:$BC$10052,54,0)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ABONOS'!$B$8:$BC$10052,54,0)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ABONOS'!$B$8:$BC$10052,54,0)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ABONOS'!$B$8:$BC$10052,54,0)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ABONOS'!$B$8:$BC$10052,54,0)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ABONOS'!$B$8:$BC$10052,54,0)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ABONOS'!$B$8:$BC$10052,54,0)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ABONOS'!$B$8:$BC$10052,54,0)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ABONOS'!$B$8:$BC$10052,54,0)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ABONOS'!$B$8:$BC$10052,54,0)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ABONOS'!$B$8:$BC$10052,54,0)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ABONOS'!$B$8:$BC$10052,54,0)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ABONOS'!$B$8:$BC$10052,54,0)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ABONOS'!$B$8:$BC$10052,54,0)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ABONOS'!$B$8:$BC$10052,54,0)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ABONOS'!$B$8:$BC$10052,54,0)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ABONOS'!$B$8:$BC$10052,54,0)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ABONOS'!$B$8:$BC$10052,54,0)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ABONOS'!$B$8:$BC$10052,54,0)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ABONOS'!$B$8:$BC$10052,54,0)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ABONOS'!$B$8:$BC$10052,54,0)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ABONOS'!$B$8:$BC$10052,54,0)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ABONOS'!$B$8:$BC$10052,54,0)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ABONOS'!$B$8:$BC$10052,54,0)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ABONOS'!$B$8:$BC$10052,54,0)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ABONOS'!$B$8:$BC$10052,54,0)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ABONOS'!$B$8:$BC$10052,54,0)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ABONOS'!$B$8:$BC$10052,54,0)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ABONOS'!$B$8:$BC$10052,54,0)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ABONOS'!$B$8:$BC$10052,54,0)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ABONOS'!$B$8:$BC$10052,54,0)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ABONOS'!$B$8:$BC$10052,54,0)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ABONOS'!$B$8:$BC$10052,54,0)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ABONOS'!$B$8:$BC$10052,54,0)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ABONOS'!$B$8:$BC$10052,54,0)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ABONOS'!$B$8:$BC$10052,54,0)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ABONOS'!$B$8:$BC$10052,54,0)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ABONOS'!$B$8:$BC$10052,54,0)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ABONOS'!$B$8:$BC$10052,54,0)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ABONOS'!$B$8:$BC$10052,54,0)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ABONOS'!$B$8:$BC$10052,54,0)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ABONOS'!$B$8:$BC$10052,54,0)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ABONOS'!$B$8:$BC$10052,54,0)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ABONOS'!$B$8:$BC$10052,54,0)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ABONOS'!$B$8:$BC$10052,54,0)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ABONOS'!$B$8:$BC$10052,54,0)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ABONOS'!$B$8:$BC$10052,54,0)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ABONOS'!$B$8:$BC$10052,54,0)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ABONOS'!$B$8:$BC$10052,54,0)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ABONOS'!$B$8:$BC$10052,54,0)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ABONOS'!$B$8:$BC$10052,54,0)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ABONOS'!$B$8:$BC$10052,54,0)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ABONOS'!$B$8:$BC$10052,54,0)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ABONOS'!$B$8:$BC$10052,54,0)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ABONOS'!$B$8:$BC$10052,54,0)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ABONOS'!$B$8:$BC$10052,54,0)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ABONOS'!$B$8:$BC$10052,54,0)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ABONOS'!$B$8:$BC$10052,54,0)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ABONOS'!$B$8:$BC$10052,54,0)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ABONOS'!$B$8:$BC$10052,54,0)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ABONOS'!$B$8:$BC$10052,54,0)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ABONOS'!$B$8:$BC$10052,54,0)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ABONOS'!$B$8:$BC$10052,54,0)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ABONOS'!$B$8:$BC$10052,54,0)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ABONOS'!$B$8:$BC$10052,54,0)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ABONOS'!$B$8:$BC$10052,54,0)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ABONOS'!$B$8:$BC$10052,54,0)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ABONOS'!$B$8:$BC$10052,54,0)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ABONOS'!$B$8:$BC$10052,54,0)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ABONOS'!$B$8:$BC$10052,54,0)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ABONOS'!$B$8:$BC$10052,54,0)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ABONOS'!$B$8:$BC$10052,54,0)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ABONOS'!$B$8:$BC$10052,54,0)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ABONOS'!$B$8:$BC$10052,54,0)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ABONOS'!$B$8:$BC$10052,54,0)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ABONOS'!$B$8:$BC$10052,54,0)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ABONOS'!$B$8:$BC$10052,54,0)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ABONOS'!$B$8:$BC$10052,54,0)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ABONOS'!$B$8:$BC$10052,54,0)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ABONOS'!$B$8:$BC$10052,54,0)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ABONOS'!$B$8:$BC$10052,54,0)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ABONOS'!$B$8:$BC$10052,54,0)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ABONOS'!$B$8:$BC$10052,54,0)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ABONOS'!$B$8:$BC$10052,54,0)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ABONOS'!$B$8:$BC$10052,54,0)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ABONOS'!$B$8:$BC$10052,54,0)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ABONOS'!$B$8:$BC$10052,54,0)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ABONOS'!$B$8:$BC$10052,54,0)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ABONOS'!$B$8:$BC$10052,54,0)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ABONOS'!$B$8:$BC$10052,54,0)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ABONOS'!$B$8:$BC$10052,54,0)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ABONOS'!$B$8:$BC$10052,54,0)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ABONOS'!$B$8:$BC$10052,54,0)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615</v>
      </c>
      <c r="H3539" t="s">
        <v>615</v>
      </c>
      <c r="I3539" t="s">
        <v>322</v>
      </c>
      <c r="J3539">
        <f t="shared" si="55"/>
        <v>105000</v>
      </c>
      <c r="K3539" t="e">
        <f>VLOOKUP(B3539,'REGISTRO ABONOS'!$B$8:$BC$10052,54,0)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ABONOS'!$B$8:$BC$10052,54,0)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ABONOS'!$B$8:$BC$10052,54,0)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ABONOS'!$B$8:$BC$10052,54,0)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ABONOS'!$B$8:$BC$10052,54,0)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ABONOS'!$B$8:$BC$10052,54,0)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ABONOS'!$B$8:$BC$10052,54,0)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ABONOS'!$B$8:$BC$10052,54,0)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ABONOS'!$B$8:$BC$10052,54,0)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ABONOS'!$B$8:$BC$10052,54,0)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ABONOS'!$B$8:$BC$10052,54,0)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ABONOS'!$B$8:$BC$10052,54,0)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ABONOS'!$B$8:$BC$10052,54,0)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ABONOS'!$B$8:$BC$10052,54,0)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ABONOS'!$B$8:$BC$10052,54,0)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ABONOS'!$B$8:$BC$10052,54,0)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ABONOS'!$B$8:$BC$10052,54,0)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ABONOS'!$B$8:$BC$10052,54,0)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ABONOS'!$B$8:$BC$10052,54,0)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ABONOS'!$B$8:$BC$10052,54,0)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ABONOS'!$B$8:$BC$10052,54,0)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ABONOS'!$B$8:$BC$10052,54,0)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ABONOS'!$B$8:$BC$10052,54,0)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ABONOS'!$B$8:$BC$10052,54,0)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ABONOS'!$B$8:$BC$10052,54,0)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ABONOS'!$B$8:$BC$10052,54,0)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ABONOS'!$B$8:$BC$10052,54,0)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ABONOS'!$B$8:$BC$10052,54,0)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ABONOS'!$B$8:$BC$10052,54,0)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ABONOS'!$B$8:$BC$10052,54,0)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ABONOS'!$B$8:$BC$10052,54,0)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ABONOS'!$B$8:$BC$10052,54,0)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ABONOS'!$B$8:$BC$10052,54,0)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ABONOS'!$B$8:$BC$10052,54,0)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ABONOS'!$B$8:$BC$10052,54,0)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ABONOS'!$B$8:$BC$10052,54,0)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ABONOS'!$B$8:$BC$10052,54,0)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ABONOS'!$B$8:$BC$10052,54,0)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ABONOS'!$B$8:$BC$10052,54,0)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ABONOS'!$B$8:$BC$10052,54,0)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ABONOS'!$B$8:$BC$10052,54,0)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ABONOS'!$B$8:$BC$10052,54,0)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ABONOS'!$B$8:$BC$10052,54,0)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ABONOS'!$B$8:$BC$10052,54,0)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ABONOS'!$B$8:$BC$10052,54,0)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ABONOS'!$B$8:$BC$10052,54,0)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ABONOS'!$B$8:$BC$10052,54,0)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ABONOS'!$B$8:$BC$10052,54,0)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ABONOS'!$B$8:$BC$10052,54,0)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ABONOS'!$B$8:$BC$10052,54,0)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ABONOS'!$B$8:$BC$10052,54,0)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ABONOS'!$B$8:$BC$10052,54,0)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ABONOS'!$B$8:$BC$10052,54,0)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ABONOS'!$B$8:$BC$10052,54,0)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ABONOS'!$B$8:$BC$10052,54,0)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ABONOS'!$B$8:$BC$10052,54,0)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ABONOS'!$B$8:$BC$10052,54,0)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ABONOS'!$B$8:$BC$10052,54,0)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ABONOS'!$B$8:$BC$10052,54,0)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ABONOS'!$B$8:$BC$10052,54,0)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ABONOS'!$B$8:$BC$10052,54,0)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ABONOS'!$B$8:$BC$10052,54,0)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ABONOS'!$B$8:$BC$10052,54,0)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ABONOS'!$B$8:$BC$10052,54,0)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ABONOS'!$B$8:$BC$10052,54,0)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ABONOS'!$B$8:$BC$10052,54,0)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ABONOS'!$B$8:$BC$10052,54,0)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ABONOS'!$B$8:$BC$10052,54,0)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ABONOS'!$B$8:$BC$10052,54,0)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ABONOS'!$B$8:$BC$10052,54,0)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ABONOS'!$B$8:$BC$10052,54,0)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ABONOS'!$B$8:$BC$10052,54,0)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ABONOS'!$B$8:$BC$10052,54,0)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ABONOS'!$B$8:$BC$10052,54,0)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ABONOS'!$B$8:$BC$10052,54,0)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ABONOS'!$B$8:$BC$10052,54,0)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ABONOS'!$B$8:$BC$10052,54,0)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ABONOS'!$B$8:$BC$10052,54,0)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ABONOS'!$B$8:$BC$10052,54,0)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ABONOS'!$B$8:$BC$10052,54,0)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ABONOS'!$B$8:$BC$10052,54,0)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ABONOS'!$B$8:$BC$10052,54,0)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ABONOS'!$B$8:$BC$10052,54,0)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ABONOS'!$B$8:$BC$10052,54,0)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ABONOS'!$B$8:$BC$10052,54,0)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ABONOS'!$B$8:$BC$10052,54,0)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ABONOS'!$B$8:$BC$10052,54,0)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ABONOS'!$B$8:$BC$10052,54,0)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ABONOS'!$B$8:$BC$10052,54,0)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ABONOS'!$B$8:$BC$10052,54,0)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ABONOS'!$B$8:$BC$10052,54,0)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ABONOS'!$B$8:$BC$10052,54,0)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ABONOS'!$B$8:$BC$10052,54,0)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ABONOS'!$B$8:$BC$10052,54,0)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ABONOS'!$B$8:$BC$10052,54,0)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ABONOS'!$B$8:$BC$10052,54,0)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ABONOS'!$B$8:$BC$10052,54,0)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ABONOS'!$B$8:$BC$10052,54,0)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ABONOS'!$B$8:$BC$10052,54,0)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ABONOS'!$B$8:$BC$10052,54,0)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ABONOS'!$B$8:$BC$10052,54,0)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ABONOS'!$B$8:$BC$10052,54,0)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ABONOS'!$B$8:$BC$10052,54,0)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ABONOS'!$B$8:$BC$10052,54,0)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ABONOS'!$B$8:$BC$10052,54,0)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ABONOS'!$B$8:$BC$10052,54,0)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ABONOS'!$B$8:$BC$10052,54,0)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ABONOS'!$B$8:$BC$10052,54,0)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ABONOS'!$B$8:$BC$10052,54,0)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ABONOS'!$B$8:$BC$10052,54,0)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ABONOS'!$B$8:$BC$10052,54,0)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ABONOS'!$B$8:$BC$10052,54,0)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ABONOS'!$B$8:$BC$10052,54,0)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ABONOS'!$B$8:$BC$10052,54,0)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ABONOS'!$B$8:$BC$10052,54,0)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ABONOS'!$B$8:$BC$10052,54,0)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ABONOS'!$B$8:$BC$10052,54,0)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ABONOS'!$B$8:$BC$10052,54,0)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ABONOS'!$B$8:$BC$10052,54,0)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ABONOS'!$B$8:$BC$10052,54,0)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ABONOS'!$B$8:$BC$10052,54,0)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ABONOS'!$B$8:$BC$10052,54,0)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ABONOS'!$B$8:$BC$10052,54,0)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ABONOS'!$B$8:$BC$10052,54,0)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ABONOS'!$B$8:$BC$10052,54,0)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ABONOS'!$B$8:$BC$10052,54,0)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ABONOS'!$B$8:$BC$10052,54,0)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ABONOS'!$B$8:$BC$10052,54,0)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ABONOS'!$B$8:$BC$10052,54,0)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ABONOS'!$B$8:$BC$10052,54,0)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ABONOS'!$B$8:$BC$10052,54,0)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ABONOS'!$B$8:$BC$10052,54,0)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ABONOS'!$B$8:$BC$10052,54,0)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ABONOS'!$B$8:$BC$10052,54,0)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ABONOS'!$B$8:$BC$10052,54,0)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ABONOS'!$B$8:$BC$10052,54,0)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ABONOS'!$B$8:$BC$10052,54,0)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ABONOS'!$B$8:$BC$10052,54,0)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ABONOS'!$B$8:$BC$10052,54,0)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ABONOS'!$B$8:$BC$10052,54,0)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ABONOS'!$B$8:$BC$10052,54,0)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ABONOS'!$B$8:$BC$10052,54,0)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ABONOS'!$B$8:$BC$10052,54,0)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ABONOS'!$B$8:$BC$10052,54,0)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ABONOS'!$B$8:$BC$10052,54,0)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ABONOS'!$B$8:$BC$10052,54,0)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ABONOS'!$B$8:$BC$10052,54,0)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ABONOS'!$B$8:$BC$10052,54,0)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ABONOS'!$B$8:$BC$10052,54,0)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ABONOS'!$B$8:$BC$10052,54,0)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ABONOS'!$B$8:$BC$10052,54,0)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ABONOS'!$B$8:$BC$10052,54,0)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ABONOS'!$B$8:$BC$10052,54,0)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ABONOS'!$B$8:$BC$10052,54,0)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ABONOS'!$B$8:$BC$10052,54,0)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ABONOS'!$B$8:$BC$10052,54,0)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ABONOS'!$B$8:$BC$10052,54,0)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ABONOS'!$B$8:$BC$10052,54,0)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ABONOS'!$B$8:$BC$10052,54,0)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ABONOS'!$B$8:$BC$10052,54,0)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ABONOS'!$B$8:$BC$10052,54,0)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ABONOS'!$B$8:$BC$10052,54,0)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ABONOS'!$B$8:$BC$10052,54,0)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ABONOS'!$B$8:$BC$10052,54,0)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ABONOS'!$B$8:$BC$10052,54,0)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ABONOS'!$B$8:$BC$10052,54,0)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ABONOS'!$B$8:$BC$10052,54,0)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ABONOS'!$B$8:$BC$10052,54,0)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ABONOS'!$B$8:$BC$10052,54,0)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ABONOS'!$B$8:$BC$10052,54,0)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ABONOS'!$B$8:$BC$10052,54,0)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ABONOS'!$B$8:$BC$10052,54,0)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ABONOS'!$B$8:$BC$10052,54,0)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ABONOS'!$B$8:$BC$10052,54,0)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ABONOS'!$B$8:$BC$10052,54,0)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ABONOS'!$B$8:$BC$10052,54,0)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ABONOS'!$B$8:$BC$10052,54,0)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ABONOS'!$B$8:$BC$10052,54,0)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ABONOS'!$B$8:$BC$10052,54,0)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ABONOS'!$B$8:$BC$10052,54,0)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ABONOS'!$B$8:$BC$10052,54,0)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ABONOS'!$B$8:$BC$10052,54,0)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ABONOS'!$B$8:$BC$10052,54,0)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ABONOS'!$B$8:$BC$10052,54,0)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ABONOS'!$B$8:$BC$10052,54,0)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ABONOS'!$B$8:$BC$10052,54,0)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ABONOS'!$B$8:$BC$10052,54,0)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ABONOS'!$B$8:$BC$10052,54,0)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ABONOS'!$B$8:$BC$10052,54,0)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ABONOS'!$B$8:$BC$10052,54,0)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ABONOS'!$B$8:$BC$10052,54,0)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ABONOS'!$B$8:$BC$10052,54,0)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ABONOS'!$B$8:$BC$10052,54,0)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ABONOS'!$B$8:$BC$10052,54,0)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ABONOS'!$B$8:$BC$10052,54,0)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ABONOS'!$B$8:$BC$10052,54,0)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ABONOS'!$B$8:$BC$10052,54,0)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ABONOS'!$B$8:$BC$10052,54,0)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ABONOS'!$B$8:$BC$10052,54,0)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C3738" s="10">
        <v>43581</v>
      </c>
      <c r="D3738" t="s">
        <v>663</v>
      </c>
      <c r="H3738" t="s">
        <v>663</v>
      </c>
      <c r="I3738" t="s">
        <v>129</v>
      </c>
      <c r="J3738">
        <f t="shared" si="58"/>
        <v>105000</v>
      </c>
      <c r="K3738" t="e">
        <f>VLOOKUP(B3738,'REGISTRO ABONOS'!$B$8:$BC$10052,54,0)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ABONOS'!$B$8:$BC$10052,54,0)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ABONOS'!$B$8:$BC$10052,54,0)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ABONOS'!$B$8:$BC$10052,54,0)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ABONOS'!$B$8:$BC$10052,54,0)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ABONOS'!$B$8:$BC$10052,54,0)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ABONOS'!$B$8:$BC$10052,54,0)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ABONOS'!$B$8:$BC$10052,54,0)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ABONOS'!$B$8:$BC$10052,54,0)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ABONOS'!$B$8:$BC$10052,54,0)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ABONOS'!$B$8:$BC$10052,54,0)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ABONOS'!$B$8:$BC$10052,54,0)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ABONOS'!$B$8:$BC$10052,54,0)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ABONOS'!$B$8:$BC$10052,54,0)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ABONOS'!$B$8:$BC$10052,54,0)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ABONOS'!$B$8:$BC$10052,54,0)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ABONOS'!$B$8:$BC$10052,54,0)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ABONOS'!$B$8:$BC$10052,54,0)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ABONOS'!$B$8:$BC$10052,54,0)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ABONOS'!$B$8:$BC$10052,54,0)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ABONOS'!$B$8:$BC$10052,54,0)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ABONOS'!$B$8:$BC$10052,54,0)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ABONOS'!$B$8:$BC$10052,54,0)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ABONOS'!$B$8:$BC$10052,54,0)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ABONOS'!$B$8:$BC$10052,54,0)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ABONOS'!$B$8:$BC$10052,54,0)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ABONOS'!$B$8:$BC$10052,54,0)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ABONOS'!$B$8:$BC$10052,54,0)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ABONOS'!$B$8:$BC$10052,54,0)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ABONOS'!$B$8:$BC$10052,54,0)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ABONOS'!$B$8:$BC$10052,54,0)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ABONOS'!$B$8:$BC$10052,54,0)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ABONOS'!$B$8:$BC$10052,54,0)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ABONOS'!$B$8:$BC$10052,54,0)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ABONOS'!$B$8:$BC$10052,54,0)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ABONOS'!$B$8:$BC$10052,54,0)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ABONOS'!$B$8:$BC$10052,54,0)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ABONOS'!$B$8:$BC$10052,54,0)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ABONOS'!$B$8:$BC$10052,54,0)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ABONOS'!$B$8:$BC$10052,54,0)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ABONOS'!$B$8:$BC$10052,54,0)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ABONOS'!$B$8:$BC$10052,54,0)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ABONOS'!$B$8:$BC$10052,54,0)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ABONOS'!$B$8:$BC$10052,54,0)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ABONOS'!$B$8:$BC$10052,54,0)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ABONOS'!$B$8:$BC$10052,54,0)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ABONOS'!$B$8:$BC$10052,54,0)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ABONOS'!$B$8:$BC$10052,54,0)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ABONOS'!$B$8:$BC$10052,54,0)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ABONOS'!$B$8:$BC$10052,54,0)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ABONOS'!$B$8:$BC$10052,54,0)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ABONOS'!$B$8:$BC$10052,54,0)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ABONOS'!$B$8:$BC$10052,54,0)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ABONOS'!$B$8:$BC$10052,54,0)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ABONOS'!$B$8:$BC$10052,54,0)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ABONOS'!$B$8:$BC$10052,54,0)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ABONOS'!$B$8:$BC$10052,54,0)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ABONOS'!$B$8:$BC$10052,54,0)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ABONOS'!$B$8:$BC$10052,54,0)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ABONOS'!$B$8:$BC$10052,54,0)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ABONOS'!$B$8:$BC$10052,54,0)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ABONOS'!$B$8:$BC$10052,54,0)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ABONOS'!$B$8:$BC$10052,54,0)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ABONOS'!$B$8:$BC$10052,54,0)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ABONOS'!$B$8:$BC$10052,54,0)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ABONOS'!$B$8:$BC$10052,54,0)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ABONOS'!$B$8:$BC$10052,54,0)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ABONOS'!$B$8:$BC$10052,54,0)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ABONOS'!$B$8:$BC$10052,54,0)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ABONOS'!$B$8:$BC$10052,54,0)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ABONOS'!$B$8:$BC$10052,54,0)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ABONOS'!$B$8:$BC$10052,54,0)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ABONOS'!$B$8:$BC$10052,54,0)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ABONOS'!$B$8:$BC$10052,54,0)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ABONOS'!$B$8:$BC$10052,54,0)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ABONOS'!$B$8:$BC$10052,54,0)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ABONOS'!$B$8:$BC$10052,54,0)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ABONOS'!$B$8:$BC$10052,54,0)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ABONOS'!$B$8:$BC$10052,54,0)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ABONOS'!$B$8:$BC$10052,54,0)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ABONOS'!$B$8:$BC$10052,54,0)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ABONOS'!$B$8:$BC$10052,54,0)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ABONOS'!$B$8:$BC$10052,54,0)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ABONOS'!$B$8:$BC$10052,54,0)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ABONOS'!$B$8:$BC$10052,54,0)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ABONOS'!$B$8:$BC$10052,54,0)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ABONOS'!$B$8:$BC$10052,54,0)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ABONOS'!$B$8:$BC$10052,54,0)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ABONOS'!$B$8:$BC$10052,54,0)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ABONOS'!$B$8:$BC$10052,54,0)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ABONOS'!$B$8:$BC$10052,54,0)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ABONOS'!$B$8:$BC$10052,54,0)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ABONOS'!$B$8:$BC$10052,54,0)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ABONOS'!$B$8:$BC$10052,54,0)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ABONOS'!$B$8:$BC$10052,54,0)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ABONOS'!$B$8:$BC$10052,54,0)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ABONOS'!$B$8:$BC$10052,54,0)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ABONOS'!$B$8:$BC$10052,54,0)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ABONOS'!$B$8:$BC$10052,54,0)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ABONOS'!$B$8:$BC$10052,54,0)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ABONOS'!$B$8:$BC$10052,54,0)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ABONOS'!$B$8:$BC$10052,54,0)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ABONOS'!$B$8:$BC$10052,54,0)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ABONOS'!$B$8:$BC$10052,54,0)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ABONOS'!$B$8:$BC$10052,54,0)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ABONOS'!$B$8:$BC$10052,54,0)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ABONOS'!$B$8:$BC$10052,54,0)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ABONOS'!$B$8:$BC$10052,54,0)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ABONOS'!$B$8:$BC$10052,54,0)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ABONOS'!$B$8:$BC$10052,54,0)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ABONOS'!$B$8:$BC$10052,54,0)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ABONOS'!$B$8:$BC$10052,54,0)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ABONOS'!$B$8:$BC$10052,54,0)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ABONOS'!$B$8:$BC$10052,54,0)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ABONOS'!$B$8:$BC$10052,54,0)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ABONOS'!$B$8:$BC$10052,54,0)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ABONOS'!$B$8:$BC$10052,54,0)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ABONOS'!$B$8:$BC$10052,54,0)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ABONOS'!$B$8:$BC$10052,54,0)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ABONOS'!$B$8:$BC$10052,54,0)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ABONOS'!$B$8:$BC$10052,54,0)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ABONOS'!$B$8:$BC$10052,54,0)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ABONOS'!$B$8:$BC$10052,54,0)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ABONOS'!$B$8:$BC$10052,54,0)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ABONOS'!$B$8:$BC$10052,54,0)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ABONOS'!$B$8:$BC$10052,54,0)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ABONOS'!$B$8:$BC$10052,54,0)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ABONOS'!$B$8:$BC$10052,54,0)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ABONOS'!$B$8:$BC$10052,54,0)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ABONOS'!$B$8:$BC$10052,54,0)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ABONOS'!$B$8:$BC$10052,54,0)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ABONOS'!$B$8:$BC$10052,54,0)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ABONOS'!$B$8:$BC$10052,54,0)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ABONOS'!$B$8:$BC$10052,54,0)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ABONOS'!$B$8:$BC$10052,54,0)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ABONOS'!$B$8:$BC$10052,54,0)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ABONOS'!$B$8:$BC$10052,54,0)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ABONOS'!$B$8:$BC$10052,54,0)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ABONOS'!$B$8:$BC$10052,54,0)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ABONOS'!$B$8:$BC$10052,54,0)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ABONOS'!$B$8:$BC$10052,54,0)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ABONOS'!$B$8:$BC$10052,54,0)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ABONOS'!$B$8:$BC$10052,54,0)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ABONOS'!$B$8:$BC$10052,54,0)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ABONOS'!$B$8:$BC$10052,54,0)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ABONOS'!$B$8:$BC$10052,54,0)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ABONOS'!$B$8:$BC$10052,54,0)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ABONOS'!$B$8:$BC$10052,54,0)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ABONOS'!$B$8:$BC$10052,54,0)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ABONOS'!$B$8:$BC$10052,54,0)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ABONOS'!$B$8:$BC$10052,54,0)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ABONOS'!$B$8:$BC$10052,54,0)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ABONOS'!$B$8:$BC$10052,54,0)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ABONOS'!$B$8:$BC$10052,54,0)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ABONOS'!$B$8:$BC$10052,54,0)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ABONOS'!$B$8:$BC$10052,54,0)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ABONOS'!$B$8:$BC$10052,54,0)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ABONOS'!$B$8:$BC$10052,54,0)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ABONOS'!$B$8:$BC$10052,54,0)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ABONOS'!$B$8:$BC$10052,54,0)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ABONOS'!$B$8:$BC$10052,54,0)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ABONOS'!$B$8:$BC$10052,54,0)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ABONOS'!$B$8:$BC$10052,54,0)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ABONOS'!$B$8:$BC$10052,54,0)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ABONOS'!$B$8:$BC$10052,54,0)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ABONOS'!$B$8:$BC$10052,54,0)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ABONOS'!$B$8:$BC$10052,54,0)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ABONOS'!$B$8:$BC$10052,54,0)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ABONOS'!$B$8:$BC$10052,54,0)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ABONOS'!$B$8:$BC$10052,54,0)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ABONOS'!$B$8:$BC$10052,54,0)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ABONOS'!$B$8:$BC$10052,54,0)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ABONOS'!$B$8:$BC$10052,54,0)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ABONOS'!$B$8:$BC$10052,54,0)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ABONOS'!$B$8:$BC$10052,54,0)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ABONOS'!$B$8:$BC$10052,54,0)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ABONOS'!$B$8:$BC$10052,54,0)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ABONOS'!$B$8:$BC$10052,54,0)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ABONOS'!$B$8:$BC$10052,54,0)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ABONOS'!$B$8:$BC$10052,54,0)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ABONOS'!$B$8:$BC$10052,54,0)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ABONOS'!$B$8:$BC$10052,54,0)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ABONOS'!$B$8:$BC$10052,54,0)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ABONOS'!$B$8:$BC$10052,54,0)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ABONOS'!$B$8:$BC$10052,54,0)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ABONOS'!$B$8:$BC$10052,54,0)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ABONOS'!$B$8:$BC$10052,54,0)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ABONOS'!$B$8:$BC$10052,54,0)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ABONOS'!$B$8:$BC$10052,54,0)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ABONOS'!$B$8:$BC$10052,54,0)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ABONOS'!$B$8:$BC$10052,54,0)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ABONOS'!$B$8:$BC$10052,54,0)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ABONOS'!$B$8:$BC$10052,54,0)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ABONOS'!$B$8:$BC$10052,54,0)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ABONOS'!$B$8:$BC$10052,54,0)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ABONOS'!$B$8:$BC$10052,54,0)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ABONOS'!$B$8:$BC$10052,54,0)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ABONOS'!$B$8:$BC$10052,54,0)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ABONOS'!$B$8:$BC$10052,54,0)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ABONOS'!$B$8:$BC$10052,54,0)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ABONOS'!$B$8:$BC$10052,54,0)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ABONOS'!$B$8:$BC$10052,54,0)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ABONOS'!$B$8:$BC$10052,54,0)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ABONOS'!$B$8:$BC$10052,54,0)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ABONOS'!$B$8:$BC$10052,54,0)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ABONOS'!$B$8:$BC$10052,54,0)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ABONOS'!$B$8:$BC$10052,54,0)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ABONOS'!$B$8:$BC$10052,54,0)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ABONOS'!$B$8:$BC$10052,54,0)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ABONOS'!$B$8:$BC$10052,54,0)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ABONOS'!$B$8:$BC$10052,54,0)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ABONOS'!$B$8:$BC$10052,54,0)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ABONOS'!$B$8:$BC$10052,54,0)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ABONOS'!$B$8:$BC$10052,54,0)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ABONOS'!$B$8:$BC$10052,54,0)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ABONOS'!$B$8:$BC$10052,54,0)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ABONOS'!$B$8:$BC$10052,54,0)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ABONOS'!$B$8:$BC$10052,54,0)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ABONOS'!$B$8:$BC$10052,54,0)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ABONOS'!$B$8:$BC$10052,54,0)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ABONOS'!$B$8:$BC$10052,54,0)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ABONOS'!$B$8:$BC$10052,54,0)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ABONOS'!$B$8:$BC$10052,54,0)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ABONOS'!$B$8:$BC$10052,54,0)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ABONOS'!$B$8:$BC$10052,54,0)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ABONOS'!$B$8:$BC$10052,54,0)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ABONOS'!$B$8:$BC$10052,54,0)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ABONOS'!$B$8:$BC$10052,54,0)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ABONOS'!$B$8:$BC$10052,54,0)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ABONOS'!$B$8:$BC$10052,54,0)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ABONOS'!$B$8:$BC$10052,54,0)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ABONOS'!$B$8:$BC$10052,54,0)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ABONOS'!$B$8:$BC$10052,54,0)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ABONOS'!$B$8:$BC$10052,54,0)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ABONOS'!$B$8:$BC$10052,54,0)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ABONOS'!$B$8:$BC$10052,54,0)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ABONOS'!$B$8:$BC$10052,54,0)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ABONOS'!$B$8:$BC$10052,54,0)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ABONOS'!$B$8:$BC$10052,54,0)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ABONOS'!$B$8:$BC$10052,54,0)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ABONOS'!$B$8:$BC$10052,54,0)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ABONOS'!$B$8:$BC$10052,54,0)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ABONOS'!$B$8:$BC$10052,54,0)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ABONOS'!$B$8:$BC$10052,54,0)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ABONOS'!$B$8:$BC$10052,54,0)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ABONOS'!$B$8:$BC$10052,54,0)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ABONOS'!$B$8:$BC$10052,54,0)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ABONOS'!$B$8:$BC$10052,54,0)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ABONOS'!$B$8:$BC$10052,54,0)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ABONOS'!$B$8:$BC$10052,54,0)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ABONOS'!$B$8:$BC$10052,54,0)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ABONOS'!$B$8:$BC$10052,54,0)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ABONOS'!$B$8:$BC$10052,54,0)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ABONOS'!$B$8:$BC$10052,54,0)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ABONOS'!$B$8:$BC$10052,54,0)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ABONOS'!$B$8:$BC$10052,54,0)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ABONOS'!$B$8:$BC$10052,54,0)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ABONOS'!$B$8:$BC$10052,54,0)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ABONOS'!$B$8:$BC$10052,54,0)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ABONOS'!$B$8:$BC$10052,54,0)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ABONOS'!$B$8:$BC$10052,54,0)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ABONOS'!$B$8:$BC$10052,54,0)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ABONOS'!$B$8:$BC$10052,54,0)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ABONOS'!$B$8:$BC$10052,54,0)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ABONOS'!$B$8:$BC$10052,54,0)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ABONOS'!$B$8:$BC$10052,54,0)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ABONOS'!$B$8:$BC$10052,54,0)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ABONOS'!$B$8:$BC$10052,54,0)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ABONOS'!$B$8:$BC$10052,54,0)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ABONOS'!$B$8:$BC$10052,54,0)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ABONOS'!$B$8:$BC$10052,54,0)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ABONOS'!$B$8:$BC$10052,54,0)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ABONOS'!$B$8:$BC$10052,54,0)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ABONOS'!$B$8:$BC$10052,54,0)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ABONOS'!$B$8:$BC$10052,54,0)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ABONOS'!$B$8:$BC$10052,54,0)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ABONOS'!$B$8:$BC$10052,54,0)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ABONOS'!$B$8:$BC$10052,54,0)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ABONOS'!$B$8:$BC$10052,54,0)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ABONOS'!$B$8:$BC$10052,54,0)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ABONOS'!$B$8:$BC$10052,54,0)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ABONOS'!$B$8:$BC$10052,54,0)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ABONOS'!$B$8:$BC$10052,54,0)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ABONOS'!$B$8:$BC$10052,54,0)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ABONOS'!$B$8:$BC$10052,54,0)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ABONOS'!$B$8:$BC$10052,54,0)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ABONOS'!$B$8:$BC$10052,54,0)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ABONOS'!$B$8:$BC$10052,54,0)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ABONOS'!$B$8:$BC$10052,54,0)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ABONOS'!$B$8:$BC$10052,54,0)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ABONOS'!$B$8:$BC$10052,54,0)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ABONOS'!$B$8:$BC$10052,54,0)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ABONOS'!$B$8:$BC$10052,54,0)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ABONOS'!$B$8:$BC$10052,54,0)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ABONOS'!$B$8:$BC$10052,54,0)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ABONOS'!$B$8:$BC$10052,54,0)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ABONOS'!$B$8:$BC$10052,54,0)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ABONOS'!$B$8:$BC$10052,54,0)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ABONOS'!$B$8:$BC$10052,54,0)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ABONOS'!$B$8:$BC$10052,54,0)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ABONOS'!$B$8:$BC$10052,54,0)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ABONOS'!$B$8:$BC$10052,54,0)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ABONOS'!$B$8:$BC$10052,54,0)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ABONOS'!$B$8:$BC$10052,54,0)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ABONOS'!$B$8:$BC$10052,54,0)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ABONOS'!$B$8:$BC$10052,54,0)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ABONOS'!$B$8:$BC$10052,54,0)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ABONOS'!$B$8:$BC$10052,54,0)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ABONOS'!$B$8:$BC$10052,54,0)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ABONOS'!$B$8:$BC$10052,54,0)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ABONOS'!$B$8:$BC$10052,54,0)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ABONOS'!$B$8:$BC$10052,54,0)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ABONOS'!$B$8:$BC$10052,54,0)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ABONOS'!$B$8:$BC$10052,54,0)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ABONOS'!$B$8:$BC$10052,54,0)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ABONOS'!$B$8:$BC$10052,54,0)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ABONOS'!$B$8:$BC$10052,54,0)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ABONOS'!$B$8:$BC$10052,54,0)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ABONOS'!$B$8:$BC$10052,54,0)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ABONOS'!$B$8:$BC$10052,54,0)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ABONOS'!$B$8:$BC$10052,54,0)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ABONOS'!$B$8:$BC$10052,54,0)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ABONOS'!$B$8:$BC$10052,54,0)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ABONOS'!$B$8:$BC$10052,54,0)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ABONOS'!$B$8:$BC$10052,54,0)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ABONOS'!$B$8:$BC$10052,54,0)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ABONOS'!$B$8:$BC$10052,54,0)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ABONOS'!$B$8:$BC$10052,54,0)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ABONOS'!$B$8:$BC$10052,54,0)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ABONOS'!$B$8:$BC$10052,54,0)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ABONOS'!$B$8:$BC$10052,54,0)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ABONOS'!$B$8:$BC$10052,54,0)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ABONOS'!$B$8:$BC$10052,54,0)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ABONOS'!$B$8:$BC$10052,54,0)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ABONOS'!$B$8:$BC$10052,54,0)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ABONOS'!$B$8:$BC$10052,54,0)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ABONOS'!$B$8:$BC$10052,54,0)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ABONOS'!$B$8:$BC$10052,54,0)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ABONOS'!$B$8:$BC$10052,54,0)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ABONOS'!$B$8:$BC$10052,54,0)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ABONOS'!$B$8:$BC$10052,54,0)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ABONOS'!$B$8:$BC$10052,54,0)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ABONOS'!$B$8:$BC$10052,54,0)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ABONOS'!$B$8:$BC$10052,54,0)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ABONOS'!$B$8:$BC$10052,54,0)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ABONOS'!$B$8:$BC$10052,54,0)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ABONOS'!$B$8:$BC$10052,54,0)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ABONOS'!$B$8:$BC$10052,54,0)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ABONOS'!$B$8:$BC$10052,54,0)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ABONOS'!$B$8:$BC$10052,54,0)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ABONOS'!$B$8:$BC$10052,54,0)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ABONOS'!$B$8:$BC$10052,54,0)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ABONOS'!$B$8:$BC$10052,54,0)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ABONOS'!$B$8:$BC$10052,54,0)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ABONOS'!$B$8:$BC$10052,54,0)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ABONOS'!$B$8:$BC$10052,54,0)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ABONOS'!$B$8:$BC$10052,54,0)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ABONOS'!$B$8:$BC$10052,54,0)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ABONOS'!$B$8:$BC$10052,54,0)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ABONOS'!$B$8:$BC$10052,54,0)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ABONOS'!$B$8:$BC$10052,54,0)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ABONOS'!$B$8:$BC$10052,54,0)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ABONOS'!$B$8:$BC$10052,54,0)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ABONOS'!$B$8:$BC$10052,54,0)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ABONOS'!$B$8:$BC$10052,54,0)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ABONOS'!$B$8:$BC$10052,54,0)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ABONOS'!$B$8:$BC$10052,54,0)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ABONOS'!$B$8:$BC$10052,54,0)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ABONOS'!$B$8:$BC$10052,54,0)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ABONOS'!$B$8:$BC$10052,54,0)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ABONOS'!$B$8:$BC$10052,54,0)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ABONOS'!$B$8:$BC$10052,54,0)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ABONOS'!$B$8:$BC$10052,54,0)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ABONOS'!$B$8:$BC$10052,54,0)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ABONOS'!$B$8:$BC$10052,54,0)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ABONOS'!$B$8:$BC$10052,54,0)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ABONOS'!$B$8:$BC$10052,54,0)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ABONOS'!$B$8:$BC$10052,54,0)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ABONOS'!$B$8:$BC$10052,54,0)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ABONOS'!$B$8:$BC$10052,54,0)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ABONOS'!$B$8:$BC$10052,54,0)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ABONOS'!$B$8:$BC$10052,54,0)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ABONOS'!$B$8:$BC$10052,54,0)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ABONOS'!$B$8:$BC$10052,54,0)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ABONOS'!$B$8:$BC$10052,54,0)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ABONOS'!$B$8:$BC$10052,54,0)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ABONOS'!$B$8:$BC$10052,54,0)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ABONOS'!$B$8:$BC$10052,54,0)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ABONOS'!$B$8:$BC$10052,54,0)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ABONOS'!$B$8:$BC$10052,54,0)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ABONOS'!$B$8:$BC$10052,54,0)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ABONOS'!$B$8:$BC$10052,54,0)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ABONOS'!$B$8:$BC$10052,54,0)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ABONOS'!$B$8:$BC$10052,54,0)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ABONOS'!$B$8:$BC$10052,54,0)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ABONOS'!$B$8:$BC$10052,54,0)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ABONOS'!$B$8:$BC$10052,54,0)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ABONOS'!$B$8:$BC$10052,54,0)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ABONOS'!$B$8:$BC$10052,54,0)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ABONOS'!$B$8:$BC$10052,54,0)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ABONOS'!$B$8:$BC$10052,54,0)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ABONOS'!$B$8:$BC$10052,54,0)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ABONOS'!$B$8:$BC$10052,54,0)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ABONOS'!$B$8:$BC$10052,54,0)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ABONOS'!$B$8:$BC$10052,54,0)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ABONOS'!$B$8:$BC$10052,54,0)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ABONOS'!$B$8:$BC$10052,54,0)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ABONOS'!$B$8:$BC$10052,54,0)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ABONOS'!$B$8:$BC$10052,54,0)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ABONOS'!$B$8:$BC$10052,54,0)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ABONOS'!$B$8:$BC$10052,54,0)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ABONOS'!$B$8:$BC$10052,54,0)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ABONOS'!$B$8:$BC$10052,54,0)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ABONOS'!$B$8:$BC$10052,54,0)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ABONOS'!$B$8:$BC$10052,54,0)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ABONOS'!$B$8:$BC$10052,54,0)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ABONOS'!$B$8:$BC$10052,54,0)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ABONOS'!$B$8:$BC$10052,54,0)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ABONOS'!$B$8:$BC$10052,54,0)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ABONOS'!$B$8:$BC$10052,54,0)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ABONOS'!$B$8:$BC$10052,54,0)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ABONOS'!$B$8:$BC$10052,54,0)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ABONOS'!$B$8:$BC$10052,54,0)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ABONOS'!$B$8:$BC$10052,54,0)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ABONOS'!$B$8:$BC$10052,54,0)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ABONOS'!$B$8:$BC$10052,54,0)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ABONOS'!$B$8:$BC$10052,54,0)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ABONOS'!$B$8:$BC$10052,54,0)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ABONOS'!$B$8:$BC$10052,54,0)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ABONOS'!$B$8:$BC$10052,54,0)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ABONOS'!$B$8:$BC$10052,54,0)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ABONOS'!$B$8:$BC$10052,54,0)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ABONOS'!$B$8:$BC$10052,54,0)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ABONOS'!$B$8:$BC$10052,54,0)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ABONOS'!$B$8:$BC$10052,54,0)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ABONOS'!$B$8:$BC$10052,54,0)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ABONOS'!$B$8:$BC$10052,54,0)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ABONOS'!$B$8:$BC$10052,54,0)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ABONOS'!$B$8:$BC$10052,54,0)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ABONOS'!$B$8:$BC$10052,54,0)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ABONOS'!$B$8:$BC$10052,54,0)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ABONOS'!$B$8:$BC$10052,54,0)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ABONOS'!$B$8:$BC$10052,54,0)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ABONOS'!$B$8:$BC$10052,54,0)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ABONOS'!$B$8:$BC$10052,54,0)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ABONOS'!$B$8:$BC$10052,54,0)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ABONOS'!$B$8:$BC$10052,54,0)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ABONOS'!$B$8:$BC$10052,54,0)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ABONOS'!$B$8:$BC$10052,54,0)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ABONOS'!$B$8:$BC$10052,54,0)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ABONOS'!$B$8:$BC$10052,54,0)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ABONOS'!$B$8:$BC$10052,54,0)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ABONOS'!$B$8:$BC$10052,54,0)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ABONOS'!$B$8:$BC$10052,54,0)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ABONOS'!$B$8:$BC$10052,54,0)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ABONOS'!$B$8:$BC$10052,54,0)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ABONOS'!$B$8:$BC$10052,54,0)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ABONOS'!$B$8:$BC$10052,54,0)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ABONOS'!$B$8:$BC$10052,54,0)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ABONOS'!$B$8:$BC$10052,54,0)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ABONOS'!$B$8:$BC$10052,54,0)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ABONOS'!$B$8:$BC$10052,54,0)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ABONOS'!$B$8:$BC$10052,54,0)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ABONOS'!$B$8:$BC$10052,54,0)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ABONOS'!$B$8:$BC$10052,54,0)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ABONOS'!$B$8:$BC$10052,54,0)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ABONOS'!$B$8:$BC$10052,54,0)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ABONOS'!$B$8:$BC$10052,54,0)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ABONOS'!$B$8:$BC$10052,54,0)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ABONOS'!$B$8:$BC$10052,54,0)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ABONOS'!$B$8:$BC$10052,54,0)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ABONOS'!$B$8:$BC$10052,54,0)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ABONOS'!$B$8:$BC$10052,54,0)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ABONOS'!$B$8:$BC$10052,54,0)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ABONOS'!$B$8:$BC$10052,54,0)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ABONOS'!$B$8:$BC$10052,54,0)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ABONOS'!$B$8:$BC$10052,54,0)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ABONOS'!$B$8:$BC$10052,54,0)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ABONOS'!$B$8:$BC$10052,54,0)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ABONOS'!$B$8:$BC$10052,54,0)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ABONOS'!$B$8:$BC$10052,54,0)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ABONOS'!$B$8:$BC$10052,54,0)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ABONOS'!$B$8:$BC$10052,54,0)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ABONOS'!$B$8:$BC$10052,54,0)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ABONOS'!$B$8:$BC$10052,54,0)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ABONOS'!$B$8:$BC$10052,54,0)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ABONOS'!$B$8:$BC$10052,54,0)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ABONOS'!$B$8:$BC$10052,54,0)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ABONOS'!$B$8:$BC$10052,54,0)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ABONOS'!$B$8:$BC$10052,54,0)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ABONOS'!$B$8:$BC$10052,54,0)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ABONOS'!$B$8:$BC$10052,54,0)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ABONOS'!$B$8:$BC$10052,54,0)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ABONOS'!$B$8:$BC$10052,54,0)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ABONOS'!$B$8:$BC$10052,54,0)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ABONOS'!$B$8:$BC$10052,54,0)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ABONOS'!$B$8:$BC$10052,54,0)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ABONOS'!$B$8:$BC$10052,54,0)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ABONOS'!$B$8:$BC$10052,54,0)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ABONOS'!$B$8:$BC$10052,54,0)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ABONOS'!$B$8:$BC$10052,54,0)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ABONOS'!$B$8:$BC$10052,54,0)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ABONOS'!$B$8:$BC$10052,54,0)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ABONOS'!$B$8:$BC$10052,54,0)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ABONOS'!$B$8:$BC$10052,54,0)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ABONOS'!$B$8:$BC$10052,54,0)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ABONOS'!$B$8:$BC$10052,54,0)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ABONOS'!$B$8:$BC$10052,54,0)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ABONOS'!$B$8:$BC$10052,54,0)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ABONOS'!$B$8:$BC$10052,54,0)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ABONOS'!$B$8:$BC$10052,54,0)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ABONOS'!$B$8:$BC$10052,54,0)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ABONOS'!$B$8:$BC$10052,54,0)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ABONOS'!$B$8:$BC$10052,54,0)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ABONOS'!$B$8:$BC$10052,54,0)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ABONOS'!$B$8:$BC$10052,54,0)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ABONOS'!$B$8:$BC$10052,54,0)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ABONOS'!$B$8:$BC$10052,54,0)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ABONOS'!$B$8:$BC$10052,54,0)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ABONOS'!$B$8:$BC$10052,54,0)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ABONOS'!$B$8:$BC$10052,54,0)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ABONOS'!$B$8:$BC$10052,54,0)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ABONOS'!$B$8:$BC$10052,54,0)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ABONOS'!$B$8:$BC$10052,54,0)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ABONOS'!$B$8:$BC$10052,54,0)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ABONOS'!$B$8:$BC$10052,54,0)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ABONOS'!$B$8:$BC$10052,54,0)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ABONOS'!$B$8:$BC$10052,54,0)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ABONOS'!$B$8:$BC$10052,54,0)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ABONOS'!$B$8:$BC$10052,54,0)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ABONOS'!$B$8:$BC$10052,54,0)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ABONOS'!$B$8:$BC$10052,54,0)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ABONOS'!$B$8:$BC$10052,54,0)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ABONOS'!$B$8:$BC$10052,54,0)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ABONOS'!$B$8:$BC$10052,54,0)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ABONOS'!$B$8:$BC$10052,54,0)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ABONOS'!$B$8:$BC$10052,54,0)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ABONOS'!$B$8:$BC$10052,54,0)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ABONOS'!$B$8:$BC$10052,54,0)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ABONOS'!$B$8:$BC$10052,54,0)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ABONOS'!$B$8:$BC$10052,54,0)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ABONOS'!$B$8:$BC$10052,54,0)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ABONOS'!$B$8:$BC$10052,54,0)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ABONOS'!$B$8:$BC$10052,54,0)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ABONOS'!$B$8:$BC$10052,54,0)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ABONOS'!$B$8:$BC$10052,54,0)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ABONOS'!$B$8:$BC$10052,54,0)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ABONOS'!$B$8:$BC$10052,54,0)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ABONOS'!$B$8:$BC$10052,54,0)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ABONOS'!$B$8:$BC$10052,54,0)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ABONOS'!$B$8:$BC$10052,54,0)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ABONOS'!$B$8:$BC$10052,54,0)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ABONOS'!$B$8:$BC$10052,54,0)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ABONOS'!$B$8:$BC$10052,54,0)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ABONOS'!$B$8:$BC$10052,54,0)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ABONOS'!$B$8:$BC$10052,54,0)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ABONOS'!$B$8:$BC$10052,54,0)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ABONOS'!$B$8:$BC$10052,54,0)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ABONOS'!$B$8:$BC$10052,54,0)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ABONOS'!$B$8:$BC$10052,54,0)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ABONOS'!$B$8:$BC$10052,54,0)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ABONOS'!$B$8:$BC$10052,54,0)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ABONOS'!$B$8:$BC$10052,54,0)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ABONOS'!$B$8:$BC$10052,54,0)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ABONOS'!$B$8:$BC$10052,54,0)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ABONOS'!$B$8:$BC$10052,54,0)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ABONOS'!$B$8:$BC$10052,54,0)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ABONOS'!$B$8:$BC$10052,54,0)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ABONOS'!$B$8:$BC$10052,54,0)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ABONOS'!$B$8:$BC$10052,54,0)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ABONOS'!$B$8:$BC$10052,54,0)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ABONOS'!$B$8:$BC$10052,54,0)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ABONOS'!$B$8:$BC$10052,54,0)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ABONOS'!$B$8:$BC$10052,54,0)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ABONOS'!$B$8:$BC$10052,54,0)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ABONOS'!$B$8:$BC$10052,54,0)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ABONOS'!$B$8:$BC$10052,54,0)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ABONOS'!$B$8:$BC$10052,54,0)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ABONOS'!$B$8:$BC$10052,54,0)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ABONOS'!$B$8:$BC$10052,54,0)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C4318" s="10">
        <v>43579</v>
      </c>
      <c r="D4318" t="s">
        <v>655</v>
      </c>
      <c r="H4318" t="s">
        <v>655</v>
      </c>
      <c r="I4318" t="s">
        <v>651</v>
      </c>
      <c r="J4318">
        <f t="shared" si="67"/>
        <v>105000</v>
      </c>
      <c r="K4318">
        <f>VLOOKUP(B4318,'REGISTRO ABONOS'!$B$8:$BC$10052,54,0)</f>
        <v>55000</v>
      </c>
      <c r="L4318" t="str">
        <f>IF(Tabla267[[#This Row],[VALOR RESTANTE]]&lt;Tabla267[[#This Row],[VALOR]],"NO DISPONIBLE","DISPONIBLE")</f>
        <v>NO DISPONIBLE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ABONOS'!$B$8:$BC$10052,54,0)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ABONOS'!$B$8:$BC$10052,54,0)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ABONOS'!$B$8:$BC$10052,54,0)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ABONOS'!$B$8:$BC$10052,54,0)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ABONOS'!$B$8:$BC$10052,54,0)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ABONOS'!$B$8:$BC$10052,54,0)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ABONOS'!$B$8:$BC$10052,54,0)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ABONOS'!$B$8:$BC$10052,54,0)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ABONOS'!$B$8:$BC$10052,54,0)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ABONOS'!$B$8:$BC$10052,54,0)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ABONOS'!$B$8:$BC$10052,54,0)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ABONOS'!$B$8:$BC$10052,54,0)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ABONOS'!$B$8:$BC$10052,54,0)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ABONOS'!$B$8:$BC$10052,54,0)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ABONOS'!$B$8:$BC$10052,54,0)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ABONOS'!$B$8:$BC$10052,54,0)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ABONOS'!$B$8:$BC$10052,54,0)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ABONOS'!$B$8:$BC$10052,54,0)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ABONOS'!$B$8:$BC$10052,54,0)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ABONOS'!$B$8:$BC$10052,54,0)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ABONOS'!$B$8:$BC$10052,54,0)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ABONOS'!$B$8:$BC$10052,54,0)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ABONOS'!$B$8:$BC$10052,54,0)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ABONOS'!$B$8:$BC$10052,54,0)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ABONOS'!$B$8:$BC$10052,54,0)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ABONOS'!$B$8:$BC$10052,54,0)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ABONOS'!$B$8:$BC$10052,54,0)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ABONOS'!$B$8:$BC$10052,54,0)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ABONOS'!$B$8:$BC$10052,54,0)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ABONOS'!$B$8:$BC$10052,54,0)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ABONOS'!$B$8:$BC$10052,54,0)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ABONOS'!$B$8:$BC$10052,54,0)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ABONOS'!$B$8:$BC$10052,54,0)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673</v>
      </c>
      <c r="H4352" t="s">
        <v>673</v>
      </c>
      <c r="I4352" t="s">
        <v>671</v>
      </c>
      <c r="J4352">
        <f t="shared" si="67"/>
        <v>105000</v>
      </c>
      <c r="K4352" t="e">
        <f>VLOOKUP(B4352,'REGISTRO ABONOS'!$B$8:$BC$10052,54,0)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ABONOS'!$B$8:$BC$10052,54,0)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ABONOS'!$B$8:$BC$10052,54,0)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ABONOS'!$B$8:$BC$10052,54,0)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ABONOS'!$B$8:$BC$10052,54,0)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ABONOS'!$B$8:$BC$10052,54,0)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ABONOS'!$B$8:$BC$10052,54,0)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ABONOS'!$B$8:$BC$10052,54,0)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ABONOS'!$B$8:$BC$10052,54,0)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ABONOS'!$B$8:$BC$10052,54,0)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ABONOS'!$B$8:$BC$10052,54,0)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ABONOS'!$B$8:$BC$10052,54,0)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ABONOS'!$B$8:$BC$10052,54,0)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ABONOS'!$B$8:$BC$10052,54,0)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ABONOS'!$B$8:$BC$10052,54,0)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ABONOS'!$B$8:$BC$10052,54,0)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ABONOS'!$B$8:$BC$10052,54,0)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ABONOS'!$B$8:$BC$10052,54,0)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ABONOS'!$B$8:$BC$10052,54,0)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ABONOS'!$B$8:$BC$10052,54,0)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ABONOS'!$B$8:$BC$10052,54,0)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ABONOS'!$B$8:$BC$10052,54,0)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ABONOS'!$B$8:$BC$10052,54,0)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ABONOS'!$B$8:$BC$10052,54,0)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ABONOS'!$B$8:$BC$10052,54,0)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ABONOS'!$B$8:$BC$10052,54,0)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ABONOS'!$B$8:$BC$10052,54,0)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ABONOS'!$B$8:$BC$10052,54,0)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ABONOS'!$B$8:$BC$10052,54,0)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ABONOS'!$B$8:$BC$10052,54,0)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ABONOS'!$B$8:$BC$10052,54,0)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ABONOS'!$B$8:$BC$10052,54,0)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ABONOS'!$B$8:$BC$10052,54,0)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ABONOS'!$B$8:$BC$10052,54,0)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ABONOS'!$B$8:$BC$10052,54,0)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ABONOS'!$B$8:$BC$10052,54,0)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ABONOS'!$B$8:$BC$10052,54,0)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ABONOS'!$B$8:$BC$10052,54,0)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ABONOS'!$B$8:$BC$10052,54,0)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ABONOS'!$B$8:$BC$10052,54,0)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ABONOS'!$B$8:$BC$10052,54,0)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ABONOS'!$B$8:$BC$10052,54,0)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ABONOS'!$B$8:$BC$10052,54,0)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ABONOS'!$B$8:$BC$10052,54,0)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ABONOS'!$B$8:$BC$10052,54,0)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ABONOS'!$B$8:$BC$10052,54,0)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ABONOS'!$B$8:$BC$10052,54,0)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ABONOS'!$B$8:$BC$10052,54,0)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ABONOS'!$B$8:$BC$10052,54,0)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ABONOS'!$B$8:$BC$10052,54,0)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ABONOS'!$B$8:$BC$10052,54,0)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ABONOS'!$B$8:$BC$10052,54,0)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ABONOS'!$B$8:$BC$10052,54,0)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ABONOS'!$B$8:$BC$10052,54,0)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ABONOS'!$B$8:$BC$10052,54,0)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ABONOS'!$B$8:$BC$10052,54,0)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ABONOS'!$B$8:$BC$10052,54,0)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ABONOS'!$B$8:$BC$10052,54,0)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ABONOS'!$B$8:$BC$10052,54,0)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ABONOS'!$B$8:$BC$10052,54,0)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ABONOS'!$B$8:$BC$10052,54,0)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ABONOS'!$B$8:$BC$10052,54,0)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ABONOS'!$B$8:$BC$10052,54,0)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ABONOS'!$B$8:$BC$10052,54,0)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ABONOS'!$B$8:$BC$10052,54,0)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ABONOS'!$B$8:$BC$10052,54,0)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ABONOS'!$B$8:$BC$10052,54,0)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ABONOS'!$B$8:$BC$10052,54,0)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ABONOS'!$B$8:$BC$10052,54,0)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ABONOS'!$B$8:$BC$10052,54,0)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ABONOS'!$B$8:$BC$10052,54,0)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ABONOS'!$B$8:$BC$10052,54,0)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ABONOS'!$B$8:$BC$10052,54,0)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ABONOS'!$B$8:$BC$10052,54,0)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ABONOS'!$B$8:$BC$10052,54,0)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ABONOS'!$B$8:$BC$10052,54,0)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ABONOS'!$B$8:$BC$10052,54,0)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ABONOS'!$B$8:$BC$10052,54,0)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ABONOS'!$B$8:$BC$10052,54,0)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ABONOS'!$B$8:$BC$10052,54,0)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ABONOS'!$B$8:$BC$10052,54,0)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ABONOS'!$B$8:$BC$10052,54,0)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ABONOS'!$B$8:$BC$10052,54,0)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ABONOS'!$B$8:$BC$10052,54,0)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ABONOS'!$B$8:$BC$10052,54,0)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ABONOS'!$B$8:$BC$10052,54,0)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ABONOS'!$B$8:$BC$10052,54,0)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ABONOS'!$B$8:$BC$10052,54,0)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ABONOS'!$B$8:$BC$10052,54,0)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ABONOS'!$B$8:$BC$10052,54,0)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ABONOS'!$B$8:$BC$10052,54,0)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ABONOS'!$B$8:$BC$10052,54,0)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ABONOS'!$B$8:$BC$10052,54,0)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ABONOS'!$B$8:$BC$10052,54,0)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ABONOS'!$B$8:$BC$10052,54,0)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ABONOS'!$B$8:$BC$10052,54,0)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ABONOS'!$B$8:$BC$10052,54,0)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ABONOS'!$B$8:$BC$10052,54,0)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ABONOS'!$B$8:$BC$10052,54,0)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ABONOS'!$B$8:$BC$10052,54,0)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ABONOS'!$B$8:$BC$10052,54,0)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ABONOS'!$B$8:$BC$10052,54,0)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ABONOS'!$B$8:$BC$10052,54,0)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ABONOS'!$B$8:$BC$10052,54,0)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ABONOS'!$B$8:$BC$10052,54,0)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ABONOS'!$B$8:$BC$10052,54,0)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ABONOS'!$B$8:$BC$10052,54,0)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ABONOS'!$B$8:$BC$10052,54,0)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ABONOS'!$B$8:$BC$10052,54,0)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ABONOS'!$B$8:$BC$10052,54,0)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ABONOS'!$B$8:$BC$10052,54,0)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ABONOS'!$B$8:$BC$10052,54,0)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ABONOS'!$B$8:$BC$10052,54,0)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ABONOS'!$B$8:$BC$10052,54,0)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ABONOS'!$B$8:$BC$10052,54,0)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ABONOS'!$B$8:$BC$10052,54,0)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ABONOS'!$B$8:$BC$10052,54,0)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ABONOS'!$B$8:$BC$10052,54,0)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ABONOS'!$B$8:$BC$10052,54,0)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ABONOS'!$B$8:$BC$10052,54,0)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ABONOS'!$B$8:$BC$10052,54,0)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ABONOS'!$B$8:$BC$10052,54,0)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ABONOS'!$B$8:$BC$10052,54,0)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ABONOS'!$B$8:$BC$10052,54,0)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ABONOS'!$B$8:$BC$10052,54,0)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ABONOS'!$B$8:$BC$10052,54,0)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ABONOS'!$B$8:$BC$10052,54,0)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ABONOS'!$B$8:$BC$10052,54,0)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ABONOS'!$B$8:$BC$10052,54,0)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ABONOS'!$B$8:$BC$10052,54,0)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ABONOS'!$B$8:$BC$10052,54,0)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ABONOS'!$B$8:$BC$10052,54,0)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ABONOS'!$B$8:$BC$10052,54,0)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ABONOS'!$B$8:$BC$10052,54,0)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ABONOS'!$B$8:$BC$10052,54,0)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ABONOS'!$B$8:$BC$10052,54,0)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ABONOS'!$B$8:$BC$10052,54,0)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ABONOS'!$B$8:$BC$10052,54,0)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ABONOS'!$B$8:$BC$10052,54,0)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ABONOS'!$B$8:$BC$10052,54,0)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ABONOS'!$B$8:$BC$10052,54,0)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ABONOS'!$B$8:$BC$10052,54,0)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ABONOS'!$B$8:$BC$10052,54,0)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ABONOS'!$B$8:$BC$10052,54,0)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ABONOS'!$B$8:$BC$10052,54,0)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ABONOS'!$B$8:$BC$10052,54,0)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ABONOS'!$B$8:$BC$10052,54,0)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ABONOS'!$B$8:$BC$10052,54,0)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ABONOS'!$B$8:$BC$10052,54,0)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ABONOS'!$B$8:$BC$10052,54,0)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ABONOS'!$B$8:$BC$10052,54,0)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ABONOS'!$B$8:$BC$10052,54,0)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ABONOS'!$B$8:$BC$10052,54,0)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ABONOS'!$B$8:$BC$10052,54,0)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ABONOS'!$B$8:$BC$10052,54,0)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ABONOS'!$B$8:$BC$10052,54,0)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ABONOS'!$B$8:$BC$10052,54,0)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ABONOS'!$B$8:$BC$10052,54,0)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ABONOS'!$B$8:$BC$10052,54,0)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ABONOS'!$B$8:$BC$10052,54,0)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ABONOS'!$B$8:$BC$10052,54,0)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ABONOS'!$B$8:$BC$10052,54,0)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ABONOS'!$B$8:$BC$10052,54,0)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ABONOS'!$B$8:$BC$10052,54,0)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ABONOS'!$B$8:$BC$10052,54,0)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ABONOS'!$B$8:$BC$10052,54,0)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ABONOS'!$B$8:$BC$10052,54,0)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ABONOS'!$B$8:$BC$10052,54,0)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ABONOS'!$B$8:$BC$10052,54,0)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ABONOS'!$B$8:$BC$10052,54,0)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ABONOS'!$B$8:$BC$10052,54,0)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ABONOS'!$B$8:$BC$10052,54,0)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ABONOS'!$B$8:$BC$10052,54,0)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ABONOS'!$B$8:$BC$10052,54,0)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ABONOS'!$B$8:$BC$10052,54,0)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ABONOS'!$B$8:$BC$10052,54,0)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ABONOS'!$B$8:$BC$10052,54,0)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ABONOS'!$B$8:$BC$10052,54,0)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ABONOS'!$B$8:$BC$10052,54,0)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ABONOS'!$B$8:$BC$10052,54,0)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ABONOS'!$B$8:$BC$10052,54,0)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ABONOS'!$B$8:$BC$10052,54,0)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ABONOS'!$B$8:$BC$10052,54,0)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ABONOS'!$B$8:$BC$10052,54,0)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ABONOS'!$B$8:$BC$10052,54,0)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ABONOS'!$B$8:$BC$10052,54,0)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ABONOS'!$B$8:$BC$10052,54,0)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ABONOS'!$B$8:$BC$10052,54,0)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ABONOS'!$B$8:$BC$10052,54,0)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ABONOS'!$B$8:$BC$10052,54,0)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ABONOS'!$B$8:$BC$10052,54,0)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ABONOS'!$B$8:$BC$10052,54,0)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ABONOS'!$B$8:$BC$10052,54,0)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ABONOS'!$B$8:$BC$10052,54,0)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ABONOS'!$B$8:$BC$10052,54,0)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ABONOS'!$B$8:$BC$10052,54,0)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ABONOS'!$B$8:$BC$10052,54,0)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ABONOS'!$B$8:$BC$10052,54,0)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ABONOS'!$B$8:$BC$10052,54,0)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ABONOS'!$B$8:$BC$10052,54,0)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ABONOS'!$B$8:$BC$10052,54,0)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ABONOS'!$B$8:$BC$10052,54,0)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ABONOS'!$B$8:$BC$10052,54,0)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ABONOS'!$B$8:$BC$10052,54,0)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ABONOS'!$B$8:$BC$10052,54,0)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ABONOS'!$B$8:$BC$10052,54,0)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ABONOS'!$B$8:$BC$10052,54,0)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ABONOS'!$B$8:$BC$10052,54,0)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ABONOS'!$B$8:$BC$10052,54,0)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ABONOS'!$B$8:$BC$10052,54,0)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ABONOS'!$B$8:$BC$10052,54,0)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ABONOS'!$B$8:$BC$10052,54,0)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ABONOS'!$B$8:$BC$10052,54,0)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ABONOS'!$B$8:$BC$10052,54,0)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ABONOS'!$B$8:$BC$10052,54,0)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ABONOS'!$B$8:$BC$10052,54,0)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ABONOS'!$B$8:$BC$10052,54,0)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ABONOS'!$B$8:$BC$10052,54,0)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ABONOS'!$B$8:$BC$10052,54,0)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ABONOS'!$B$8:$BC$10052,54,0)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ABONOS'!$B$8:$BC$10052,54,0)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ABONOS'!$B$8:$BC$10052,54,0)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ABONOS'!$B$8:$BC$10052,54,0)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ABONOS'!$B$8:$BC$10052,54,0)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ABONOS'!$B$8:$BC$10052,54,0)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ABONOS'!$B$8:$BC$10052,54,0)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ABONOS'!$B$8:$BC$10052,54,0)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ABONOS'!$B$8:$BC$10052,54,0)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ABONOS'!$B$8:$BC$10052,54,0)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ABONOS'!$B$8:$BC$10052,54,0)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ABONOS'!$B$8:$BC$10052,54,0)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ABONOS'!$B$8:$BC$10052,54,0)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ABONOS'!$B$8:$BC$10052,54,0)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ABONOS'!$B$8:$BC$10052,54,0)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ABONOS'!$B$8:$BC$10052,54,0)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ABONOS'!$B$8:$BC$10052,54,0)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ABONOS'!$B$8:$BC$10052,54,0)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ABONOS'!$B$8:$BC$10052,54,0)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ABONOS'!$B$8:$BC$10052,54,0)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ABONOS'!$B$8:$BC$10052,54,0)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ABONOS'!$B$8:$BC$10052,54,0)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ABONOS'!$B$8:$BC$10052,54,0)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ABONOS'!$B$8:$BC$10052,54,0)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ABONOS'!$B$8:$BC$10052,54,0)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ABONOS'!$B$8:$BC$10052,54,0)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ABONOS'!$B$8:$BC$10052,54,0)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ABONOS'!$B$8:$BC$10052,54,0)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ABONOS'!$B$8:$BC$10052,54,0)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ABONOS'!$B$8:$BC$10052,54,0)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ABONOS'!$B$8:$BC$10052,54,0)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ABONOS'!$B$8:$BC$10052,54,0)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ABONOS'!$B$8:$BC$10052,54,0)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ABONOS'!$B$8:$BC$10052,54,0)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ABONOS'!$B$8:$BC$10052,54,0)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ABONOS'!$B$8:$BC$10052,54,0)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ABONOS'!$B$8:$BC$10052,54,0)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ABONOS'!$B$8:$BC$10052,54,0)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ABONOS'!$B$8:$BC$10052,54,0)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ABONOS'!$B$8:$BC$10052,54,0)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ABONOS'!$B$8:$BC$10052,54,0)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ABONOS'!$B$8:$BC$10052,54,0)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ABONOS'!$B$8:$BC$10052,54,0)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ABONOS'!$B$8:$BC$10052,54,0)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ABONOS'!$B$8:$BC$10052,54,0)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ABONOS'!$B$8:$BC$10052,54,0)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ABONOS'!$B$8:$BC$10052,54,0)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ABONOS'!$B$8:$BC$10052,54,0)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ABONOS'!$B$8:$BC$10052,54,0)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ABONOS'!$B$8:$BC$10052,54,0)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ABONOS'!$B$8:$BC$10052,54,0)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ABONOS'!$B$8:$BC$10052,54,0)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ABONOS'!$B$8:$BC$10052,54,0)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ABONOS'!$B$8:$BC$10052,54,0)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ABONOS'!$B$8:$BC$10052,54,0)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ABONOS'!$B$8:$BC$10052,54,0)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ABONOS'!$B$8:$BC$10052,54,0)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ABONOS'!$B$8:$BC$10052,54,0)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ABONOS'!$B$8:$BC$10052,54,0)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ABONOS'!$B$8:$BC$10052,54,0)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ABONOS'!$B$8:$BC$10052,54,0)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ABONOS'!$B$8:$BC$10052,54,0)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ABONOS'!$B$8:$BC$10052,54,0)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ABONOS'!$B$8:$BC$10052,54,0)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ABONOS'!$B$8:$BC$10052,54,0)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ABONOS'!$B$8:$BC$10052,54,0)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ABONOS'!$B$8:$BC$10052,54,0)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ABONOS'!$B$8:$BC$10052,54,0)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ABONOS'!$B$8:$BC$10052,54,0)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ABONOS'!$B$8:$BC$10052,54,0)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ABONOS'!$B$8:$BC$10052,54,0)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ABONOS'!$B$8:$BC$10052,54,0)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ABONOS'!$B$8:$BC$10052,54,0)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ABONOS'!$B$8:$BC$10052,54,0)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ABONOS'!$B$8:$BC$10052,54,0)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ABONOS'!$B$8:$BC$10052,54,0)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ABONOS'!$B$8:$BC$10052,54,0)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ABONOS'!$B$8:$BC$10052,54,0)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ABONOS'!$B$8:$BC$10052,54,0)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ABONOS'!$B$8:$BC$10052,54,0)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ABONOS'!$B$8:$BC$10052,54,0)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ABONOS'!$B$8:$BC$10052,54,0)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ABONOS'!$B$8:$BC$10052,54,0)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ABONOS'!$B$8:$BC$10052,54,0)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ABONOS'!$B$8:$BC$10052,54,0)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ABONOS'!$B$8:$BC$10052,54,0)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ABONOS'!$B$8:$BC$10052,54,0)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ABONOS'!$B$8:$BC$10052,54,0)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ABONOS'!$B$8:$BC$10052,54,0)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ABONOS'!$B$8:$BC$10052,54,0)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ABONOS'!$B$8:$BC$10052,54,0)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ABONOS'!$B$8:$BC$10052,54,0)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ABONOS'!$B$8:$BC$10052,54,0)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ABONOS'!$B$8:$BC$10052,54,0)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ABONOS'!$B$8:$BC$10052,54,0)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ABONOS'!$B$8:$BC$10052,54,0)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ABONOS'!$B$8:$BC$10052,54,0)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ABONOS'!$B$8:$BC$10052,54,0)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ABONOS'!$B$8:$BC$10052,54,0)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ABONOS'!$B$8:$BC$10052,54,0)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ABONOS'!$B$8:$BC$10052,54,0)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ABONOS'!$B$8:$BC$10052,54,0)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ABONOS'!$B$8:$BC$10052,54,0)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ABONOS'!$B$8:$BC$10052,54,0)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ABONOS'!$B$8:$BC$10052,54,0)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ABONOS'!$B$8:$BC$10052,54,0)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ABONOS'!$B$8:$BC$10052,54,0)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ABONOS'!$B$8:$BC$10052,54,0)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ABONOS'!$B$8:$BC$10052,54,0)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ABONOS'!$B$8:$BC$10052,54,0)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ABONOS'!$B$8:$BC$10052,54,0)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ABONOS'!$B$8:$BC$10052,54,0)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ABONOS'!$B$8:$BC$10052,54,0)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ABONOS'!$B$8:$BC$10052,54,0)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ABONOS'!$B$8:$BC$10052,54,0)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ABONOS'!$B$8:$BC$10052,54,0)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ABONOS'!$B$8:$BC$10052,54,0)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ABONOS'!$B$8:$BC$10052,54,0)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ABONOS'!$B$8:$BC$10052,54,0)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ABONOS'!$B$8:$BC$10052,54,0)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ABONOS'!$B$8:$BC$10052,54,0)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ABONOS'!$B$8:$BC$10052,54,0)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ABONOS'!$B$8:$BC$10052,54,0)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ABONOS'!$B$8:$BC$10052,54,0)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ABONOS'!$B$8:$BC$10052,54,0)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ABONOS'!$B$8:$BC$10052,54,0)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ABONOS'!$B$8:$BC$10052,54,0)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ABONOS'!$B$8:$BC$10052,54,0)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ABONOS'!$B$8:$BC$10052,54,0)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ABONOS'!$B$8:$BC$10052,54,0)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ABONOS'!$B$8:$BC$10052,54,0)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ABONOS'!$B$8:$BC$10052,54,0)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ABONOS'!$B$8:$BC$10052,54,0)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ABONOS'!$B$8:$BC$10052,54,0)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ABONOS'!$B$8:$BC$10052,54,0)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ABONOS'!$B$8:$BC$10052,54,0)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ABONOS'!$B$8:$BC$10052,54,0)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ABONOS'!$B$8:$BC$10052,54,0)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ABONOS'!$B$8:$BC$10052,54,0)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ABONOS'!$B$8:$BC$10052,54,0)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ABONOS'!$B$8:$BC$10052,54,0)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ABONOS'!$B$8:$BC$10052,54,0)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ABONOS'!$B$8:$BC$10052,54,0)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ABONOS'!$B$8:$BC$10052,54,0)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ABONOS'!$B$8:$BC$10052,54,0)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ABONOS'!$B$8:$BC$10052,54,0)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ABONOS'!$B$8:$BC$10052,54,0)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ABONOS'!$B$8:$BC$10052,54,0)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ABONOS'!$B$8:$BC$10052,54,0)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ABONOS'!$B$8:$BC$10052,54,0)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ABONOS'!$B$8:$BC$10052,54,0)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ABONOS'!$B$8:$BC$10052,54,0)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ABONOS'!$B$8:$BC$10052,54,0)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ABONOS'!$B$8:$BC$10052,54,0)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ABONOS'!$B$8:$BC$10052,54,0)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ABONOS'!$B$8:$BC$10052,54,0)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ABONOS'!$B$8:$BC$10052,54,0)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ABONOS'!$B$8:$BC$10052,54,0)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ABONOS'!$B$8:$BC$10052,54,0)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ABONOS'!$B$8:$BC$10052,54,0)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ABONOS'!$B$8:$BC$10052,54,0)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ABONOS'!$B$8:$BC$10052,54,0)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ABONOS'!$B$8:$BC$10052,54,0)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ABONOS'!$B$8:$BC$10052,54,0)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ABONOS'!$B$8:$BC$10052,54,0)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ABONOS'!$B$8:$BC$10052,54,0)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ABONOS'!$B$8:$BC$10052,54,0)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ABONOS'!$B$8:$BC$10052,54,0)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ABONOS'!$B$8:$BC$10052,54,0)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ABONOS'!$B$8:$BC$10052,54,0)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ABONOS'!$B$8:$BC$10052,54,0)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ABONOS'!$B$8:$BC$10052,54,0)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ABONOS'!$B$8:$BC$10052,54,0)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ABONOS'!$B$8:$BC$10052,54,0)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ABONOS'!$B$8:$BC$10052,54,0)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ABONOS'!$B$8:$BC$10052,54,0)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ABONOS'!$B$8:$BC$10052,54,0)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ABONOS'!$B$8:$BC$10052,54,0)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ABONOS'!$B$8:$BC$10052,54,0)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ABONOS'!$B$8:$BC$10052,54,0)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ABONOS'!$B$8:$BC$10052,54,0)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ABONOS'!$B$8:$BC$10052,54,0)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ABONOS'!$B$8:$BC$10052,54,0)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ABONOS'!$B$8:$BC$10052,54,0)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ABONOS'!$B$8:$BC$10052,54,0)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ABONOS'!$B$8:$BC$10052,54,0)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ABONOS'!$B$8:$BC$10052,54,0)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ABONOS'!$B$8:$BC$10052,54,0)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ABONOS'!$B$8:$BC$10052,54,0)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ABONOS'!$B$8:$BC$10052,54,0)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ABONOS'!$B$8:$BC$10052,54,0)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ABONOS'!$B$8:$BC$10052,54,0)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ABONOS'!$B$8:$BC$10052,54,0)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ABONOS'!$B$8:$BC$10052,54,0)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ABONOS'!$B$8:$BC$10052,54,0)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ABONOS'!$B$8:$BC$10052,54,0)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ABONOS'!$B$8:$BC$10052,54,0)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ABONOS'!$B$8:$BC$10052,54,0)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ABONOS'!$B$8:$BC$10052,54,0)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ABONOS'!$B$8:$BC$10052,54,0)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ABONOS'!$B$8:$BC$10052,54,0)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ABONOS'!$B$8:$BC$10052,54,0)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ABONOS'!$B$8:$BC$10052,54,0)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ABONOS'!$B$8:$BC$10052,54,0)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ABONOS'!$B$8:$BC$10052,54,0)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ABONOS'!$B$8:$BC$10052,54,0)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ABONOS'!$B$8:$BC$10052,54,0)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ABONOS'!$B$8:$BC$10052,54,0)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ABONOS'!$B$8:$BC$10052,54,0)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ABONOS'!$B$8:$BC$10052,54,0)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ABONOS'!$B$8:$BC$10052,54,0)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ABONOS'!$B$8:$BC$10052,54,0)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ABONOS'!$B$8:$BC$10052,54,0)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ABONOS'!$B$8:$BC$10052,54,0)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ABONOS'!$B$8:$BC$10052,54,0)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ABONOS'!$B$8:$BC$10052,54,0)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ABONOS'!$B$8:$BC$10052,54,0)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ABONOS'!$B$8:$BC$10052,54,0)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ABONOS'!$B$8:$BC$10052,54,0)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ABONOS'!$B$8:$BC$10052,54,0)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ABONOS'!$B$8:$BC$10052,54,0)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ABONOS'!$B$8:$BC$10052,54,0)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ABONOS'!$B$8:$BC$10052,54,0)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ABONOS'!$B$8:$BC$10052,54,0)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ABONOS'!$B$8:$BC$10052,54,0)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ABONOS'!$B$8:$BC$10052,54,0)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ABONOS'!$B$8:$BC$10052,54,0)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ABONOS'!$B$8:$BC$10052,54,0)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ABONOS'!$B$8:$BC$10052,54,0)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ABONOS'!$B$8:$BC$10052,54,0)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ABONOS'!$B$8:$BC$10052,54,0)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ABONOS'!$B$8:$BC$10052,54,0)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ABONOS'!$B$8:$BC$10052,54,0)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ABONOS'!$B$8:$BC$10052,54,0)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ABONOS'!$B$8:$BC$10052,54,0)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ABONOS'!$B$8:$BC$10052,54,0)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ABONOS'!$B$8:$BC$10052,54,0)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ABONOS'!$B$8:$BC$10052,54,0)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ABONOS'!$B$8:$BC$10052,54,0)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ABONOS'!$B$8:$BC$10052,54,0)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ABONOS'!$B$8:$BC$10052,54,0)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ABONOS'!$B$8:$BC$10052,54,0)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ABONOS'!$B$8:$BC$10052,54,0)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ABONOS'!$B$8:$BC$10052,54,0)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ABONOS'!$B$8:$BC$10052,54,0)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ABONOS'!$B$8:$BC$10052,54,0)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ABONOS'!$B$8:$BC$10052,54,0)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ABONOS'!$B$8:$BC$10052,54,0)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ABONOS'!$B$8:$BC$10052,54,0)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ABONOS'!$B$8:$BC$10052,54,0)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ABONOS'!$B$8:$BC$10052,54,0)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ABONOS'!$B$8:$BC$10052,54,0)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ABONOS'!$B$8:$BC$10052,54,0)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ABONOS'!$B$8:$BC$10052,54,0)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ABONOS'!$B$8:$BC$10052,54,0)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ABONOS'!$B$8:$BC$10052,54,0)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ABONOS'!$B$8:$BC$10052,54,0)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ABONOS'!$B$8:$BC$10052,54,0)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ABONOS'!$B$8:$BC$10052,54,0)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ABONOS'!$B$8:$BC$10052,54,0)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ABONOS'!$B$8:$BC$10052,54,0)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ABONOS'!$B$8:$BC$10052,54,0)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ABONOS'!$B$8:$BC$10052,54,0)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ABONOS'!$B$8:$BC$10052,54,0)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ABONOS'!$B$8:$BC$10052,54,0)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ABONOS'!$B$8:$BC$10052,54,0)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ABONOS'!$B$8:$BC$10052,54,0)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ABONOS'!$B$8:$BC$10052,54,0)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ABONOS'!$B$8:$BC$10052,54,0)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ABONOS'!$B$8:$BC$10052,54,0)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ABONOS'!$B$8:$BC$10052,54,0)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ABONOS'!$B$8:$BC$10052,54,0)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ABONOS'!$B$8:$BC$10052,54,0)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ABONOS'!$B$8:$BC$10052,54,0)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ABONOS'!$B$8:$BC$10052,54,0)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ABONOS'!$B$8:$BC$10052,54,0)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ABONOS'!$B$8:$BC$10052,54,0)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ABONOS'!$B$8:$BC$10052,54,0)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ABONOS'!$B$8:$BC$10052,54,0)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ABONOS'!$B$8:$BC$10052,54,0)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ABONOS'!$B$8:$BC$10052,54,0)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ABONOS'!$B$8:$BC$10052,54,0)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ABONOS'!$B$8:$BC$10052,54,0)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ABONOS'!$B$8:$BC$10052,54,0)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ABONOS'!$B$8:$BC$10052,54,0)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ABONOS'!$B$8:$BC$10052,54,0)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ABONOS'!$B$8:$BC$10052,54,0)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ABONOS'!$B$8:$BC$10052,54,0)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ABONOS'!$B$8:$BC$10052,54,0)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ABONOS'!$B$8:$BC$10052,54,0)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ABONOS'!$B$8:$BC$10052,54,0)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ABONOS'!$B$8:$BC$10052,54,0)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ABONOS'!$B$8:$BC$10052,54,0)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ABONOS'!$B$8:$BC$10052,54,0)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ABONOS'!$B$8:$BC$10052,54,0)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ABONOS'!$B$8:$BC$10052,54,0)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ABONOS'!$B$8:$BC$10052,54,0)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ABONOS'!$B$8:$BC$10052,54,0)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ABONOS'!$B$8:$BC$10052,54,0)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ABONOS'!$B$8:$BC$10052,54,0)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ABONOS'!$B$8:$BC$10052,54,0)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ABONOS'!$B$8:$BC$10052,54,0)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ABONOS'!$B$8:$BC$10052,54,0)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ABONOS'!$B$8:$BC$10052,54,0)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ABONOS'!$B$8:$BC$10052,54,0)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ABONOS'!$B$8:$BC$10052,54,0)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ABONOS'!$B$8:$BC$10052,54,0)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ABONOS'!$B$8:$BC$10052,54,0)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ABONOS'!$B$8:$BC$10052,54,0)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ABONOS'!$B$8:$BC$10052,54,0)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ABONOS'!$B$8:$BC$10052,54,0)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ABONOS'!$B$8:$BC$10052,54,0)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ABONOS'!$B$8:$BC$10052,54,0)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ABONOS'!$B$8:$BC$10052,54,0)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ABONOS'!$B$8:$BC$10052,54,0)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ABONOS'!$B$8:$BC$10052,54,0)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ABONOS'!$B$8:$BC$10052,54,0)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ABONOS'!$B$8:$BC$10052,54,0)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ABONOS'!$B$8:$BC$10052,54,0)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ABONOS'!$B$8:$BC$10052,54,0)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ABONOS'!$B$8:$BC$10052,54,0)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ABONOS'!$B$8:$BC$10052,54,0)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ABONOS'!$B$8:$BC$10052,54,0)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ABONOS'!$B$8:$BC$10052,54,0)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ABONOS'!$B$8:$BC$10052,54,0)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ABONOS'!$B$8:$BC$10052,54,0)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ABONOS'!$B$8:$BC$10052,54,0)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ABONOS'!$B$8:$BC$10052,54,0)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ABONOS'!$B$8:$BC$10052,54,0)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ABONOS'!$B$8:$BC$10052,54,0)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ABONOS'!$B$8:$BC$10052,54,0)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ABONOS'!$B$8:$BC$10052,54,0)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ABONOS'!$B$8:$BC$10052,54,0)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ABONOS'!$B$8:$BC$10052,54,0)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ABONOS'!$B$8:$BC$10052,54,0)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ABONOS'!$B$8:$BC$10052,54,0)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ABONOS'!$B$8:$BC$10052,54,0)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ABONOS'!$B$8:$BC$10052,54,0)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ABONOS'!$B$8:$BC$10052,54,0)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ABONOS'!$B$8:$BC$10052,54,0)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ABONOS'!$B$8:$BC$10052,54,0)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ABONOS'!$B$8:$BC$10052,54,0)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ABONOS'!$B$8:$BC$10052,54,0)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ABONOS'!$B$8:$BC$10052,54,0)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ABONOS'!$B$8:$BC$10052,54,0)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ABONOS'!$B$8:$BC$10052,54,0)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ABONOS'!$B$8:$BC$10052,54,0)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ABONOS'!$B$8:$BC$10052,54,0)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ABONOS'!$B$8:$BC$10052,54,0)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ABONOS'!$B$8:$BC$10052,54,0)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ABONOS'!$B$8:$BC$10052,54,0)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ABONOS'!$B$8:$BC$10052,54,0)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ABONOS'!$B$8:$BC$10052,54,0)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ABONOS'!$B$8:$BC$10052,54,0)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ABONOS'!$B$8:$BC$10052,54,0)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ABONOS'!$B$8:$BC$10052,54,0)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ABONOS'!$B$8:$BC$10052,54,0)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ABONOS'!$B$8:$BC$10052,54,0)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ABONOS'!$B$8:$BC$10052,54,0)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ABONOS'!$B$8:$BC$10052,54,0)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ABONOS'!$B$8:$BC$10052,54,0)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ABONOS'!$B$8:$BC$10052,54,0)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ABONOS'!$B$8:$BC$10052,54,0)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ABONOS'!$B$8:$BC$10052,54,0)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ABONOS'!$B$8:$BC$10052,54,0)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ABONOS'!$B$8:$BC$10052,54,0)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684</v>
      </c>
      <c r="H4937" t="s">
        <v>684</v>
      </c>
      <c r="I4937" t="s">
        <v>671</v>
      </c>
      <c r="J4937">
        <f t="shared" si="76"/>
        <v>105000</v>
      </c>
      <c r="K4937" t="e">
        <f>VLOOKUP(B4937,'REGISTRO ABONOS'!$B$8:$BC$10052,54,0)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ABONOS'!$B$8:$BC$10052,54,0)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ABONOS'!$B$8:$BC$10052,54,0)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ABONOS'!$B$8:$BC$10052,54,0)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ABONOS'!$B$8:$BC$10052,54,0)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ABONOS'!$B$8:$BC$10052,54,0)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ABONOS'!$B$8:$BC$10052,54,0)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ABONOS'!$B$8:$BC$10052,54,0)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ABONOS'!$B$8:$BC$10052,54,0)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ABONOS'!$B$8:$BC$10052,54,0)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ABONOS'!$B$8:$BC$10052,54,0)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ABONOS'!$B$8:$BC$10052,54,0)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ABONOS'!$B$8:$BC$10052,54,0)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ABONOS'!$B$8:$BC$10052,54,0)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ABONOS'!$B$8:$BC$10052,54,0)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ABONOS'!$B$8:$BC$10052,54,0)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ABONOS'!$B$8:$BC$10052,54,0)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ABONOS'!$B$8:$BC$10052,54,0)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ABONOS'!$B$8:$BC$10052,54,0)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ABONOS'!$B$8:$BC$10052,54,0)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ABONOS'!$B$8:$BC$10052,54,0)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ABONOS'!$B$8:$BC$10052,54,0)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ABONOS'!$B$8:$BC$10052,54,0)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ABONOS'!$B$8:$BC$10052,54,0)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ABONOS'!$B$8:$BC$10052,54,0)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ABONOS'!$B$8:$BC$10052,54,0)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ABONOS'!$B$8:$BC$10052,54,0)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ABONOS'!$B$8:$BC$10052,54,0)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ABONOS'!$B$8:$BC$10052,54,0)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ABONOS'!$B$8:$BC$10052,54,0)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ABONOS'!$B$8:$BC$10052,54,0)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ABONOS'!$B$8:$BC$10052,54,0)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ABONOS'!$B$8:$BC$10052,54,0)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ABONOS'!$B$8:$BC$10052,54,0)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ABONOS'!$B$8:$BC$10052,54,0)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ABONOS'!$B$8:$BC$10052,54,0)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ABONOS'!$B$8:$BC$10052,54,0)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ABONOS'!$B$8:$BC$10052,54,0)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ABONOS'!$B$8:$BC$10052,54,0)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ABONOS'!$B$8:$BC$10052,54,0)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ABONOS'!$B$8:$BC$10052,54,0)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ABONOS'!$B$8:$BC$10052,54,0)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ABONOS'!$B$8:$BC$10052,54,0)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ABONOS'!$B$8:$BC$10052,54,0)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ABONOS'!$B$8:$BC$10052,54,0)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ABONOS'!$B$8:$BC$10052,54,0)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ABONOS'!$B$8:$BC$10052,54,0)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ABONOS'!$B$8:$BC$10052,54,0)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ABONOS'!$B$8:$BC$10052,54,0)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ABONOS'!$B$8:$BC$10052,54,0)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ABONOS'!$B$8:$BC$10052,54,0)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ABONOS'!$B$8:$BC$10052,54,0)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ABONOS'!$B$8:$BC$10052,54,0)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ABONOS'!$B$8:$BC$10052,54,0)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ABONOS'!$B$8:$BC$10052,54,0)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ABONOS'!$B$8:$BC$10052,54,0)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ABONOS'!$B$8:$BC$10052,54,0)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ABONOS'!$B$8:$BC$10052,54,0)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ABONOS'!$B$8:$BC$10052,54,0)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ABONOS'!$B$8:$BC$10052,54,0)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ABONOS'!$B$8:$BC$10052,54,0)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ABONOS'!$B$8:$BC$10052,54,0)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ABONOS'!$B$8:$BC$10052,54,0)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ABONOS'!$B$8:$BC$10052,54,0)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ABONOS'!$B$8:$BC$10052,54,0)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ABONOS'!$B$8:$BC$10052,54,0)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ABONOS'!$B$8:$BC$10052,54,0)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ABONOS'!$B$8:$BC$10052,54,0)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ABONOS'!$B$8:$BC$10052,54,0)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ABONOS'!$B$8:$BC$10052,54,0)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ABONOS'!$B$8:$BC$10052,54,0)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ABONOS'!$B$8:$BC$10052,54,0)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485</v>
      </c>
      <c r="J5009">
        <f t="shared" si="78"/>
        <v>105000</v>
      </c>
      <c r="K5009" t="e">
        <f>VLOOKUP(B5009,'REGISTRO ABONOS'!$B$8:$BC$10052,54,0)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ABONOS'!$B$8:$BC$10052,54,0)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ABONOS'!$B$8:$BC$10052,54,0)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ABONOS'!$B$8:$BC$10052,54,0)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ABONOS'!$B$8:$BC$10052,54,0)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ABONOS'!$B$8:$BC$10052,54,0)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503</v>
      </c>
      <c r="J5015">
        <f t="shared" si="78"/>
        <v>105000</v>
      </c>
      <c r="K5015" t="e">
        <f>VLOOKUP(B5015,'REGISTRO ABONOS'!$B$8:$BC$10052,54,0)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ABONOS'!$B$8:$BC$10052,54,0)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ABONOS'!$B$8:$BC$10052,54,0)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ABONOS'!$B$8:$BC$10052,54,0)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ABONOS'!$B$8:$BC$10052,54,0)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486</v>
      </c>
      <c r="J5020">
        <f t="shared" si="78"/>
        <v>105000</v>
      </c>
      <c r="K5020" t="e">
        <f>VLOOKUP(B5020,'REGISTRO ABONOS'!$B$8:$BC$10052,54,0)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534</v>
      </c>
      <c r="J5021">
        <f t="shared" si="78"/>
        <v>105000</v>
      </c>
      <c r="K5021" t="e">
        <f>VLOOKUP(B5021,'REGISTRO ABONOS'!$B$8:$BC$10052,54,0)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ABONOS'!$B$8:$BC$10052,54,0)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ABONOS'!$B$8:$BC$10052,54,0)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ABONOS'!$B$8:$BC$10052,54,0)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ABONOS'!$B$8:$BC$10052,54,0)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ABONOS'!$B$8:$BC$10052,54,0)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ABONOS'!$B$8:$BC$10052,54,0)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ABONOS'!$B$8:$BC$10052,54,0)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ABONOS'!$B$8:$BC$10052,54,0)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ABONOS'!$B$8:$BC$10052,54,0)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ABONOS'!$B$8:$BC$10052,54,0)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ABONOS'!$B$8:$BC$10052,54,0)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ABONOS'!$B$8:$BC$10052,54,0)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ABONOS'!$B$8:$BC$10052,54,0)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ABONOS'!$B$8:$BC$10052,54,0)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535</v>
      </c>
      <c r="J5036">
        <f t="shared" si="78"/>
        <v>105000</v>
      </c>
      <c r="K5036" t="e">
        <f>VLOOKUP(B5036,'REGISTRO ABONOS'!$B$8:$BC$10052,54,0)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ABONOS'!$B$8:$BC$10052,54,0)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535</v>
      </c>
      <c r="J5038">
        <f t="shared" si="78"/>
        <v>105000</v>
      </c>
      <c r="K5038" t="e">
        <f>VLOOKUP(B5038,'REGISTRO ABONOS'!$B$8:$BC$10052,54,0)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535</v>
      </c>
      <c r="J5039">
        <f t="shared" si="78"/>
        <v>105000</v>
      </c>
      <c r="K5039" t="e">
        <f>VLOOKUP(B5039,'REGISTRO ABONOS'!$B$8:$BC$10052,54,0)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ABONOS'!$B$8:$BC$10052,54,0)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534</v>
      </c>
      <c r="J5041">
        <f t="shared" si="78"/>
        <v>105000</v>
      </c>
      <c r="K5041" t="e">
        <f>VLOOKUP(B5041,'REGISTRO ABONOS'!$B$8:$BC$10052,54,0)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ABONOS'!$B$8:$BC$10052,54,0)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ABONOS'!$B$8:$BC$10052,54,0)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536</v>
      </c>
      <c r="J5044">
        <f t="shared" si="78"/>
        <v>105000</v>
      </c>
      <c r="K5044" t="e">
        <f>VLOOKUP(B5044,'REGISTRO ABONOS'!$B$8:$BC$10052,54,0)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ABONOS'!$B$8:$BC$10052,54,0)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ABONOS'!$B$8:$BC$10052,54,0)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ABONOS'!$B$8:$BC$10052,54,0)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ABONOS'!$B$8:$BC$10052,54,0)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ABONOS'!$B$8:$BC$10052,54,0)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ABONOS'!$B$8:$BC$10052,54,0)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ABONOS'!$B$8:$BC$10052,54,0)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535</v>
      </c>
      <c r="J5052">
        <f t="shared" si="78"/>
        <v>105000</v>
      </c>
      <c r="K5052" t="e">
        <f>VLOOKUP(B5052,'REGISTRO ABONOS'!$B$8:$BC$10052,54,0)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535</v>
      </c>
      <c r="J5053">
        <f t="shared" si="78"/>
        <v>105000</v>
      </c>
      <c r="K5053" t="e">
        <f>VLOOKUP(B5053,'REGISTRO ABONOS'!$B$8:$BC$10052,54,0)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ABONOS'!$B$8:$BC$10052,54,0)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ABONOS'!$B$8:$BC$10052,54,0)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ABONOS'!$B$8:$BC$10052,54,0)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503</v>
      </c>
      <c r="J5057">
        <f t="shared" si="78"/>
        <v>105000</v>
      </c>
      <c r="K5057" t="e">
        <f>VLOOKUP(B5057,'REGISTRO ABONOS'!$B$8:$BC$10052,54,0)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534</v>
      </c>
      <c r="J5058">
        <f t="shared" si="78"/>
        <v>105000</v>
      </c>
      <c r="K5058" t="e">
        <f>VLOOKUP(B5058,'REGISTRO ABONOS'!$B$8:$BC$10052,54,0)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ABONOS'!$B$8:$BC$10052,54,0)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ABONOS'!$B$8:$BC$10052,54,0)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ABONOS'!$B$8:$BC$10052,54,0)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ABONOS'!$B$8:$BC$10052,54,0)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ABONOS'!$B$8:$BC$10052,54,0)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ABONOS'!$B$8:$BC$10052,54,0)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ABONOS'!$B$8:$BC$10052,54,0)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ABONOS'!$B$8:$BC$10052,54,0)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ABONOS'!$B$8:$BC$10052,54,0)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ABONOS'!$B$8:$BC$10052,54,0)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ABONOS'!$B$8:$BC$10052,54,0)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ABONOS'!$B$8:$BC$10052,54,0)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ABONOS'!$B$8:$BC$10052,54,0)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ABONOS'!$B$8:$BC$10052,54,0)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ABONOS'!$B$8:$BC$10052,54,0)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ABONOS'!$B$8:$BC$10052,54,0)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ABONOS'!$B$8:$BC$10052,54,0)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ABONOS'!$B$8:$BC$10052,54,0)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ABONOS'!$B$8:$BC$10052,54,0)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ABONOS'!$B$8:$BC$10052,54,0)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ABONOS'!$B$8:$BC$10052,54,0)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ABONOS'!$B$8:$BC$10052,54,0)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ABONOS'!$B$8:$BC$10052,54,0)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ABONOS'!$B$8:$BC$10052,54,0)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ABONOS'!$B$8:$BC$10052,54,0)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ABONOS'!$B$8:$BC$10052,54,0)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ABONOS'!$B$8:$BC$10052,54,0)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ABONOS'!$B$8:$BC$10052,54,0)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ABONOS'!$B$8:$BC$10052,54,0)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ABONOS'!$B$8:$BC$10052,54,0)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ABONOS'!$B$8:$BC$10052,54,0)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ABONOS'!$B$8:$BC$10052,54,0)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ABONOS'!$B$8:$BC$10052,54,0)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ABONOS'!$B$8:$BC$10052,54,0)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ABONOS'!$B$8:$BC$10052,54,0)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ABONOS'!$B$8:$BC$10052,54,0)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ABONOS'!$B$8:$BC$10052,54,0)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ABONOS'!$B$8:$BC$10052,54,0)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ABONOS'!$B$8:$BC$10052,54,0)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ABONOS'!$B$8:$BC$10052,54,0)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ABONOS'!$B$8:$BC$10052,54,0)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ABONOS'!$B$8:$BC$10052,54,0)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ABONOS'!$B$8:$BC$10052,54,0)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ABONOS'!$B$8:$BC$10052,54,0)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ABONOS'!$B$8:$BC$10052,54,0)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ABONOS'!$B$8:$BC$10052,54,0)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ABONOS'!$B$8:$BC$10052,54,0)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ABONOS'!$B$8:$BC$10052,54,0)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ABONOS'!$B$8:$BC$10052,54,0)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ABONOS'!$B$8:$BC$10052,54,0)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ABONOS'!$B$8:$BC$10052,54,0)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ABONOS'!$B$8:$BC$10052,54,0)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ABONOS'!$B$8:$BC$10052,54,0)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ABONOS'!$B$8:$BC$10052,54,0)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ABONOS'!$B$8:$BC$10052,54,0)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ABONOS'!$B$8:$BC$10052,54,0)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ABONOS'!$B$8:$BC$10052,54,0)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ABONOS'!$B$8:$BC$10052,54,0)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ABONOS'!$B$8:$BC$10052,54,0)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ABONOS'!$B$8:$BC$10052,54,0)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ABONOS'!$B$8:$BC$10052,54,0)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516</v>
      </c>
      <c r="J5120">
        <f t="shared" si="79"/>
        <v>105000</v>
      </c>
      <c r="K5120" t="e">
        <f>VLOOKUP(B5120,'REGISTRO ABONOS'!$B$8:$BC$10052,54,0)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ABONOS'!$B$8:$BC$10052,54,0)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ABONOS'!$B$8:$BC$10052,54,0)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ABONOS'!$B$8:$BC$10052,54,0)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ABONOS'!$B$8:$BC$10052,54,0)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533</v>
      </c>
      <c r="J5125">
        <f t="shared" si="79"/>
        <v>105000</v>
      </c>
      <c r="K5125" t="e">
        <f>VLOOKUP(B5125,'REGISTRO ABONOS'!$B$8:$BC$10052,54,0)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ABONOS'!$B$8:$BC$10052,54,0)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ABONOS'!$B$8:$BC$10052,54,0)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ABONOS'!$B$8:$BC$10052,54,0)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ABONOS'!$B$8:$BC$10052,54,0)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ABONOS'!$B$8:$BC$10052,54,0)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ABONOS'!$B$8:$BC$10052,54,0)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ABONOS'!$B$8:$BC$10052,54,0)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ABONOS'!$B$8:$BC$10052,54,0)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ABONOS'!$B$8:$BC$10052,54,0)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ABONOS'!$B$8:$BC$10052,54,0)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ABONOS'!$B$8:$BC$10052,54,0)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ABONOS'!$B$8:$BC$10052,54,0)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ABONOS'!$B$8:$BC$10052,54,0)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ABONOS'!$B$8:$BC$10052,54,0)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ABONOS'!$B$8:$BC$10052,54,0)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ABONOS'!$B$8:$BC$10052,54,0)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514</v>
      </c>
      <c r="J5142">
        <f t="shared" si="80"/>
        <v>105000</v>
      </c>
      <c r="K5142" t="e">
        <f>VLOOKUP(B5142,'REGISTRO ABONOS'!$B$8:$BC$10052,54,0)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ABONOS'!$B$8:$BC$10052,54,0)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ABONOS'!$B$8:$BC$10052,54,0)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533</v>
      </c>
      <c r="J5145">
        <f t="shared" si="80"/>
        <v>105000</v>
      </c>
      <c r="K5145" t="e">
        <f>VLOOKUP(B5145,'REGISTRO ABONOS'!$B$8:$BC$10052,54,0)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533</v>
      </c>
      <c r="J5146">
        <f t="shared" si="80"/>
        <v>105000</v>
      </c>
      <c r="K5146" t="e">
        <f>VLOOKUP(B5146,'REGISTRO ABONOS'!$B$8:$BC$10052,54,0)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499</v>
      </c>
      <c r="J5147">
        <f t="shared" si="80"/>
        <v>105000</v>
      </c>
      <c r="K5147" t="e">
        <f>VLOOKUP(B5147,'REGISTRO ABONOS'!$B$8:$BC$10052,54,0)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524</v>
      </c>
      <c r="J5148">
        <f t="shared" si="80"/>
        <v>105000</v>
      </c>
      <c r="K5148" t="e">
        <f>VLOOKUP(B5148,'REGISTRO ABONOS'!$B$8:$BC$10052,54,0)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537</v>
      </c>
      <c r="J5149">
        <f t="shared" si="80"/>
        <v>105000</v>
      </c>
      <c r="K5149" t="e">
        <f>VLOOKUP(B5149,'REGISTRO ABONOS'!$B$8:$BC$10052,54,0)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537</v>
      </c>
      <c r="J5150">
        <f t="shared" si="80"/>
        <v>105000</v>
      </c>
      <c r="K5150" t="e">
        <f>VLOOKUP(B5150,'REGISTRO ABONOS'!$B$8:$BC$10052,54,0)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537</v>
      </c>
      <c r="J5151">
        <f t="shared" si="80"/>
        <v>105000</v>
      </c>
      <c r="K5151" t="e">
        <f>VLOOKUP(B5151,'REGISTRO ABONOS'!$B$8:$BC$10052,54,0)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ABONOS'!$B$8:$BC$10052,54,0)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ABONOS'!$B$8:$BC$10052,54,0)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ABONOS'!$B$8:$BC$10052,54,0)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516</v>
      </c>
      <c r="J5155">
        <f t="shared" si="80"/>
        <v>105000</v>
      </c>
      <c r="K5155" t="e">
        <f>VLOOKUP(B5155,'REGISTRO ABONOS'!$B$8:$BC$10052,54,0)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ABONOS'!$B$8:$BC$10052,54,0)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ABONOS'!$B$8:$BC$10052,54,0)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ABONOS'!$B$8:$BC$10052,54,0)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ABONOS'!$B$8:$BC$10052,54,0)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ABONOS'!$B$8:$BC$10052,54,0)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ABONOS'!$B$8:$BC$10052,54,0)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ABONOS'!$B$8:$BC$10052,54,0)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ABONOS'!$B$8:$BC$10052,54,0)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492</v>
      </c>
      <c r="J5164">
        <f t="shared" si="80"/>
        <v>105000</v>
      </c>
      <c r="K5164" t="e">
        <f>VLOOKUP(B5164,'REGISTRO ABONOS'!$B$8:$BC$10052,54,0)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ABONOS'!$B$8:$BC$10052,54,0)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503</v>
      </c>
      <c r="J5166">
        <f t="shared" si="80"/>
        <v>105000</v>
      </c>
      <c r="K5166" t="e">
        <f>VLOOKUP(B5166,'REGISTRO ABONOS'!$B$8:$BC$10052,54,0)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ABONOS'!$B$8:$BC$10052,54,0)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ABONOS'!$B$8:$BC$10052,54,0)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ABONOS'!$B$8:$BC$10052,54,0)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ABONOS'!$B$8:$BC$10052,54,0)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ABONOS'!$B$8:$BC$10052,54,0)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ABONOS'!$B$8:$BC$10052,54,0)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ABONOS'!$B$8:$BC$10052,54,0)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ABONOS'!$B$8:$BC$10052,54,0)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ABONOS'!$B$8:$BC$10052,54,0)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ABONOS'!$B$8:$BC$10052,54,0)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ABONOS'!$B$8:$BC$10052,54,0)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ABONOS'!$B$8:$BC$10052,54,0)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ABONOS'!$B$8:$BC$10052,54,0)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ABONOS'!$B$8:$BC$10052,54,0)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ABONOS'!$B$8:$BC$10052,54,0)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ABONOS'!$B$8:$BC$10052,54,0)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ABONOS'!$B$8:$BC$10052,54,0)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ABONOS'!$B$8:$BC$10052,54,0)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ABONOS'!$B$8:$BC$10052,54,0)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ABONOS'!$B$8:$BC$10052,54,0)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ABONOS'!$B$8:$BC$10052,54,0)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ABONOS'!$B$8:$BC$10052,54,0)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ABONOS'!$B$8:$BC$10052,54,0)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503</v>
      </c>
      <c r="J5190">
        <f t="shared" si="80"/>
        <v>105000</v>
      </c>
      <c r="K5190" t="e">
        <f>VLOOKUP(B5190,'REGISTRO ABONOS'!$B$8:$BC$10052,54,0)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ABONOS'!$B$8:$BC$10052,54,0)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ABONOS'!$B$8:$BC$10052,54,0)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ABONOS'!$B$8:$BC$10052,54,0)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ABONOS'!$B$8:$BC$10052,54,0)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ABONOS'!$B$8:$BC$10052,54,0)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ABONOS'!$B$8:$BC$10052,54,0)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ABONOS'!$B$8:$BC$10052,54,0)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ABONOS'!$B$8:$BC$10052,54,0)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ABONOS'!$B$8:$BC$10052,54,0)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ABONOS'!$B$8:$BC$10052,54,0)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ABONOS'!$B$8:$BC$10052,54,0)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ABONOS'!$B$8:$BC$10052,54,0)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ABONOS'!$B$8:$BC$10052,54,0)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ABONOS'!$B$8:$BC$10052,54,0)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ABONOS'!$B$8:$BC$10052,54,0)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ABONOS'!$B$8:$BC$10052,54,0)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ABONOS'!$B$8:$BC$10052,54,0)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ABONOS'!$B$8:$BC$10052,54,0)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ABONOS'!$B$8:$BC$10052,54,0)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538</v>
      </c>
      <c r="J5210">
        <f t="shared" si="81"/>
        <v>105000</v>
      </c>
      <c r="K5210" t="e">
        <f>VLOOKUP(B5210,'REGISTRO ABONOS'!$B$8:$BC$10052,54,0)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ABONOS'!$B$8:$BC$10052,54,0)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ABONOS'!$B$8:$BC$10052,54,0)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ABONOS'!$B$8:$BC$10052,54,0)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ABONOS'!$B$8:$BC$10052,54,0)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ABONOS'!$B$8:$BC$10052,54,0)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ABONOS'!$B$8:$BC$10052,54,0)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ABONOS'!$B$8:$BC$10052,54,0)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ABONOS'!$B$8:$BC$10052,54,0)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ABONOS'!$B$8:$BC$10052,54,0)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539</v>
      </c>
      <c r="J5220">
        <f t="shared" si="81"/>
        <v>105000</v>
      </c>
      <c r="K5220" t="e">
        <f>VLOOKUP(B5220,'REGISTRO ABONOS'!$B$8:$BC$10052,54,0)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ABONOS'!$B$8:$BC$10052,54,0)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ABONOS'!$B$8:$BC$10052,54,0)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ABONOS'!$B$8:$BC$10052,54,0)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ABONOS'!$B$8:$BC$10052,54,0)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622</v>
      </c>
      <c r="H5225" t="s">
        <v>622</v>
      </c>
      <c r="I5225" t="s">
        <v>594</v>
      </c>
      <c r="J5225">
        <f t="shared" si="81"/>
        <v>105000</v>
      </c>
      <c r="K5225" t="e">
        <f>VLOOKUP(B5225,'REGISTRO ABONOS'!$B$8:$BC$10052,54,0)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538</v>
      </c>
      <c r="J5226">
        <f t="shared" si="81"/>
        <v>105000</v>
      </c>
      <c r="K5226" t="e">
        <f>VLOOKUP(B5226,'REGISTRO ABONOS'!$B$8:$BC$10052,54,0)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476</v>
      </c>
      <c r="J5227">
        <f t="shared" si="81"/>
        <v>105000</v>
      </c>
      <c r="K5227" t="e">
        <f>VLOOKUP(B5227,'REGISTRO ABONOS'!$B$8:$BC$10052,54,0)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ABONOS'!$B$8:$BC$10052,54,0)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ABONOS'!$B$8:$BC$10052,54,0)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ABONOS'!$B$8:$BC$10052,54,0)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489</v>
      </c>
      <c r="J5231">
        <f t="shared" si="81"/>
        <v>105000</v>
      </c>
      <c r="K5231" t="e">
        <f>VLOOKUP(B5231,'REGISTRO ABONOS'!$B$8:$BC$10052,54,0)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ABONOS'!$B$8:$BC$10052,54,0)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ABONOS'!$B$8:$BC$10052,54,0)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485</v>
      </c>
      <c r="J5234">
        <f t="shared" si="81"/>
        <v>105000</v>
      </c>
      <c r="K5234" t="e">
        <f>VLOOKUP(B5234,'REGISTRO ABONOS'!$B$8:$BC$10052,54,0)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ABONOS'!$B$8:$BC$10052,54,0)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ABONOS'!$B$8:$BC$10052,54,0)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514</v>
      </c>
      <c r="J5237">
        <f t="shared" si="81"/>
        <v>105000</v>
      </c>
      <c r="K5237" t="e">
        <f>VLOOKUP(B5237,'REGISTRO ABONOS'!$B$8:$BC$10052,54,0)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499</v>
      </c>
      <c r="J5238">
        <f t="shared" si="81"/>
        <v>105000</v>
      </c>
      <c r="K5238" t="e">
        <f>VLOOKUP(B5238,'REGISTRO ABONOS'!$B$8:$BC$10052,54,0)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ABONOS'!$B$8:$BC$10052,54,0)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ABONOS'!$B$8:$BC$10052,54,0)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ABONOS'!$B$8:$BC$10052,54,0)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ABONOS'!$B$8:$BC$10052,54,0)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ABONOS'!$B$8:$BC$10052,54,0)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ABONOS'!$B$8:$BC$10052,54,0)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ABONOS'!$B$8:$BC$10052,54,0)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538</v>
      </c>
      <c r="J5246">
        <f t="shared" si="81"/>
        <v>105000</v>
      </c>
      <c r="K5246" t="e">
        <f>VLOOKUP(B5246,'REGISTRO ABONOS'!$B$8:$BC$10052,54,0)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489</v>
      </c>
      <c r="J5247">
        <f t="shared" si="81"/>
        <v>105000</v>
      </c>
      <c r="K5247" t="e">
        <f>VLOOKUP(B5247,'REGISTRO ABONOS'!$B$8:$BC$10052,54,0)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ABONOS'!$B$8:$BC$10052,54,0)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ABONOS'!$B$8:$BC$10052,54,0)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ABONOS'!$B$8:$BC$10052,54,0)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ABONOS'!$B$8:$BC$10052,54,0)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ABONOS'!$B$8:$BC$10052,54,0)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ABONOS'!$B$8:$BC$10052,54,0)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ABONOS'!$B$8:$BC$10052,54,0)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476</v>
      </c>
      <c r="J5255">
        <f t="shared" si="81"/>
        <v>105000</v>
      </c>
      <c r="K5255" t="e">
        <f>VLOOKUP(B5255,'REGISTRO ABONOS'!$B$8:$BC$10052,54,0)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625</v>
      </c>
      <c r="H5256" t="s">
        <v>625</v>
      </c>
      <c r="I5256" t="s">
        <v>594</v>
      </c>
      <c r="J5256">
        <f t="shared" si="81"/>
        <v>105000</v>
      </c>
      <c r="K5256" t="e">
        <f>VLOOKUP(B5256,'REGISTRO ABONOS'!$B$8:$BC$10052,54,0)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540</v>
      </c>
      <c r="J5257">
        <f t="shared" si="81"/>
        <v>105000</v>
      </c>
      <c r="K5257" t="e">
        <f>VLOOKUP(B5257,'REGISTRO ABONOS'!$B$8:$BC$10052,54,0)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ABONOS'!$B$8:$BC$10052,54,0)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538</v>
      </c>
      <c r="J5259">
        <f t="shared" si="81"/>
        <v>105000</v>
      </c>
      <c r="K5259" t="e">
        <f>VLOOKUP(B5259,'REGISTRO ABONOS'!$B$8:$BC$10052,54,0)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ABONOS'!$B$8:$BC$10052,54,0)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ABONOS'!$B$8:$BC$10052,54,0)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ABONOS'!$B$8:$BC$10052,54,0)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ABONOS'!$B$8:$BC$10052,54,0)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ABONOS'!$B$8:$BC$10052,54,0)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ABONOS'!$B$8:$BC$10052,54,0)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ABONOS'!$B$8:$BC$10052,54,0)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ABONOS'!$B$8:$BC$10052,54,0)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ABONOS'!$B$8:$BC$10052,54,0)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ABONOS'!$B$8:$BC$10052,54,0)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ABONOS'!$B$8:$BC$10052,54,0)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541</v>
      </c>
      <c r="J5271">
        <f t="shared" si="82"/>
        <v>105000</v>
      </c>
      <c r="K5271" t="e">
        <f>VLOOKUP(B5271,'REGISTRO ABONOS'!$B$8:$BC$10052,54,0)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541</v>
      </c>
      <c r="J5272">
        <f t="shared" si="82"/>
        <v>105000</v>
      </c>
      <c r="K5272" t="e">
        <f>VLOOKUP(B5272,'REGISTRO ABONOS'!$B$8:$BC$10052,54,0)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ABONOS'!$B$8:$BC$10052,54,0)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ABONOS'!$B$8:$BC$10052,54,0)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ABONOS'!$B$8:$BC$10052,54,0)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ABONOS'!$B$8:$BC$10052,54,0)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ABONOS'!$B$8:$BC$10052,54,0)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ABONOS'!$B$8:$BC$10052,54,0)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ABONOS'!$B$8:$BC$10052,54,0)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ABONOS'!$B$8:$BC$10052,54,0)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ABONOS'!$B$8:$BC$10052,54,0)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542</v>
      </c>
      <c r="J5282">
        <f t="shared" si="82"/>
        <v>105000</v>
      </c>
      <c r="K5282" t="e">
        <f>VLOOKUP(B5282,'REGISTRO ABONOS'!$B$8:$BC$10052,54,0)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543</v>
      </c>
      <c r="J5283">
        <f t="shared" si="82"/>
        <v>105000</v>
      </c>
      <c r="K5283" t="e">
        <f>VLOOKUP(B5283,'REGISTRO ABONOS'!$B$8:$BC$10052,54,0)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ABONOS'!$B$8:$BC$10052,54,0)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ABONOS'!$B$8:$BC$10052,54,0)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ABONOS'!$B$8:$BC$10052,54,0)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ABONOS'!$B$8:$BC$10052,54,0)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ABONOS'!$B$8:$BC$10052,54,0)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ABONOS'!$B$8:$BC$10052,54,0)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ABONOS'!$B$8:$BC$10052,54,0)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ABONOS'!$B$8:$BC$10052,54,0)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ABONOS'!$B$8:$BC$10052,54,0)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ABONOS'!$B$8:$BC$10052,54,0)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ABONOS'!$B$8:$BC$10052,54,0)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ABONOS'!$B$8:$BC$10052,54,0)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ABONOS'!$B$8:$BC$10052,54,0)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ABONOS'!$B$8:$BC$10052,54,0)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ABONOS'!$B$8:$BC$10052,54,0)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ABONOS'!$B$8:$BC$10052,54,0)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ABONOS'!$B$8:$BC$10052,54,0)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ABONOS'!$B$8:$BC$10052,54,0)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ABONOS'!$B$8:$BC$10052,54,0)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ABONOS'!$B$8:$BC$10052,54,0)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ABONOS'!$B$8:$BC$10052,54,0)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ABONOS'!$B$8:$BC$10052,54,0)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541</v>
      </c>
      <c r="J5306">
        <f t="shared" si="82"/>
        <v>105000</v>
      </c>
      <c r="K5306" t="e">
        <f>VLOOKUP(B5306,'REGISTRO ABONOS'!$B$8:$BC$10052,54,0)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ABONOS'!$B$8:$BC$10052,54,0)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ABONOS'!$B$8:$BC$10052,54,0)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ABONOS'!$B$8:$BC$10052,54,0)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535</v>
      </c>
      <c r="J5310">
        <f t="shared" si="82"/>
        <v>105000</v>
      </c>
      <c r="K5310" t="e">
        <f>VLOOKUP(B5310,'REGISTRO ABONOS'!$B$8:$BC$10052,54,0)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475</v>
      </c>
      <c r="J5311">
        <f t="shared" si="82"/>
        <v>105000</v>
      </c>
      <c r="K5311" t="e">
        <f>VLOOKUP(B5311,'REGISTRO ABONOS'!$B$8:$BC$10052,54,0)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ABONOS'!$B$8:$BC$10052,54,0)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ABONOS'!$B$8:$BC$10052,54,0)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503</v>
      </c>
      <c r="J5314">
        <f t="shared" si="82"/>
        <v>105000</v>
      </c>
      <c r="K5314" t="e">
        <f>VLOOKUP(B5314,'REGISTRO ABONOS'!$B$8:$BC$10052,54,0)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ABONOS'!$B$8:$BC$10052,54,0)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ABONOS'!$B$8:$BC$10052,54,0)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ABONOS'!$B$8:$BC$10052,54,0)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ABONOS'!$B$8:$BC$10052,54,0)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ABONOS'!$B$8:$BC$10052,54,0)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544</v>
      </c>
      <c r="J5320">
        <f t="shared" si="82"/>
        <v>105000</v>
      </c>
      <c r="K5320" t="e">
        <f>VLOOKUP(B5320,'REGISTRO ABONOS'!$B$8:$BC$10052,54,0)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534</v>
      </c>
      <c r="J5321">
        <f t="shared" si="82"/>
        <v>105000</v>
      </c>
      <c r="K5321" t="e">
        <f>VLOOKUP(B5321,'REGISTRO ABONOS'!$B$8:$BC$10052,54,0)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ABONOS'!$B$8:$BC$10052,54,0)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ABONOS'!$B$8:$BC$10052,54,0)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545</v>
      </c>
      <c r="J5324">
        <f t="shared" ref="J5324:J5387" si="83">IF(C5324&gt;43607,130000,105000)</f>
        <v>105000</v>
      </c>
      <c r="K5324" t="e">
        <f>VLOOKUP(B5324,'REGISTRO ABONOS'!$B$8:$BC$10052,54,0)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514</v>
      </c>
      <c r="J5325">
        <f t="shared" si="83"/>
        <v>105000</v>
      </c>
      <c r="K5325" t="e">
        <f>VLOOKUP(B5325,'REGISTRO ABONOS'!$B$8:$BC$10052,54,0)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ABONOS'!$B$8:$BC$10052,54,0)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ABONOS'!$B$8:$BC$10052,54,0)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ABONOS'!$B$8:$BC$10052,54,0)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ABONOS'!$B$8:$BC$10052,54,0)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ABONOS'!$B$8:$BC$10052,54,0)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ABONOS'!$B$8:$BC$10052,54,0)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ABONOS'!$B$8:$BC$10052,54,0)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526</v>
      </c>
      <c r="J5333">
        <f t="shared" si="83"/>
        <v>105000</v>
      </c>
      <c r="K5333" t="e">
        <f>VLOOKUP(B5333,'REGISTRO ABONOS'!$B$8:$BC$10052,54,0)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ABONOS'!$B$8:$BC$10052,54,0)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ABONOS'!$B$8:$BC$10052,54,0)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ABONOS'!$B$8:$BC$10052,54,0)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535</v>
      </c>
      <c r="J5337">
        <f t="shared" si="83"/>
        <v>105000</v>
      </c>
      <c r="K5337" t="e">
        <f>VLOOKUP(B5337,'REGISTRO ABONOS'!$B$8:$BC$10052,54,0)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ABONOS'!$B$8:$BC$10052,54,0)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ABONOS'!$B$8:$BC$10052,54,0)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ABONOS'!$B$8:$BC$10052,54,0)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ABONOS'!$B$8:$BC$10052,54,0)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524</v>
      </c>
      <c r="J5342">
        <f t="shared" si="83"/>
        <v>105000</v>
      </c>
      <c r="K5342" t="e">
        <f>VLOOKUP(B5342,'REGISTRO ABONOS'!$B$8:$BC$10052,54,0)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ABONOS'!$B$8:$BC$10052,54,0)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ABONOS'!$B$8:$BC$10052,54,0)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ABONOS'!$B$8:$BC$10052,54,0)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ABONOS'!$B$8:$BC$10052,54,0)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ABONOS'!$B$8:$BC$10052,54,0)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526</v>
      </c>
      <c r="J5348">
        <f t="shared" si="83"/>
        <v>105000</v>
      </c>
      <c r="K5348" t="e">
        <f>VLOOKUP(B5348,'REGISTRO ABONOS'!$B$8:$BC$10052,54,0)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ABONOS'!$B$8:$BC$10052,54,0)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ABONOS'!$B$8:$BC$10052,54,0)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ABONOS'!$B$8:$BC$10052,54,0)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ABONOS'!$B$8:$BC$10052,54,0)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ABONOS'!$B$8:$BC$10052,54,0)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503</v>
      </c>
      <c r="J5354">
        <f t="shared" si="83"/>
        <v>105000</v>
      </c>
      <c r="K5354" t="e">
        <f>VLOOKUP(B5354,'REGISTRO ABONOS'!$B$8:$BC$10052,54,0)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ABONOS'!$B$8:$BC$10052,54,0)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ABONOS'!$B$8:$BC$10052,54,0)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ABONOS'!$B$8:$BC$10052,54,0)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475</v>
      </c>
      <c r="J5358">
        <f t="shared" si="83"/>
        <v>105000</v>
      </c>
      <c r="K5358" t="e">
        <f>VLOOKUP(B5358,'REGISTRO ABONOS'!$B$8:$BC$10052,54,0)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535</v>
      </c>
      <c r="J5359">
        <f t="shared" si="83"/>
        <v>105000</v>
      </c>
      <c r="K5359" t="e">
        <f>VLOOKUP(B5359,'REGISTRO ABONOS'!$B$8:$BC$10052,54,0)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ABONOS'!$B$8:$BC$10052,54,0)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ABONOS'!$B$8:$BC$10052,54,0)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ABONOS'!$B$8:$BC$10052,54,0)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ABONOS'!$B$8:$BC$10052,54,0)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ABONOS'!$B$8:$BC$10052,54,0)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ABONOS'!$B$8:$BC$10052,54,0)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ABONOS'!$B$8:$BC$10052,54,0)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503</v>
      </c>
      <c r="J5367">
        <f t="shared" si="83"/>
        <v>105000</v>
      </c>
      <c r="K5367" t="e">
        <f>VLOOKUP(B5367,'REGISTRO ABONOS'!$B$8:$BC$10052,54,0)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ABONOS'!$B$8:$BC$10052,54,0)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ABONOS'!$B$8:$BC$10052,54,0)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534</v>
      </c>
      <c r="J5370">
        <f t="shared" si="83"/>
        <v>105000</v>
      </c>
      <c r="K5370" t="e">
        <f>VLOOKUP(B5370,'REGISTRO ABONOS'!$B$8:$BC$10052,54,0)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ABONOS'!$B$8:$BC$10052,54,0)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ABONOS'!$B$8:$BC$10052,54,0)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ABONOS'!$B$8:$BC$10052,54,0)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ABONOS'!$B$8:$BC$10052,54,0)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ABONOS'!$B$8:$BC$10052,54,0)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ABONOS'!$B$8:$BC$10052,54,0)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ABONOS'!$B$8:$BC$10052,54,0)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ABONOS'!$B$8:$BC$10052,54,0)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ABONOS'!$B$8:$BC$10052,54,0)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ABONOS'!$B$8:$BC$10052,54,0)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ABONOS'!$B$8:$BC$10052,54,0)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ABONOS'!$B$8:$BC$10052,54,0)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ABONOS'!$B$8:$BC$10052,54,0)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485</v>
      </c>
      <c r="J5384">
        <f t="shared" si="83"/>
        <v>105000</v>
      </c>
      <c r="K5384" t="e">
        <f>VLOOKUP(B5384,'REGISTRO ABONOS'!$B$8:$BC$10052,54,0)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ABONOS'!$B$8:$BC$10052,54,0)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546</v>
      </c>
      <c r="J5386">
        <f t="shared" si="83"/>
        <v>105000</v>
      </c>
      <c r="K5386" t="e">
        <f>VLOOKUP(B5386,'REGISTRO ABONOS'!$B$8:$BC$10052,54,0)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ABONOS'!$B$8:$BC$10052,54,0)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ABONOS'!$B$8:$BC$10052,54,0)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ABONOS'!$B$8:$BC$10052,54,0)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ABONOS'!$B$8:$BC$10052,54,0)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ABONOS'!$B$8:$BC$10052,54,0)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ABONOS'!$B$8:$BC$10052,54,0)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ABONOS'!$B$8:$BC$10052,54,0)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ABONOS'!$B$8:$BC$10052,54,0)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ABONOS'!$B$8:$BC$10052,54,0)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ABONOS'!$B$8:$BC$10052,54,0)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ABONOS'!$B$8:$BC$10052,54,0)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ABONOS'!$B$8:$BC$10052,54,0)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503</v>
      </c>
      <c r="J5399">
        <f t="shared" si="84"/>
        <v>105000</v>
      </c>
      <c r="K5399" t="e">
        <f>VLOOKUP(B5399,'REGISTRO ABONOS'!$B$8:$BC$10052,54,0)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ABONOS'!$B$8:$BC$10052,54,0)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ABONOS'!$B$8:$BC$10052,54,0)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ABONOS'!$B$8:$BC$10052,54,0)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ABONOS'!$B$8:$BC$10052,54,0)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ABONOS'!$B$8:$BC$10052,54,0)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ABONOS'!$B$8:$BC$10052,54,0)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ABONOS'!$B$8:$BC$10052,54,0)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485</v>
      </c>
      <c r="J5407">
        <f t="shared" si="84"/>
        <v>105000</v>
      </c>
      <c r="K5407" t="e">
        <f>VLOOKUP(B5407,'REGISTRO ABONOS'!$B$8:$BC$10052,54,0)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ABONOS'!$B$8:$BC$10052,54,0)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ABONOS'!$B$8:$BC$10052,54,0)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535</v>
      </c>
      <c r="J5410">
        <f t="shared" si="84"/>
        <v>105000</v>
      </c>
      <c r="K5410" t="e">
        <f>VLOOKUP(B5410,'REGISTRO ABONOS'!$B$8:$BC$10052,54,0)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479</v>
      </c>
      <c r="J5411">
        <f t="shared" si="84"/>
        <v>105000</v>
      </c>
      <c r="K5411" t="e">
        <f>VLOOKUP(B5411,'REGISTRO ABONOS'!$B$8:$BC$10052,54,0)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475</v>
      </c>
      <c r="J5412">
        <f t="shared" si="84"/>
        <v>105000</v>
      </c>
      <c r="K5412" t="e">
        <f>VLOOKUP(B5412,'REGISTRO ABONOS'!$B$8:$BC$10052,54,0)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ABONOS'!$B$8:$BC$10052,54,0)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ABONOS'!$B$8:$BC$10052,54,0)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ABONOS'!$B$8:$BC$10052,54,0)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ABONOS'!$B$8:$BC$10052,54,0)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ABONOS'!$B$8:$BC$10052,54,0)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ABONOS'!$B$8:$BC$10052,54,0)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ABONOS'!$B$8:$BC$10052,54,0)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ABONOS'!$B$8:$BC$10052,54,0)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ABONOS'!$B$8:$BC$10052,54,0)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ABONOS'!$B$8:$BC$10052,54,0)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ABONOS'!$B$8:$BC$10052,54,0)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475</v>
      </c>
      <c r="J5424">
        <f t="shared" si="84"/>
        <v>105000</v>
      </c>
      <c r="K5424" t="e">
        <f>VLOOKUP(B5424,'REGISTRO ABONOS'!$B$8:$BC$10052,54,0)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ABONOS'!$B$8:$BC$10052,54,0)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ABONOS'!$B$8:$BC$10052,54,0)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ABONOS'!$B$8:$BC$10052,54,0)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550</v>
      </c>
      <c r="J5428">
        <f t="shared" si="84"/>
        <v>105000</v>
      </c>
      <c r="K5428" t="e">
        <f>VLOOKUP(B5428,'REGISTRO ABONOS'!$B$8:$BC$10052,54,0)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485</v>
      </c>
      <c r="J5429">
        <f t="shared" si="84"/>
        <v>105000</v>
      </c>
      <c r="K5429" t="e">
        <f>VLOOKUP(B5429,'REGISTRO ABONOS'!$B$8:$BC$10052,54,0)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ABONOS'!$B$8:$BC$10052,54,0)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ABONOS'!$B$8:$BC$10052,54,0)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ABONOS'!$B$8:$BC$10052,54,0)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ABONOS'!$B$8:$BC$10052,54,0)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530</v>
      </c>
      <c r="J5434">
        <f t="shared" si="84"/>
        <v>105000</v>
      </c>
      <c r="K5434" t="e">
        <f>VLOOKUP(B5434,'REGISTRO ABONOS'!$B$8:$BC$10052,54,0)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ABONOS'!$B$8:$BC$10052,54,0)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535</v>
      </c>
      <c r="J5436">
        <f t="shared" si="84"/>
        <v>105000</v>
      </c>
      <c r="K5436" t="e">
        <f>VLOOKUP(B5436,'REGISTRO ABONOS'!$B$8:$BC$10052,54,0)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547</v>
      </c>
      <c r="J5437">
        <f t="shared" si="84"/>
        <v>105000</v>
      </c>
      <c r="K5437" t="e">
        <f>VLOOKUP(B5437,'REGISTRO ABONOS'!$B$8:$BC$10052,54,0)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485</v>
      </c>
      <c r="J5438">
        <f t="shared" si="84"/>
        <v>105000</v>
      </c>
      <c r="K5438" t="e">
        <f>VLOOKUP(B5438,'REGISTRO ABONOS'!$B$8:$BC$10052,54,0)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ABONOS'!$B$8:$BC$10052,54,0)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ABONOS'!$B$8:$BC$10052,54,0)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540</v>
      </c>
      <c r="J5441">
        <f t="shared" si="84"/>
        <v>105000</v>
      </c>
      <c r="K5441" t="e">
        <f>VLOOKUP(B5441,'REGISTRO ABONOS'!$B$8:$BC$10052,54,0)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479</v>
      </c>
      <c r="J5442">
        <f t="shared" si="84"/>
        <v>105000</v>
      </c>
      <c r="K5442" t="e">
        <f>VLOOKUP(B5442,'REGISTRO ABONOS'!$B$8:$BC$10052,54,0)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ABONOS'!$B$8:$BC$10052,54,0)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543</v>
      </c>
      <c r="J5444">
        <f t="shared" si="84"/>
        <v>105000</v>
      </c>
      <c r="K5444" t="e">
        <f>VLOOKUP(B5444,'REGISTRO ABONOS'!$B$8:$BC$10052,54,0)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535</v>
      </c>
      <c r="J5445">
        <f t="shared" si="84"/>
        <v>105000</v>
      </c>
      <c r="K5445" t="e">
        <f>VLOOKUP(B5445,'REGISTRO ABONOS'!$B$8:$BC$10052,54,0)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485</v>
      </c>
      <c r="J5446">
        <f t="shared" si="84"/>
        <v>105000</v>
      </c>
      <c r="K5446" t="e">
        <f>VLOOKUP(B5446,'REGISTRO ABONOS'!$B$8:$BC$10052,54,0)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ABONOS'!$B$8:$BC$10052,54,0)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485</v>
      </c>
      <c r="J5448">
        <f t="shared" si="84"/>
        <v>105000</v>
      </c>
      <c r="K5448" t="e">
        <f>VLOOKUP(B5448,'REGISTRO ABONOS'!$B$8:$BC$10052,54,0)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ABONOS'!$B$8:$BC$10052,54,0)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ABONOS'!$B$8:$BC$10052,54,0)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ABONOS'!$B$8:$BC$10052,54,0)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485</v>
      </c>
      <c r="J5452">
        <f t="shared" ref="J5452:J5515" si="85">IF(C5452&gt;43607,130000,105000)</f>
        <v>105000</v>
      </c>
      <c r="K5452" t="e">
        <f>VLOOKUP(B5452,'REGISTRO ABONOS'!$B$8:$BC$10052,54,0)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ABONOS'!$B$8:$BC$10052,54,0)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ABONOS'!$B$8:$BC$10052,54,0)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ABONOS'!$B$8:$BC$10052,54,0)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479</v>
      </c>
      <c r="J5456">
        <f t="shared" si="85"/>
        <v>105000</v>
      </c>
      <c r="K5456" t="e">
        <f>VLOOKUP(B5456,'REGISTRO ABONOS'!$B$8:$BC$10052,54,0)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ABONOS'!$B$8:$BC$10052,54,0)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535</v>
      </c>
      <c r="J5458">
        <f t="shared" si="85"/>
        <v>105000</v>
      </c>
      <c r="K5458" t="e">
        <f>VLOOKUP(B5458,'REGISTRO ABONOS'!$B$8:$BC$10052,54,0)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535</v>
      </c>
      <c r="J5459">
        <f t="shared" si="85"/>
        <v>105000</v>
      </c>
      <c r="K5459" t="e">
        <f>VLOOKUP(B5459,'REGISTRO ABONOS'!$B$8:$BC$10052,54,0)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ABONOS'!$B$8:$BC$10052,54,0)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ABONOS'!$B$8:$BC$10052,54,0)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ABONOS'!$B$8:$BC$10052,54,0)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ABONOS'!$B$8:$BC$10052,54,0)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ABONOS'!$B$8:$BC$10052,54,0)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548</v>
      </c>
      <c r="J5465">
        <f t="shared" si="85"/>
        <v>105000</v>
      </c>
      <c r="K5465" t="e">
        <f>VLOOKUP(B5465,'REGISTRO ABONOS'!$B$8:$BC$10052,54,0)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ABONOS'!$B$8:$BC$10052,54,0)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ABONOS'!$B$8:$BC$10052,54,0)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ABONOS'!$B$8:$BC$10052,54,0)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ABONOS'!$B$8:$BC$10052,54,0)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ABONOS'!$B$8:$BC$10052,54,0)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ABONOS'!$B$8:$BC$10052,54,0)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486</v>
      </c>
      <c r="J5472">
        <f t="shared" si="85"/>
        <v>105000</v>
      </c>
      <c r="K5472" t="e">
        <f>VLOOKUP(B5472,'REGISTRO ABONOS'!$B$8:$BC$10052,54,0)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ABONOS'!$B$8:$BC$10052,54,0)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ABONOS'!$B$8:$BC$10052,54,0)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ABONOS'!$B$8:$BC$10052,54,0)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548</v>
      </c>
      <c r="J5476">
        <f t="shared" si="85"/>
        <v>105000</v>
      </c>
      <c r="K5476" t="e">
        <f>VLOOKUP(B5476,'REGISTRO ABONOS'!$B$8:$BC$10052,54,0)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ABONOS'!$B$8:$BC$10052,54,0)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ABONOS'!$B$8:$BC$10052,54,0)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485</v>
      </c>
      <c r="J5479">
        <f t="shared" si="85"/>
        <v>105000</v>
      </c>
      <c r="K5479" t="e">
        <f>VLOOKUP(B5479,'REGISTRO ABONOS'!$B$8:$BC$10052,54,0)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ABONOS'!$B$8:$BC$10052,54,0)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ABONOS'!$B$8:$BC$10052,54,0)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ABONOS'!$B$8:$BC$10052,54,0)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ABONOS'!$B$8:$BC$10052,54,0)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ABONOS'!$B$8:$BC$10052,54,0)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ABONOS'!$B$8:$BC$10052,54,0)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ABONOS'!$B$8:$BC$10052,54,0)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ABONOS'!$B$8:$BC$10052,54,0)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ABONOS'!$B$8:$BC$10052,54,0)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ABONOS'!$B$8:$BC$10052,54,0)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ABONOS'!$B$8:$BC$10052,54,0)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ABONOS'!$B$8:$BC$10052,54,0)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ABONOS'!$B$8:$BC$10052,54,0)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ABONOS'!$B$8:$BC$10052,54,0)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ABONOS'!$B$8:$BC$10052,54,0)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ABONOS'!$B$8:$BC$10052,54,0)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ABONOS'!$B$8:$BC$10052,54,0)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486</v>
      </c>
      <c r="J5497">
        <f t="shared" si="85"/>
        <v>105000</v>
      </c>
      <c r="K5497" t="e">
        <f>VLOOKUP(B5497,'REGISTRO ABONOS'!$B$8:$BC$10052,54,0)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ABONOS'!$B$8:$BC$10052,54,0)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ABONOS'!$B$8:$BC$10052,54,0)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ABONOS'!$B$8:$BC$10052,54,0)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ABONOS'!$B$8:$BC$10052,54,0)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ABONOS'!$B$8:$BC$10052,54,0)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ABONOS'!$B$8:$BC$10052,54,0)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ABONOS'!$B$8:$BC$10052,54,0)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ABONOS'!$B$8:$BC$10052,54,0)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ABONOS'!$B$8:$BC$10052,54,0)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ABONOS'!$B$8:$BC$10052,54,0)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ABONOS'!$B$8:$BC$10052,54,0)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ABONOS'!$B$8:$BC$10052,54,0)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ABONOS'!$B$8:$BC$10052,54,0)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ABONOS'!$B$8:$BC$10052,54,0)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ABONOS'!$B$8:$BC$10052,54,0)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ABONOS'!$B$8:$BC$10052,54,0)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ABONOS'!$B$8:$BC$10052,54,0)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ABONOS'!$B$8:$BC$10052,54,0)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ABONOS'!$B$8:$BC$10052,54,0)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ABONOS'!$B$8:$BC$10052,54,0)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ABONOS'!$B$8:$BC$10052,54,0)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ABONOS'!$B$8:$BC$10052,54,0)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549</v>
      </c>
      <c r="J5520">
        <f t="shared" si="86"/>
        <v>105000</v>
      </c>
      <c r="K5520" t="e">
        <f>VLOOKUP(B5520,'REGISTRO ABONOS'!$B$8:$BC$10052,54,0)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551</v>
      </c>
      <c r="J5521">
        <f t="shared" si="86"/>
        <v>105000</v>
      </c>
      <c r="K5521" t="e">
        <f>VLOOKUP(B5521,'REGISTRO ABONOS'!$B$8:$BC$10052,54,0)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514</v>
      </c>
      <c r="J5522">
        <f t="shared" si="86"/>
        <v>105000</v>
      </c>
      <c r="K5522" t="e">
        <f>VLOOKUP(B5522,'REGISTRO ABONOS'!$B$8:$BC$10052,54,0)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526</v>
      </c>
      <c r="J5523">
        <f t="shared" si="86"/>
        <v>105000</v>
      </c>
      <c r="K5523" t="e">
        <f>VLOOKUP(B5523,'REGISTRO ABONOS'!$B$8:$BC$10052,54,0)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ABONOS'!$B$8:$BC$10052,54,0)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ABONOS'!$B$8:$BC$10052,54,0)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ABONOS'!$B$8:$BC$10052,54,0)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ABONOS'!$B$8:$BC$10052,54,0)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ABONOS'!$B$8:$BC$10052,54,0)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ABONOS'!$B$8:$BC$10052,54,0)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ABONOS'!$B$8:$BC$10052,54,0)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ABONOS'!$B$8:$BC$10052,54,0)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526</v>
      </c>
      <c r="J5532">
        <f t="shared" si="86"/>
        <v>105000</v>
      </c>
      <c r="K5532" t="e">
        <f>VLOOKUP(B5532,'REGISTRO ABONOS'!$B$8:$BC$10052,54,0)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ABONOS'!$B$8:$BC$10052,54,0)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ABONOS'!$B$8:$BC$10052,54,0)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ABONOS'!$B$8:$BC$10052,54,0)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ABONOS'!$B$8:$BC$10052,54,0)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514</v>
      </c>
      <c r="J5537">
        <f t="shared" si="86"/>
        <v>105000</v>
      </c>
      <c r="K5537" t="e">
        <f>VLOOKUP(B5537,'REGISTRO ABONOS'!$B$8:$BC$10052,54,0)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ABONOS'!$B$8:$BC$10052,54,0)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ABONOS'!$B$8:$BC$10052,54,0)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ABONOS'!$B$8:$BC$10052,54,0)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ABONOS'!$B$8:$BC$10052,54,0)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ABONOS'!$B$8:$BC$10052,54,0)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ABONOS'!$B$8:$BC$10052,54,0)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ABONOS'!$B$8:$BC$10052,54,0)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551</v>
      </c>
      <c r="J5545">
        <f t="shared" si="86"/>
        <v>105000</v>
      </c>
      <c r="K5545" t="e">
        <f>VLOOKUP(B5545,'REGISTRO ABONOS'!$B$8:$BC$10052,54,0)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ABONOS'!$B$8:$BC$10052,54,0)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ABONOS'!$B$8:$BC$10052,54,0)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ABONOS'!$B$8:$BC$10052,54,0)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ABONOS'!$B$8:$BC$10052,54,0)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552</v>
      </c>
      <c r="J5550">
        <f t="shared" si="86"/>
        <v>105000</v>
      </c>
      <c r="K5550" t="e">
        <f>VLOOKUP(B5550,'REGISTRO ABONOS'!$B$8:$BC$10052,54,0)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ABONOS'!$B$8:$BC$10052,54,0)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ABONOS'!$B$8:$BC$10052,54,0)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ABONOS'!$B$8:$BC$10052,54,0)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ABONOS'!$B$8:$BC$10052,54,0)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ABONOS'!$B$8:$BC$10052,54,0)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ABONOS'!$B$8:$BC$10052,54,0)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ABONOS'!$B$8:$BC$10052,54,0)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ABONOS'!$B$8:$BC$10052,54,0)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ABONOS'!$B$8:$BC$10052,54,0)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535</v>
      </c>
      <c r="J5560">
        <f t="shared" si="86"/>
        <v>105000</v>
      </c>
      <c r="K5560" t="e">
        <f>VLOOKUP(B5560,'REGISTRO ABONOS'!$B$8:$BC$10052,54,0)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ABONOS'!$B$8:$BC$10052,54,0)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ABONOS'!$B$8:$BC$10052,54,0)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ABONOS'!$B$8:$BC$10052,54,0)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534</v>
      </c>
      <c r="J5564">
        <f t="shared" si="86"/>
        <v>105000</v>
      </c>
      <c r="K5564" t="e">
        <f>VLOOKUP(B5564,'REGISTRO ABONOS'!$B$8:$BC$10052,54,0)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ABONOS'!$B$8:$BC$10052,54,0)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ABONOS'!$B$8:$BC$10052,54,0)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ABONOS'!$B$8:$BC$10052,54,0)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ABONOS'!$B$8:$BC$10052,54,0)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ABONOS'!$B$8:$BC$10052,54,0)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ABONOS'!$B$8:$BC$10052,54,0)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ABONOS'!$B$8:$BC$10052,54,0)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ABONOS'!$B$8:$BC$10052,54,0)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ABONOS'!$B$8:$BC$10052,54,0)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ABONOS'!$B$8:$BC$10052,54,0)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ABONOS'!$B$8:$BC$10052,54,0)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ABONOS'!$B$8:$BC$10052,54,0)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ABONOS'!$B$8:$BC$10052,54,0)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ABONOS'!$B$8:$BC$10052,54,0)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ABONOS'!$B$8:$BC$10052,54,0)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ABONOS'!$B$8:$BC$10052,54,0)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ABONOS'!$B$8:$BC$10052,54,0)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ABONOS'!$B$8:$BC$10052,54,0)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ABONOS'!$B$8:$BC$10052,54,0)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535</v>
      </c>
      <c r="J5584">
        <f t="shared" si="87"/>
        <v>105000</v>
      </c>
      <c r="K5584" t="e">
        <f>VLOOKUP(B5584,'REGISTRO ABONOS'!$B$8:$BC$10052,54,0)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ABONOS'!$B$8:$BC$10052,54,0)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ABONOS'!$B$8:$BC$10052,54,0)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ABONOS'!$B$8:$BC$10052,54,0)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ABONOS'!$B$8:$BC$10052,54,0)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ABONOS'!$B$8:$BC$10052,54,0)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ABONOS'!$B$8:$BC$10052,54,0)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ABONOS'!$B$8:$BC$10052,54,0)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ABONOS'!$B$8:$BC$10052,54,0)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ABONOS'!$B$8:$BC$10052,54,0)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ABONOS'!$B$8:$BC$10052,54,0)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ABONOS'!$B$8:$BC$10052,54,0)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ABONOS'!$B$8:$BC$10052,54,0)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ABONOS'!$B$8:$BC$10052,54,0)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ABONOS'!$B$8:$BC$10052,54,0)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ABONOS'!$B$8:$BC$10052,54,0)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ABONOS'!$B$8:$BC$10052,54,0)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ABONOS'!$B$8:$BC$10052,54,0)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ABONOS'!$B$8:$BC$10052,54,0)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ABONOS'!$B$8:$BC$10052,54,0)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ABONOS'!$B$8:$BC$10052,54,0)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ABONOS'!$B$8:$BC$10052,54,0)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ABONOS'!$B$8:$BC$10052,54,0)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ABONOS'!$B$8:$BC$10052,54,0)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ABONOS'!$B$8:$BC$10052,54,0)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535</v>
      </c>
      <c r="J5609">
        <f t="shared" si="87"/>
        <v>105000</v>
      </c>
      <c r="K5609" t="e">
        <f>VLOOKUP(B5609,'REGISTRO ABONOS'!$B$8:$BC$10052,54,0)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553</v>
      </c>
      <c r="J5610">
        <f t="shared" si="87"/>
        <v>105000</v>
      </c>
      <c r="K5610" t="e">
        <f>VLOOKUP(B5610,'REGISTRO ABONOS'!$B$8:$BC$10052,54,0)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ABONOS'!$B$8:$BC$10052,54,0)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ABONOS'!$B$8:$BC$10052,54,0)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ABONOS'!$B$8:$BC$10052,54,0)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ABONOS'!$B$8:$BC$10052,54,0)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ABONOS'!$B$8:$BC$10052,54,0)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ABONOS'!$B$8:$BC$10052,54,0)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ABONOS'!$B$8:$BC$10052,54,0)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ABONOS'!$B$8:$BC$10052,54,0)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ABONOS'!$B$8:$BC$10052,54,0)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ABONOS'!$B$8:$BC$10052,54,0)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ABONOS'!$B$8:$BC$10052,54,0)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ABONOS'!$B$8:$BC$10052,54,0)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485</v>
      </c>
      <c r="J5623">
        <f t="shared" si="87"/>
        <v>105000</v>
      </c>
      <c r="K5623" t="e">
        <f>VLOOKUP(B5623,'REGISTRO ABONOS'!$B$8:$BC$10052,54,0)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ABONOS'!$B$8:$BC$10052,54,0)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554</v>
      </c>
      <c r="J5625">
        <f t="shared" si="87"/>
        <v>105000</v>
      </c>
      <c r="K5625" t="e">
        <f>VLOOKUP(B5625,'REGISTRO ABONOS'!$B$8:$BC$10052,54,0)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ABONOS'!$B$8:$BC$10052,54,0)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485</v>
      </c>
      <c r="J5627">
        <f t="shared" si="87"/>
        <v>105000</v>
      </c>
      <c r="K5627" t="e">
        <f>VLOOKUP(B5627,'REGISTRO ABONOS'!$B$8:$BC$10052,54,0)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ABONOS'!$B$8:$BC$10052,54,0)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ABONOS'!$B$8:$BC$10052,54,0)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ABONOS'!$B$8:$BC$10052,54,0)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ABONOS'!$B$8:$BC$10052,54,0)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ABONOS'!$B$8:$BC$10052,54,0)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ABONOS'!$B$8:$BC$10052,54,0)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ABONOS'!$B$8:$BC$10052,54,0)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ABONOS'!$B$8:$BC$10052,54,0)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ABONOS'!$B$8:$BC$10052,54,0)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555</v>
      </c>
      <c r="J5637">
        <f t="shared" si="87"/>
        <v>105000</v>
      </c>
      <c r="K5637" t="e">
        <f>VLOOKUP(B5637,'REGISTRO ABONOS'!$B$8:$BC$10052,54,0)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534</v>
      </c>
      <c r="J5638">
        <f t="shared" si="87"/>
        <v>105000</v>
      </c>
      <c r="K5638" t="e">
        <f>VLOOKUP(B5638,'REGISTRO ABONOS'!$B$8:$BC$10052,54,0)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ABONOS'!$B$8:$BC$10052,54,0)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ABONOS'!$B$8:$BC$10052,54,0)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ABONOS'!$B$8:$BC$10052,54,0)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ABONOS'!$B$8:$BC$10052,54,0)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ABONOS'!$B$8:$BC$10052,54,0)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ABONOS'!$B$8:$BC$10052,54,0)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ABONOS'!$B$8:$BC$10052,54,0)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ABONOS'!$B$8:$BC$10052,54,0)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ABONOS'!$B$8:$BC$10052,54,0)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ABONOS'!$B$8:$BC$10052,54,0)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ABONOS'!$B$8:$BC$10052,54,0)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ABONOS'!$B$8:$BC$10052,54,0)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ABONOS'!$B$8:$BC$10052,54,0)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ABONOS'!$B$8:$BC$10052,54,0)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ABONOS'!$B$8:$BC$10052,54,0)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ABONOS'!$B$8:$BC$10052,54,0)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ABONOS'!$B$8:$BC$10052,54,0)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ABONOS'!$B$8:$BC$10052,54,0)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ABONOS'!$B$8:$BC$10052,54,0)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ABONOS'!$B$8:$BC$10052,54,0)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ABONOS'!$B$8:$BC$10052,54,0)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ABONOS'!$B$8:$BC$10052,54,0)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ABONOS'!$B$8:$BC$10052,54,0)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ABONOS'!$B$8:$BC$10052,54,0)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ABONOS'!$B$8:$BC$10052,54,0)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ABONOS'!$B$8:$BC$10052,54,0)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ABONOS'!$B$8:$BC$10052,54,0)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ABONOS'!$B$8:$BC$10052,54,0)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ABONOS'!$B$8:$BC$10052,54,0)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ABONOS'!$B$8:$BC$10052,54,0)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ABONOS'!$B$8:$BC$10052,54,0)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ABONOS'!$B$8:$BC$10052,54,0)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ABONOS'!$B$8:$BC$10052,54,0)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ABONOS'!$B$8:$BC$10052,54,0)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ABONOS'!$B$8:$BC$10052,54,0)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ABONOS'!$B$8:$BC$10052,54,0)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ABONOS'!$B$8:$BC$10052,54,0)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ABONOS'!$B$8:$BC$10052,54,0)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ABONOS'!$B$8:$BC$10052,54,0)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ABONOS'!$B$8:$BC$10052,54,0)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ABONOS'!$B$8:$BC$10052,54,0)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ABONOS'!$B$8:$BC$10052,54,0)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ABONOS'!$B$8:$BC$10052,54,0)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ABONOS'!$B$8:$BC$10052,54,0)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ABONOS'!$B$8:$BC$10052,54,0)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ABONOS'!$B$8:$BC$10052,54,0)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ABONOS'!$B$8:$BC$10052,54,0)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ABONOS'!$B$8:$BC$10052,54,0)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498</v>
      </c>
      <c r="J5687">
        <f t="shared" si="88"/>
        <v>105000</v>
      </c>
      <c r="K5687" t="e">
        <f>VLOOKUP(B5687,'REGISTRO ABONOS'!$B$8:$BC$10052,54,0)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ABONOS'!$B$8:$BC$10052,54,0)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ABONOS'!$B$8:$BC$10052,54,0)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508</v>
      </c>
      <c r="J5690">
        <f t="shared" si="88"/>
        <v>105000</v>
      </c>
      <c r="K5690" t="e">
        <f>VLOOKUP(B5690,'REGISTRO ABONOS'!$B$8:$BC$10052,54,0)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ABONOS'!$B$8:$BC$10052,54,0)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ABONOS'!$B$8:$BC$10052,54,0)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ABONOS'!$B$8:$BC$10052,54,0)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ABONOS'!$B$8:$BC$10052,54,0)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ABONOS'!$B$8:$BC$10052,54,0)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ABONOS'!$B$8:$BC$10052,54,0)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ABONOS'!$B$8:$BC$10052,54,0)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ABONOS'!$B$8:$BC$10052,54,0)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ABONOS'!$B$8:$BC$10052,54,0)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ABONOS'!$B$8:$BC$10052,54,0)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ABONOS'!$B$8:$BC$10052,54,0)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ABONOS'!$B$8:$BC$10052,54,0)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ABONOS'!$B$8:$BC$10052,54,0)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ABONOS'!$B$8:$BC$10052,54,0)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ABONOS'!$B$8:$BC$10052,54,0)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ABONOS'!$B$8:$BC$10052,54,0)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ABONOS'!$B$8:$BC$10052,54,0)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555</v>
      </c>
      <c r="J5708">
        <f t="shared" ref="J5708:J5771" si="89">IF(C5708&gt;43607,130000,105000)</f>
        <v>105000</v>
      </c>
      <c r="K5708" t="e">
        <f>VLOOKUP(B5708,'REGISTRO ABONOS'!$B$8:$BC$10052,54,0)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ABONOS'!$B$8:$BC$10052,54,0)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ABONOS'!$B$8:$BC$10052,54,0)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ABONOS'!$B$8:$BC$10052,54,0)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ABONOS'!$B$8:$BC$10052,54,0)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ABONOS'!$B$8:$BC$10052,54,0)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ABONOS'!$B$8:$BC$10052,54,0)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ABONOS'!$B$8:$BC$10052,54,0)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ABONOS'!$B$8:$BC$10052,54,0)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ABONOS'!$B$8:$BC$10052,54,0)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ABONOS'!$B$8:$BC$10052,54,0)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485</v>
      </c>
      <c r="J5719">
        <f t="shared" si="89"/>
        <v>105000</v>
      </c>
      <c r="K5719" t="e">
        <f>VLOOKUP(B5719,'REGISTRO ABONOS'!$B$8:$BC$10052,54,0)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485</v>
      </c>
      <c r="J5720">
        <f t="shared" si="89"/>
        <v>105000</v>
      </c>
      <c r="K5720" t="e">
        <f>VLOOKUP(B5720,'REGISTRO ABONOS'!$B$8:$BC$10052,54,0)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ABONOS'!$B$8:$BC$10052,54,0)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ABONOS'!$B$8:$BC$10052,54,0)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ABONOS'!$B$8:$BC$10052,54,0)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ABONOS'!$B$8:$BC$10052,54,0)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ABONOS'!$B$8:$BC$10052,54,0)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ABONOS'!$B$8:$BC$10052,54,0)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ABONOS'!$B$8:$BC$10052,54,0)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485</v>
      </c>
      <c r="J5728">
        <f t="shared" si="89"/>
        <v>105000</v>
      </c>
      <c r="K5728" t="e">
        <f>VLOOKUP(B5728,'REGISTRO ABONOS'!$B$8:$BC$10052,54,0)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ABONOS'!$B$8:$BC$10052,54,0)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C5730" s="10">
        <v>43564</v>
      </c>
      <c r="D5730" t="s">
        <v>630</v>
      </c>
      <c r="H5730" t="s">
        <v>628</v>
      </c>
      <c r="I5730" t="s">
        <v>556</v>
      </c>
      <c r="J5730">
        <f t="shared" si="89"/>
        <v>105000</v>
      </c>
      <c r="K5730" t="e">
        <f>VLOOKUP(B5730,'REGISTRO ABONOS'!$B$8:$BC$10052,54,0)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ABONOS'!$B$8:$BC$10052,54,0)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ABONOS'!$B$8:$BC$10052,54,0)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ABONOS'!$B$8:$BC$10052,54,0)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ABONOS'!$B$8:$BC$10052,54,0)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ABONOS'!$B$8:$BC$10052,54,0)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493</v>
      </c>
      <c r="J5736">
        <f t="shared" si="89"/>
        <v>105000</v>
      </c>
      <c r="K5736" t="e">
        <f>VLOOKUP(B5736,'REGISTRO ABONOS'!$B$8:$BC$10052,54,0)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485</v>
      </c>
      <c r="J5737">
        <f t="shared" si="89"/>
        <v>105000</v>
      </c>
      <c r="K5737" t="e">
        <f>VLOOKUP(B5737,'REGISTRO ABONOS'!$B$8:$BC$10052,54,0)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485</v>
      </c>
      <c r="J5738">
        <f t="shared" si="89"/>
        <v>105000</v>
      </c>
      <c r="K5738" t="e">
        <f>VLOOKUP(B5738,'REGISTRO ABONOS'!$B$8:$BC$10052,54,0)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476</v>
      </c>
      <c r="J5739">
        <f t="shared" si="89"/>
        <v>105000</v>
      </c>
      <c r="K5739" t="e">
        <f>VLOOKUP(B5739,'REGISTRO ABONOS'!$B$8:$BC$10052,54,0)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ABONOS'!$B$8:$BC$10052,54,0)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ABONOS'!$B$8:$BC$10052,54,0)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540</v>
      </c>
      <c r="J5742">
        <f t="shared" si="89"/>
        <v>105000</v>
      </c>
      <c r="K5742" t="e">
        <f>VLOOKUP(B5742,'REGISTRO ABONOS'!$B$8:$BC$10052,54,0)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ABONOS'!$B$8:$BC$10052,54,0)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540</v>
      </c>
      <c r="J5744">
        <f t="shared" si="89"/>
        <v>105000</v>
      </c>
      <c r="K5744" t="e">
        <f>VLOOKUP(B5744,'REGISTRO ABONOS'!$B$8:$BC$10052,54,0)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ABONOS'!$B$8:$BC$10052,54,0)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ABONOS'!$B$8:$BC$10052,54,0)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ABONOS'!$B$8:$BC$10052,54,0)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ABONOS'!$B$8:$BC$10052,54,0)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ABONOS'!$B$8:$BC$10052,54,0)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ABONOS'!$B$8:$BC$10052,54,0)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ABONOS'!$B$8:$BC$10052,54,0)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ABONOS'!$B$8:$BC$10052,54,0)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ABONOS'!$B$8:$BC$10052,54,0)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ABONOS'!$B$8:$BC$10052,54,0)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ABONOS'!$B$8:$BC$10052,54,0)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ABONOS'!$B$8:$BC$10052,54,0)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ABONOS'!$B$8:$BC$10052,54,0)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ABONOS'!$B$8:$BC$10052,54,0)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ABONOS'!$B$8:$BC$10052,54,0)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ABONOS'!$B$8:$BC$10052,54,0)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ABONOS'!$B$8:$BC$10052,54,0)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ABONOS'!$B$8:$BC$10052,54,0)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ABONOS'!$B$8:$BC$10052,54,0)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ABONOS'!$B$8:$BC$10052,54,0)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ABONOS'!$B$8:$BC$10052,54,0)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ABONOS'!$B$8:$BC$10052,54,0)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ABONOS'!$B$8:$BC$10052,54,0)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ABONOS'!$B$8:$BC$10052,54,0)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ABONOS'!$B$8:$BC$10052,54,0)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ABONOS'!$B$8:$BC$10052,54,0)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ABONOS'!$B$8:$BC$10052,54,0)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ABONOS'!$B$8:$BC$10052,54,0)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ABONOS'!$B$8:$BC$10052,54,0)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ABONOS'!$B$8:$BC$10052,54,0)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ABONOS'!$B$8:$BC$10052,54,0)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ABONOS'!$B$8:$BC$10052,54,0)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ABONOS'!$B$8:$BC$10052,54,0)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ABONOS'!$B$8:$BC$10052,54,0)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ABONOS'!$B$8:$BC$10052,54,0)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ABONOS'!$B$8:$BC$10052,54,0)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ABONOS'!$B$8:$BC$10052,54,0)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ABONOS'!$B$8:$BC$10052,54,0)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ABONOS'!$B$8:$BC$10052,54,0)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ABONOS'!$B$8:$BC$10052,54,0)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ABONOS'!$B$8:$BC$10052,54,0)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485</v>
      </c>
      <c r="J5786">
        <f t="shared" si="90"/>
        <v>105000</v>
      </c>
      <c r="K5786" t="e">
        <f>VLOOKUP(B5786,'REGISTRO ABONOS'!$B$8:$BC$10052,54,0)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ABONOS'!$B$8:$BC$10052,54,0)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ABONOS'!$B$8:$BC$10052,54,0)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ABONOS'!$B$8:$BC$10052,54,0)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ABONOS'!$B$8:$BC$10052,54,0)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ABONOS'!$B$8:$BC$10052,54,0)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ABONOS'!$B$8:$BC$10052,54,0)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ABONOS'!$B$8:$BC$10052,54,0)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ABONOS'!$B$8:$BC$10052,54,0)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ABONOS'!$B$8:$BC$10052,54,0)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ABONOS'!$B$8:$BC$10052,54,0)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ABONOS'!$B$8:$BC$10052,54,0)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ABONOS'!$B$8:$BC$10052,54,0)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ABONOS'!$B$8:$BC$10052,54,0)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ABONOS'!$B$8:$BC$10052,54,0)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ABONOS'!$B$8:$BC$10052,54,0)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ABONOS'!$B$8:$BC$10052,54,0)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ABONOS'!$B$8:$BC$10052,54,0)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ABONOS'!$B$8:$BC$10052,54,0)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485</v>
      </c>
      <c r="J5805">
        <f t="shared" si="90"/>
        <v>105000</v>
      </c>
      <c r="K5805" t="e">
        <f>VLOOKUP(B5805,'REGISTRO ABONOS'!$B$8:$BC$10052,54,0)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ABONOS'!$B$8:$BC$10052,54,0)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ABONOS'!$B$8:$BC$10052,54,0)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ABONOS'!$B$8:$BC$10052,54,0)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ABONOS'!$B$8:$BC$10052,54,0)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ABONOS'!$B$8:$BC$10052,54,0)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ABONOS'!$B$8:$BC$10052,54,0)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ABONOS'!$B$8:$BC$10052,54,0)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ABONOS'!$B$8:$BC$10052,54,0)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ABONOS'!$B$8:$BC$10052,54,0)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ABONOS'!$B$8:$BC$10052,54,0)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ABONOS'!$B$8:$BC$10052,54,0)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ABONOS'!$B$8:$BC$10052,54,0)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ABONOS'!$B$8:$BC$10052,54,0)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ABONOS'!$B$8:$BC$10052,54,0)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ABONOS'!$B$8:$BC$10052,54,0)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ABONOS'!$B$8:$BC$10052,54,0)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ABONOS'!$B$8:$BC$10052,54,0)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ABONOS'!$B$8:$BC$10052,54,0)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ABONOS'!$B$8:$BC$10052,54,0)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ABONOS'!$B$8:$BC$10052,54,0)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ABONOS'!$B$8:$BC$10052,54,0)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ABONOS'!$B$8:$BC$10052,54,0)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ABONOS'!$B$8:$BC$10052,54,0)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ABONOS'!$B$8:$BC$10052,54,0)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ABONOS'!$B$8:$BC$10052,54,0)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ABONOS'!$B$8:$BC$10052,54,0)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ABONOS'!$B$8:$BC$10052,54,0)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ABONOS'!$B$8:$BC$10052,54,0)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ABONOS'!$B$8:$BC$10052,54,0)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ABONOS'!$B$8:$BC$10052,54,0)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ABONOS'!$B$8:$BC$10052,54,0)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ABONOS'!$B$8:$BC$10052,54,0)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ABONOS'!$B$8:$BC$10052,54,0)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ABONOS'!$B$8:$BC$10052,54,0)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ABONOS'!$B$8:$BC$10052,54,0)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ABONOS'!$B$8:$BC$10052,54,0)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ABONOS'!$B$8:$BC$10052,54,0)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ABONOS'!$B$8:$BC$10052,54,0)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ABONOS'!$B$8:$BC$10052,54,0)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ABONOS'!$B$8:$BC$10052,54,0)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ABONOS'!$B$8:$BC$10052,54,0)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ABONOS'!$B$8:$BC$10052,54,0)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ABONOS'!$B$8:$BC$10052,54,0)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ABONOS'!$B$8:$BC$10052,54,0)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ABONOS'!$B$8:$BC$10052,54,0)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ABONOS'!$B$8:$BC$10052,54,0)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ABONOS'!$B$8:$BC$10052,54,0)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ABONOS'!$B$8:$BC$10052,54,0)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ABONOS'!$B$8:$BC$10052,54,0)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ABONOS'!$B$8:$BC$10052,54,0)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ABONOS'!$B$8:$BC$10052,54,0)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ABONOS'!$B$8:$BC$10052,54,0)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ABONOS'!$B$8:$BC$10052,54,0)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ABONOS'!$B$8:$BC$10052,54,0)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ABONOS'!$B$8:$BC$10052,54,0)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ABONOS'!$B$8:$BC$10052,54,0)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ABONOS'!$B$8:$BC$10052,54,0)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ABONOS'!$B$8:$BC$10052,54,0)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ABONOS'!$B$8:$BC$10052,54,0)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ABONOS'!$B$8:$BC$10052,54,0)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ABONOS'!$B$8:$BC$10052,54,0)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ABONOS'!$B$8:$BC$10052,54,0)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ABONOS'!$B$8:$BC$10052,54,0)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ABONOS'!$B$8:$BC$10052,54,0)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ABONOS'!$B$8:$BC$10052,54,0)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ABONOS'!$B$8:$BC$10052,54,0)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ABONOS'!$B$8:$BC$10052,54,0)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ABONOS'!$B$8:$BC$10052,54,0)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ABONOS'!$B$8:$BC$10052,54,0)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ABONOS'!$B$8:$BC$10052,54,0)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ABONOS'!$B$8:$BC$10052,54,0)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ABONOS'!$B$8:$BC$10052,54,0)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ABONOS'!$B$8:$BC$10052,54,0)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ABONOS'!$B$8:$BC$10052,54,0)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ABONOS'!$B$8:$BC$10052,54,0)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ABONOS'!$B$8:$BC$10052,54,0)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ABONOS'!$B$8:$BC$10052,54,0)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ABONOS'!$B$8:$BC$10052,54,0)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ABONOS'!$B$8:$BC$10052,54,0)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ABONOS'!$B$8:$BC$10052,54,0)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ABONOS'!$B$8:$BC$10052,54,0)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ABONOS'!$B$8:$BC$10052,54,0)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ABONOS'!$B$8:$BC$10052,54,0)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ABONOS'!$B$8:$BC$10052,54,0)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ABONOS'!$B$8:$BC$10052,54,0)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ABONOS'!$B$8:$BC$10052,54,0)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ABONOS'!$B$8:$BC$10052,54,0)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ABONOS'!$B$8:$BC$10052,54,0)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ABONOS'!$B$8:$BC$10052,54,0)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ABONOS'!$B$8:$BC$10052,54,0)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ABONOS'!$B$8:$BC$10052,54,0)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ABONOS'!$B$8:$BC$10052,54,0)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ABONOS'!$B$8:$BC$10052,54,0)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ABONOS'!$B$8:$BC$10052,54,0)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ABONOS'!$B$8:$BC$10052,54,0)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ABONOS'!$B$8:$BC$10052,54,0)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ABONOS'!$B$8:$BC$10052,54,0)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ABONOS'!$B$8:$BC$10052,54,0)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ABONOS'!$B$8:$BC$10052,54,0)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ABONOS'!$B$8:$BC$10052,54,0)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ABONOS'!$B$8:$BC$10052,54,0)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ABONOS'!$B$8:$BC$10052,54,0)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ABONOS'!$B$8:$BC$10052,54,0)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ABONOS'!$B$8:$BC$10052,54,0)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ABONOS'!$B$8:$BC$10052,54,0)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ABONOS'!$B$8:$BC$10052,54,0)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ABONOS'!$B$8:$BC$10052,54,0)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ABONOS'!$B$8:$BC$10052,54,0)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ABONOS'!$B$8:$BC$10052,54,0)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ABONOS'!$B$8:$BC$10052,54,0)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ABONOS'!$B$8:$BC$10052,54,0)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ABONOS'!$B$8:$BC$10052,54,0)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ABONOS'!$B$8:$BC$10052,54,0)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ABONOS'!$B$8:$BC$10052,54,0)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ABONOS'!$B$8:$BC$10052,54,0)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ABONOS'!$B$8:$BC$10052,54,0)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ABONOS'!$B$8:$BC$10052,54,0)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ABONOS'!$B$8:$BC$10052,54,0)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ABONOS'!$B$8:$BC$10052,54,0)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ABONOS'!$B$8:$BC$10052,54,0)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ABONOS'!$B$8:$BC$10052,54,0)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ABONOS'!$B$8:$BC$10052,54,0)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ABONOS'!$B$8:$BC$10052,54,0)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ABONOS'!$B$8:$BC$10052,54,0)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ABONOS'!$B$8:$BC$10052,54,0)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ABONOS'!$B$8:$BC$10052,54,0)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ABONOS'!$B$8:$BC$10052,54,0)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ABONOS'!$B$8:$BC$10052,54,0)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ABONOS'!$B$8:$BC$10052,54,0)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ABONOS'!$B$8:$BC$10052,54,0)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ABONOS'!$B$8:$BC$10052,54,0)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ABONOS'!$B$8:$BC$10052,54,0)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ABONOS'!$B$8:$BC$10052,54,0)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ABONOS'!$B$8:$BC$10052,54,0)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ABONOS'!$B$8:$BC$10052,54,0)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ABONOS'!$B$8:$BC$10052,54,0)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ABONOS'!$B$8:$BC$10052,54,0)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ABONOS'!$B$8:$BC$10052,54,0)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ABONOS'!$B$8:$BC$10052,54,0)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ABONOS'!$B$8:$BC$10052,54,0)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ABONOS'!$B$8:$BC$10052,54,0)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ABONOS'!$B$8:$BC$10052,54,0)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ABONOS'!$B$8:$BC$10052,54,0)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ABONOS'!$B$8:$BC$10052,54,0)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ABONOS'!$B$8:$BC$10052,54,0)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ABONOS'!$B$8:$BC$10052,54,0)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ABONOS'!$B$8:$BC$10052,54,0)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ABONOS'!$B$8:$BC$10052,54,0)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ABONOS'!$B$8:$BC$10052,54,0)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ABONOS'!$B$8:$BC$10052,54,0)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ABONOS'!$B$8:$BC$10052,54,0)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ABONOS'!$B$8:$BC$10052,54,0)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ABONOS'!$B$8:$BC$10052,54,0)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ABONOS'!$B$8:$BC$10052,54,0)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ABONOS'!$B$8:$BC$10052,54,0)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ABONOS'!$B$8:$BC$10052,54,0)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ABONOS'!$B$8:$BC$10052,54,0)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ABONOS'!$B$8:$BC$10052,54,0)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ABONOS'!$B$8:$BC$10052,54,0)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ABONOS'!$B$8:$BC$10052,54,0)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ABONOS'!$B$8:$BC$10052,54,0)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ABONOS'!$B$8:$BC$10052,54,0)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ABONOS'!$B$8:$BC$10052,54,0)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ABONOS'!$B$8:$BC$10052,54,0)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ABONOS'!$B$8:$BC$10052,54,0)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ABONOS'!$B$8:$BC$10052,54,0)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ABONOS'!$B$8:$BC$10052,54,0)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ABONOS'!$B$8:$BC$10052,54,0)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ABONOS'!$B$8:$BC$10052,54,0)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ABONOS'!$B$8:$BC$10052,54,0)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ABONOS'!$B$8:$BC$10052,54,0)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ABONOS'!$B$8:$BC$10052,54,0)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ABONOS'!$B$8:$BC$10052,54,0)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ABONOS'!$B$8:$BC$10052,54,0)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ABONOS'!$B$8:$BC$10052,54,0)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ABONOS'!$B$8:$BC$10052,54,0)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ABONOS'!$B$8:$BC$10052,54,0)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ABONOS'!$B$8:$BC$10052,54,0)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ABONOS'!$B$8:$BC$10052,54,0)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ABONOS'!$B$8:$BC$10052,54,0)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ABONOS'!$B$8:$BC$10052,54,0)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ABONOS'!$B$8:$BC$10052,54,0)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ABONOS'!$B$8:$BC$10052,54,0)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ABONOS'!$B$8:$BC$10052,54,0)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ABONOS'!$B$8:$BC$10052,54,0)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ABONOS'!$B$8:$BC$10052,54,0)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ABONOS'!$B$8:$BC$10052,54,0)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ABONOS'!$B$8:$BC$10052,54,0)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ABONOS'!$B$8:$BC$10052,54,0)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ABONOS'!$B$8:$BC$10052,54,0)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ABONOS'!$B$8:$BC$10052,54,0)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ABONOS'!$B$8:$BC$10052,54,0)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ABONOS'!$B$8:$BC$10052,54,0)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ABONOS'!$B$8:$BC$10052,54,0)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ABONOS'!$B$8:$BC$10052,54,0)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ABONOS'!$B$8:$BC$10052,54,0)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ABONOS'!$B$8:$BC$10052,54,0)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ABONOS'!$B$8:$BC$10052,54,0)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ABONOS'!$B$8:$BC$10052,54,0)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ABONOS'!$B$8:$BC$10052,54,0)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ABONOS'!$B$8:$BC$10052,54,0)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ABONOS'!$B$8:$BC$10052,54,0)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ABONOS'!$B$8:$BC$10052,54,0)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ABONOS'!$B$8:$BC$10052,54,0)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ABONOS'!$B$8:$BC$10052,54,0)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ABONOS'!$B$8:$BC$10052,54,0)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ABONOS'!$B$8:$BC$10052,54,0)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ABONOS'!$B$8:$BC$10052,54,0)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ABONOS'!$B$8:$BC$10052,54,0)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ABONOS'!$B$8:$BC$10052,54,0)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ABONOS'!$B$8:$BC$10052,54,0)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ABONOS'!$B$8:$BC$10052,54,0)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ABONOS'!$B$8:$BC$10052,54,0)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ABONOS'!$B$8:$BC$10052,54,0)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ABONOS'!$B$8:$BC$10052,54,0)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ABONOS'!$B$8:$BC$10052,54,0)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ABONOS'!$B$8:$BC$10052,54,0)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ABONOS'!$B$8:$BC$10052,54,0)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ABONOS'!$B$8:$BC$10052,54,0)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ABONOS'!$B$8:$BC$10052,54,0)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ABONOS'!$B$8:$BC$10052,54,0)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ABONOS'!$B$8:$BC$10052,54,0)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ABONOS'!$B$8:$BC$10052,54,0)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ABONOS'!$B$8:$BC$10052,54,0)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ABONOS'!$B$8:$BC$10052,54,0)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ABONOS'!$B$8:$BC$10052,54,0)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ABONOS'!$B$8:$BC$10052,54,0)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ABONOS'!$B$8:$BC$10052,54,0)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ABONOS'!$B$8:$BC$10052,54,0)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ABONOS'!$B$8:$BC$10052,54,0)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ABONOS'!$B$8:$BC$10052,54,0)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ABONOS'!$B$8:$BC$10052,54,0)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ABONOS'!$B$8:$BC$10052,54,0)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ABONOS'!$B$8:$BC$10052,54,0)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ABONOS'!$B$8:$BC$10052,54,0)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ABONOS'!$B$8:$BC$10052,54,0)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ABONOS'!$B$8:$BC$10052,54,0)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ABONOS'!$B$8:$BC$10052,54,0)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ABONOS'!$B$8:$BC$10052,54,0)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ABONOS'!$B$8:$BC$10052,54,0)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ABONOS'!$B$8:$BC$10052,54,0)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ABONOS'!$B$8:$BC$10052,54,0)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ABONOS'!$B$8:$BC$10052,54,0)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ABONOS'!$B$8:$BC$10052,54,0)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ABONOS'!$B$8:$BC$10052,54,0)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ABONOS'!$B$8:$BC$10052,54,0)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ABONOS'!$B$8:$BC$10052,54,0)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ABONOS'!$B$8:$BC$10052,54,0)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ABONOS'!$B$8:$BC$10052,54,0)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ABONOS'!$B$8:$BC$10052,54,0)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ABONOS'!$B$8:$BC$10052,54,0)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ABONOS'!$B$8:$BC$10052,54,0)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ABONOS'!$B$8:$BC$10052,54,0)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ABONOS'!$B$8:$BC$10052,54,0)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ABONOS'!$B$8:$BC$10052,54,0)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ABONOS'!$B$8:$BC$10052,54,0)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ABONOS'!$B$8:$BC$10052,54,0)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ABONOS'!$B$8:$BC$10052,54,0)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ABONOS'!$B$8:$BC$10052,54,0)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ABONOS'!$B$8:$BC$10052,54,0)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ABONOS'!$B$8:$BC$10052,54,0)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ABONOS'!$B$8:$BC$10052,54,0)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ABONOS'!$B$8:$BC$10052,54,0)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ABONOS'!$B$8:$BC$10052,54,0)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ABONOS'!$B$8:$BC$10052,54,0)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ABONOS'!$B$8:$BC$10052,54,0)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ABONOS'!$B$8:$BC$10052,54,0)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ABONOS'!$B$8:$BC$10052,54,0)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ABONOS'!$B$8:$BC$10052,54,0)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ABONOS'!$B$8:$BC$10052,54,0)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ABONOS'!$B$8:$BC$10052,54,0)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ABONOS'!$B$8:$BC$10052,54,0)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ABONOS'!$B$8:$BC$10052,54,0)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ABONOS'!$B$8:$BC$10052,54,0)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ABONOS'!$B$8:$BC$10052,54,0)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ABONOS'!$B$8:$BC$10052,54,0)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ABONOS'!$B$8:$BC$10052,54,0)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ABONOS'!$B$8:$BC$10052,54,0)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ABONOS'!$B$8:$BC$10052,54,0)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ABONOS'!$B$8:$BC$10052,54,0)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ABONOS'!$B$8:$BC$10052,54,0)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ABONOS'!$B$8:$BC$10052,54,0)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ABONOS'!$B$8:$BC$10052,54,0)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ABONOS'!$B$8:$BC$10052,54,0)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ABONOS'!$B$8:$BC$10052,54,0)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ABONOS'!$B$8:$BC$10052,54,0)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ABONOS'!$B$8:$BC$10052,54,0)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ABONOS'!$B$8:$BC$10052,54,0)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ABONOS'!$B$8:$BC$10052,54,0)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ABONOS'!$B$8:$BC$10052,54,0)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ABONOS'!$B$8:$BC$10052,54,0)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ABONOS'!$B$8:$BC$10052,54,0)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ABONOS'!$B$8:$BC$10052,54,0)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ABONOS'!$B$8:$BC$10052,54,0)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ABONOS'!$B$8:$BC$10052,54,0)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ABONOS'!$B$8:$BC$10052,54,0)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ABONOS'!$B$8:$BC$10052,54,0)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ABONOS'!$B$8:$BC$10052,54,0)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ABONOS'!$B$8:$BC$10052,54,0)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ABONOS'!$B$8:$BC$10052,54,0)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ABONOS'!$B$8:$BC$10052,54,0)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ABONOS'!$B$8:$BC$10052,54,0)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ABONOS'!$B$8:$BC$10052,54,0)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ABONOS'!$B$8:$BC$10052,54,0)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ABONOS'!$B$8:$BC$10052,54,0)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ABONOS'!$B$8:$BC$10052,54,0)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ABONOS'!$B$8:$BC$10052,54,0)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ABONOS'!$B$8:$BC$10052,54,0)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ABONOS'!$B$8:$BC$10052,54,0)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ABONOS'!$B$8:$BC$10052,54,0)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ABONOS'!$B$8:$BC$10052,54,0)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ABONOS'!$B$8:$BC$10052,54,0)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ABONOS'!$B$8:$BC$10052,54,0)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ABONOS'!$B$8:$BC$10052,54,0)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ABONOS'!$B$8:$BC$10052,54,0)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ABONOS'!$B$8:$BC$10052,54,0)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ABONOS'!$B$8:$BC$10052,54,0)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ABONOS'!$B$8:$BC$10052,54,0)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ABONOS'!$B$8:$BC$10052,54,0)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ABONOS'!$B$8:$BC$10052,54,0)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ABONOS'!$B$8:$BC$10052,54,0)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ABONOS'!$B$8:$BC$10052,54,0)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ABONOS'!$B$8:$BC$10052,54,0)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ABONOS'!$B$8:$BC$10052,54,0)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ABONOS'!$B$8:$BC$10052,54,0)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ABONOS'!$B$8:$BC$10052,54,0)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ABONOS'!$B$8:$BC$10052,54,0)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ABONOS'!$B$8:$BC$10052,54,0)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ABONOS'!$B$8:$BC$10052,54,0)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ABONOS'!$B$8:$BC$10052,54,0)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ABONOS'!$B$8:$BC$10052,54,0)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ABONOS'!$B$8:$BC$10052,54,0)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ABONOS'!$B$8:$BC$10052,54,0)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ABONOS'!$B$8:$BC$10052,54,0)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ABONOS'!$B$8:$BC$10052,54,0)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ABONOS'!$B$8:$BC$10052,54,0)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ABONOS'!$B$8:$BC$10052,54,0)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ABONOS'!$B$8:$BC$10052,54,0)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ABONOS'!$B$8:$BC$10052,54,0)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ABONOS'!$B$8:$BC$10052,54,0)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ABONOS'!$B$8:$BC$10052,54,0)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ABONOS'!$B$8:$BC$10052,54,0)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ABONOS'!$B$8:$BC$10052,54,0)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ABONOS'!$B$8:$BC$10052,54,0)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ABONOS'!$B$8:$BC$10052,54,0)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ABONOS'!$B$8:$BC$10052,54,0)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ABONOS'!$B$8:$BC$10052,54,0)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ABONOS'!$B$8:$BC$10052,54,0)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ABONOS'!$B$8:$BC$10052,54,0)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ABONOS'!$B$8:$BC$10052,54,0)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ABONOS'!$B$8:$BC$10052,54,0)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ABONOS'!$B$8:$BC$10052,54,0)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ABONOS'!$B$8:$BC$10052,54,0)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ABONOS'!$B$8:$BC$10052,54,0)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ABONOS'!$B$8:$BC$10052,54,0)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ABONOS'!$B$8:$BC$10052,54,0)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ABONOS'!$B$8:$BC$10052,54,0)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ABONOS'!$B$8:$BC$10052,54,0)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ABONOS'!$B$8:$BC$10052,54,0)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ABONOS'!$B$8:$BC$10052,54,0)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ABONOS'!$B$8:$BC$10052,54,0)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ABONOS'!$B$8:$BC$10052,54,0)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ABONOS'!$B$8:$BC$10052,54,0)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ABONOS'!$B$8:$BC$10052,54,0)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ABONOS'!$B$8:$BC$10052,54,0)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ABONOS'!$B$8:$BC$10052,54,0)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ABONOS'!$B$8:$BC$10052,54,0)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ABONOS'!$B$8:$BC$10052,54,0)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ABONOS'!$B$8:$BC$10052,54,0)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ABONOS'!$B$8:$BC$10052,54,0)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ABONOS'!$B$8:$BC$10052,54,0)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ABONOS'!$B$8:$BC$10052,54,0)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ABONOS'!$B$8:$BC$10052,54,0)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ABONOS'!$B$8:$BC$10052,54,0)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ABONOS'!$B$8:$BC$10052,54,0)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ABONOS'!$B$8:$BC$10052,54,0)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ABONOS'!$B$8:$BC$10052,54,0)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ABONOS'!$B$8:$BC$10052,54,0)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ABONOS'!$B$8:$BC$10052,54,0)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ABONOS'!$B$8:$BC$10052,54,0)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ABONOS'!$B$8:$BC$10052,54,0)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ABONOS'!$B$8:$BC$10052,54,0)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ABONOS'!$B$8:$BC$10052,54,0)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ABONOS'!$B$8:$BC$10052,54,0)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ABONOS'!$B$8:$BC$10052,54,0)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ABONOS'!$B$8:$BC$10052,54,0)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ABONOS'!$B$8:$BC$10052,54,0)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ABONOS'!$B$8:$BC$10052,54,0)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ABONOS'!$B$8:$BC$10052,54,0)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ABONOS'!$B$8:$BC$10052,54,0)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ABONOS'!$B$8:$BC$10052,54,0)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ABONOS'!$B$8:$BC$10052,54,0)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ABONOS'!$B$8:$BC$10052,54,0)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ABONOS'!$B$8:$BC$10052,54,0)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ABONOS'!$B$8:$BC$10052,54,0)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ABONOS'!$B$8:$BC$10052,54,0)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ABONOS'!$B$8:$BC$10052,54,0)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ABONOS'!$B$8:$BC$10052,54,0)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ABONOS'!$B$8:$BC$10052,54,0)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ABONOS'!$B$8:$BC$10052,54,0)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ABONOS'!$B$8:$BC$10052,54,0)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ABONOS'!$B$8:$BC$10052,54,0)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ABONOS'!$B$8:$BC$10052,54,0)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ABONOS'!$B$8:$BC$10052,54,0)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ABONOS'!$B$8:$BC$10052,54,0)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ABONOS'!$B$8:$BC$10052,54,0)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ABONOS'!$B$8:$BC$10052,54,0)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ABONOS'!$B$8:$BC$10052,54,0)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ABONOS'!$B$8:$BC$10052,54,0)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678</v>
      </c>
      <c r="H6215" t="s">
        <v>678</v>
      </c>
      <c r="I6215" t="s">
        <v>671</v>
      </c>
      <c r="J6215">
        <f t="shared" si="96"/>
        <v>105000</v>
      </c>
      <c r="K6215" t="e">
        <f>VLOOKUP(B6215,'REGISTRO ABONOS'!$B$8:$BC$10052,54,0)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ABONOS'!$B$8:$BC$10052,54,0)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ABONOS'!$B$8:$BC$10052,54,0)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ABONOS'!$B$8:$BC$10052,54,0)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ABONOS'!$B$8:$BC$10052,54,0)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ABONOS'!$B$8:$BC$10052,54,0)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ABONOS'!$B$8:$BC$10052,54,0)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ABONOS'!$B$8:$BC$10052,54,0)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ABONOS'!$B$8:$BC$10052,54,0)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ABONOS'!$B$8:$BC$10052,54,0)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ABONOS'!$B$8:$BC$10052,54,0)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ABONOS'!$B$8:$BC$10052,54,0)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ABONOS'!$B$8:$BC$10052,54,0)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ABONOS'!$B$8:$BC$10052,54,0)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ABONOS'!$B$8:$BC$10052,54,0)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ABONOS'!$B$8:$BC$10052,54,0)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ABONOS'!$B$8:$BC$10052,54,0)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ABONOS'!$B$8:$BC$10052,54,0)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ABONOS'!$B$8:$BC$10052,54,0)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ABONOS'!$B$8:$BC$10052,54,0)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ABONOS'!$B$8:$BC$10052,54,0)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ABONOS'!$B$8:$BC$10052,54,0)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ABONOS'!$B$8:$BC$10052,54,0)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ABONOS'!$B$8:$BC$10052,54,0)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ABONOS'!$B$8:$BC$10052,54,0)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ABONOS'!$B$8:$BC$10052,54,0)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ABONOS'!$B$8:$BC$10052,54,0)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ABONOS'!$B$8:$BC$10052,54,0)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ABONOS'!$B$8:$BC$10052,54,0)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ABONOS'!$B$8:$BC$10052,54,0)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ABONOS'!$B$8:$BC$10052,54,0)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ABONOS'!$B$8:$BC$10052,54,0)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ABONOS'!$B$8:$BC$10052,54,0)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ABONOS'!$B$8:$BC$10052,54,0)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ABONOS'!$B$8:$BC$10052,54,0)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ABONOS'!$B$8:$BC$10052,54,0)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ABONOS'!$B$8:$BC$10052,54,0)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ABONOS'!$B$8:$BC$10052,54,0)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ABONOS'!$B$8:$BC$10052,54,0)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ABONOS'!$B$8:$BC$10052,54,0)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ABONOS'!$B$8:$BC$10052,54,0)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ABONOS'!$B$8:$BC$10052,54,0)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ABONOS'!$B$8:$BC$10052,54,0)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ABONOS'!$B$8:$BC$10052,54,0)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ABONOS'!$B$8:$BC$10052,54,0)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ABONOS'!$B$8:$BC$10052,54,0)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ABONOS'!$B$8:$BC$10052,54,0)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ABONOS'!$B$8:$BC$10052,54,0)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ABONOS'!$B$8:$BC$10052,54,0)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ABONOS'!$B$8:$BC$10052,54,0)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ABONOS'!$B$8:$BC$10052,54,0)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ABONOS'!$B$8:$BC$10052,54,0)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ABONOS'!$B$8:$BC$10052,54,0)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ABONOS'!$B$8:$BC$10052,54,0)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ABONOS'!$B$8:$BC$10052,54,0)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ABONOS'!$B$8:$BC$10052,54,0)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ABONOS'!$B$8:$BC$10052,54,0)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ABONOS'!$B$8:$BC$10052,54,0)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ABONOS'!$B$8:$BC$10052,54,0)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ABONOS'!$B$8:$BC$10052,54,0)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ABONOS'!$B$8:$BC$10052,54,0)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ABONOS'!$B$8:$BC$10052,54,0)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ABONOS'!$B$8:$BC$10052,54,0)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ABONOS'!$B$8:$BC$10052,54,0)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ABONOS'!$B$8:$BC$10052,54,0)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ABONOS'!$B$8:$BC$10052,54,0)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ABONOS'!$B$8:$BC$10052,54,0)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ABONOS'!$B$8:$BC$10052,54,0)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ABONOS'!$B$8:$BC$10052,54,0)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ABONOS'!$B$8:$BC$10052,54,0)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ABONOS'!$B$8:$BC$10052,54,0)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ABONOS'!$B$8:$BC$10052,54,0)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ABONOS'!$B$8:$BC$10052,54,0)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ABONOS'!$B$8:$BC$10052,54,0)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ABONOS'!$B$8:$BC$10052,54,0)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ABONOS'!$B$8:$BC$10052,54,0)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ABONOS'!$B$8:$BC$10052,54,0)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ABONOS'!$B$8:$BC$10052,54,0)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ABONOS'!$B$8:$BC$10052,54,0)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ABONOS'!$B$8:$BC$10052,54,0)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ABONOS'!$B$8:$BC$10052,54,0)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ABONOS'!$B$8:$BC$10052,54,0)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ABONOS'!$B$8:$BC$10052,54,0)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ABONOS'!$B$8:$BC$10052,54,0)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ABONOS'!$B$8:$BC$10052,54,0)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ABONOS'!$B$8:$BC$10052,54,0)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ABONOS'!$B$8:$BC$10052,54,0)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ABONOS'!$B$8:$BC$10052,54,0)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ABONOS'!$B$8:$BC$10052,54,0)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ABONOS'!$B$8:$BC$10052,54,0)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ABONOS'!$B$8:$BC$10052,54,0)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ABONOS'!$B$8:$BC$10052,54,0)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ABONOS'!$B$8:$BC$10052,54,0)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ABONOS'!$B$8:$BC$10052,54,0)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ABONOS'!$B$8:$BC$10052,54,0)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ABONOS'!$B$8:$BC$10052,54,0)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ABONOS'!$B$8:$BC$10052,54,0)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ABONOS'!$B$8:$BC$10052,54,0)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ABONOS'!$B$8:$BC$10052,54,0)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ABONOS'!$B$8:$BC$10052,54,0)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ABONOS'!$B$8:$BC$10052,54,0)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ABONOS'!$B$8:$BC$10052,54,0)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ABONOS'!$B$8:$BC$10052,54,0)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ABONOS'!$B$8:$BC$10052,54,0)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ABONOS'!$B$8:$BC$10052,54,0)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ABONOS'!$B$8:$BC$10052,54,0)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ABONOS'!$B$8:$BC$10052,54,0)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ABONOS'!$B$8:$BC$10052,54,0)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ABONOS'!$B$8:$BC$10052,54,0)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ABONOS'!$B$8:$BC$10052,54,0)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ABONOS'!$B$8:$BC$10052,54,0)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ABONOS'!$B$8:$BC$10052,54,0)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ABONOS'!$B$8:$BC$10052,54,0)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ABONOS'!$B$8:$BC$10052,54,0)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ABONOS'!$B$8:$BC$10052,54,0)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ABONOS'!$B$8:$BC$10052,54,0)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ABONOS'!$B$8:$BC$10052,54,0)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ABONOS'!$B$8:$BC$10052,54,0)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ABONOS'!$B$8:$BC$10052,54,0)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ABONOS'!$B$8:$BC$10052,54,0)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ABONOS'!$B$8:$BC$10052,54,0)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ABONOS'!$B$8:$BC$10052,54,0)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ABONOS'!$B$8:$BC$10052,54,0)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ABONOS'!$B$8:$BC$10052,54,0)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ABONOS'!$B$8:$BC$10052,54,0)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ABONOS'!$B$8:$BC$10052,54,0)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ABONOS'!$B$8:$BC$10052,54,0)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ABONOS'!$B$8:$BC$10052,54,0)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ABONOS'!$B$8:$BC$10052,54,0)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ABONOS'!$B$8:$BC$10052,54,0)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ABONOS'!$B$8:$BC$10052,54,0)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ABONOS'!$B$8:$BC$10052,54,0)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ABONOS'!$B$8:$BC$10052,54,0)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ABONOS'!$B$8:$BC$10052,54,0)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ABONOS'!$B$8:$BC$10052,54,0)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ABONOS'!$B$8:$BC$10052,54,0)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ABONOS'!$B$8:$BC$10052,54,0)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ABONOS'!$B$8:$BC$10052,54,0)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ABONOS'!$B$8:$BC$10052,54,0)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ABONOS'!$B$8:$BC$10052,54,0)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ABONOS'!$B$8:$BC$10052,54,0)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ABONOS'!$B$8:$BC$10052,54,0)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ABONOS'!$B$8:$BC$10052,54,0)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ABONOS'!$B$8:$BC$10052,54,0)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ABONOS'!$B$8:$BC$10052,54,0)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ABONOS'!$B$8:$BC$10052,54,0)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ABONOS'!$B$8:$BC$10052,54,0)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ABONOS'!$B$8:$BC$10052,54,0)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ABONOS'!$B$8:$BC$10052,54,0)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ABONOS'!$B$8:$BC$10052,54,0)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ABONOS'!$B$8:$BC$10052,54,0)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ABONOS'!$B$8:$BC$10052,54,0)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ABONOS'!$B$8:$BC$10052,54,0)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ABONOS'!$B$8:$BC$10052,54,0)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ABONOS'!$B$8:$BC$10052,54,0)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ABONOS'!$B$8:$BC$10052,54,0)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ABONOS'!$B$8:$BC$10052,54,0)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ABONOS'!$B$8:$BC$10052,54,0)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ABONOS'!$B$8:$BC$10052,54,0)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ABONOS'!$B$8:$BC$10052,54,0)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ABONOS'!$B$8:$BC$10052,54,0)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ABONOS'!$B$8:$BC$10052,54,0)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ABONOS'!$B$8:$BC$10052,54,0)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ABONOS'!$B$8:$BC$10052,54,0)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ABONOS'!$B$8:$BC$10052,54,0)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ABONOS'!$B$8:$BC$10052,54,0)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ABONOS'!$B$8:$BC$10052,54,0)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ABONOS'!$B$8:$BC$10052,54,0)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ABONOS'!$B$8:$BC$10052,54,0)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ABONOS'!$B$8:$BC$10052,54,0)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ABONOS'!$B$8:$BC$10052,54,0)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ABONOS'!$B$8:$BC$10052,54,0)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ABONOS'!$B$8:$BC$10052,54,0)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ABONOS'!$B$8:$BC$10052,54,0)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ABONOS'!$B$8:$BC$10052,54,0)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ABONOS'!$B$8:$BC$10052,54,0)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ABONOS'!$B$8:$BC$10052,54,0)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ABONOS'!$B$8:$BC$10052,54,0)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ABONOS'!$B$8:$BC$10052,54,0)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ABONOS'!$B$8:$BC$10052,54,0)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ABONOS'!$B$8:$BC$10052,54,0)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ABONOS'!$B$8:$BC$10052,54,0)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ABONOS'!$B$8:$BC$10052,54,0)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ABONOS'!$B$8:$BC$10052,54,0)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ABONOS'!$B$8:$BC$10052,54,0)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ABONOS'!$B$8:$BC$10052,54,0)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ABONOS'!$B$8:$BC$10052,54,0)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ABONOS'!$B$8:$BC$10052,54,0)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ABONOS'!$B$8:$BC$10052,54,0)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ABONOS'!$B$8:$BC$10052,54,0)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ABONOS'!$B$8:$BC$10052,54,0)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ABONOS'!$B$8:$BC$10052,54,0)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ABONOS'!$B$8:$BC$10052,54,0)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ABONOS'!$B$8:$BC$10052,54,0)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ABONOS'!$B$8:$BC$10052,54,0)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ABONOS'!$B$8:$BC$10052,54,0)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ABONOS'!$B$8:$BC$10052,54,0)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ABONOS'!$B$8:$BC$10052,54,0)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ABONOS'!$B$8:$BC$10052,54,0)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ABONOS'!$B$8:$BC$10052,54,0)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ABONOS'!$B$8:$BC$10052,54,0)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ABONOS'!$B$8:$BC$10052,54,0)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ABONOS'!$B$8:$BC$10052,54,0)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ABONOS'!$B$8:$BC$10052,54,0)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ABONOS'!$B$8:$BC$10052,54,0)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ABONOS'!$B$8:$BC$10052,54,0)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ABONOS'!$B$8:$BC$10052,54,0)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ABONOS'!$B$8:$BC$10052,54,0)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ABONOS'!$B$8:$BC$10052,54,0)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ABONOS'!$B$8:$BC$10052,54,0)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ABONOS'!$B$8:$BC$10052,54,0)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ABONOS'!$B$8:$BC$10052,54,0)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ABONOS'!$B$8:$BC$10052,54,0)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ABONOS'!$B$8:$BC$10052,54,0)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ABONOS'!$B$8:$BC$10052,54,0)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ABONOS'!$B$8:$BC$10052,54,0)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ABONOS'!$B$8:$BC$10052,54,0)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ABONOS'!$B$8:$BC$10052,54,0)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ABONOS'!$B$8:$BC$10052,54,0)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ABONOS'!$B$8:$BC$10052,54,0)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ABONOS'!$B$8:$BC$10052,54,0)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ABONOS'!$B$8:$BC$10052,54,0)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ABONOS'!$B$8:$BC$10052,54,0)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ABONOS'!$B$8:$BC$10052,54,0)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ABONOS'!$B$8:$BC$10052,54,0)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ABONOS'!$B$8:$BC$10052,54,0)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ABONOS'!$B$8:$BC$10052,54,0)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ABONOS'!$B$8:$BC$10052,54,0)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ABONOS'!$B$8:$BC$10052,54,0)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ABONOS'!$B$8:$BC$10052,54,0)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ABONOS'!$B$8:$BC$10052,54,0)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ABONOS'!$B$8:$BC$10052,54,0)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ABONOS'!$B$8:$BC$10052,54,0)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ABONOS'!$B$8:$BC$10052,54,0)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ABONOS'!$B$8:$BC$10052,54,0)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ABONOS'!$B$8:$BC$10052,54,0)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ABONOS'!$B$8:$BC$10052,54,0)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ABONOS'!$B$8:$BC$10052,54,0)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ABONOS'!$B$8:$BC$10052,54,0)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ABONOS'!$B$8:$BC$10052,54,0)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ABONOS'!$B$8:$BC$10052,54,0)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ABONOS'!$B$8:$BC$10052,54,0)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ABONOS'!$B$8:$BC$10052,54,0)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ABONOS'!$B$8:$BC$10052,54,0)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ABONOS'!$B$8:$BC$10052,54,0)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ABONOS'!$B$8:$BC$10052,54,0)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ABONOS'!$B$8:$BC$10052,54,0)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ABONOS'!$B$8:$BC$10052,54,0)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ABONOS'!$B$8:$BC$10052,54,0)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ABONOS'!$B$8:$BC$10052,54,0)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ABONOS'!$B$8:$BC$10052,54,0)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ABONOS'!$B$8:$BC$10052,54,0)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ABONOS'!$B$8:$BC$10052,54,0)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ABONOS'!$B$8:$BC$10052,54,0)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ABONOS'!$B$8:$BC$10052,54,0)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ABONOS'!$B$8:$BC$10052,54,0)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ABONOS'!$B$8:$BC$10052,54,0)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ABONOS'!$B$8:$BC$10052,54,0)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ABONOS'!$B$8:$BC$10052,54,0)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ABONOS'!$B$8:$BC$10052,54,0)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ABONOS'!$B$8:$BC$10052,54,0)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ABONOS'!$B$8:$BC$10052,54,0)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ABONOS'!$B$8:$BC$10052,54,0)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ABONOS'!$B$8:$BC$10052,54,0)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ABONOS'!$B$8:$BC$10052,54,0)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ABONOS'!$B$8:$BC$10052,54,0)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ABONOS'!$B$8:$BC$10052,54,0)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ABONOS'!$B$8:$BC$10052,54,0)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ABONOS'!$B$8:$BC$10052,54,0)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ABONOS'!$B$8:$BC$10052,54,0)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ABONOS'!$B$8:$BC$10052,54,0)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ABONOS'!$B$8:$BC$10052,54,0)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ABONOS'!$B$8:$BC$10052,54,0)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ABONOS'!$B$8:$BC$10052,54,0)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ABONOS'!$B$8:$BC$10052,54,0)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ABONOS'!$B$8:$BC$10052,54,0)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ABONOS'!$B$8:$BC$10052,54,0)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ABONOS'!$B$8:$BC$10052,54,0)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ABONOS'!$B$8:$BC$10052,54,0)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ABONOS'!$B$8:$BC$10052,54,0)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ABONOS'!$B$8:$BC$10052,54,0)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ABONOS'!$B$8:$BC$10052,54,0)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ABONOS'!$B$8:$BC$10052,54,0)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ABONOS'!$B$8:$BC$10052,54,0)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ABONOS'!$B$8:$BC$10052,54,0)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ABONOS'!$B$8:$BC$10052,54,0)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ABONOS'!$B$8:$BC$10052,54,0)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ABONOS'!$B$8:$BC$10052,54,0)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ABONOS'!$B$8:$BC$10052,54,0)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ABONOS'!$B$8:$BC$10052,54,0)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ABONOS'!$B$8:$BC$10052,54,0)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ABONOS'!$B$8:$BC$10052,54,0)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ABONOS'!$B$8:$BC$10052,54,0)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ABONOS'!$B$8:$BC$10052,54,0)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ABONOS'!$B$8:$BC$10052,54,0)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ABONOS'!$B$8:$BC$10052,54,0)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ABONOS'!$B$8:$BC$10052,54,0)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ABONOS'!$B$8:$BC$10052,54,0)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ABONOS'!$B$8:$BC$10052,54,0)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ABONOS'!$B$8:$BC$10052,54,0)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ABONOS'!$B$8:$BC$10052,54,0)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ABONOS'!$B$8:$BC$10052,54,0)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ABONOS'!$B$8:$BC$10052,54,0)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ABONOS'!$B$8:$BC$10052,54,0)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ABONOS'!$B$8:$BC$10052,54,0)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ABONOS'!$B$8:$BC$10052,54,0)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ABONOS'!$B$8:$BC$10052,54,0)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ABONOS'!$B$8:$BC$10052,54,0)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ABONOS'!$B$8:$BC$10052,54,0)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ABONOS'!$B$8:$BC$10052,54,0)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ABONOS'!$B$8:$BC$10052,54,0)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ABONOS'!$B$8:$BC$10052,54,0)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ABONOS'!$B$8:$BC$10052,54,0)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ABONOS'!$B$8:$BC$10052,54,0)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ABONOS'!$B$8:$BC$10052,54,0)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ABONOS'!$B$8:$BC$10052,54,0)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ABONOS'!$B$8:$BC$10052,54,0)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ABONOS'!$B$8:$BC$10052,54,0)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ABONOS'!$B$8:$BC$10052,54,0)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ABONOS'!$B$8:$BC$10052,54,0)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ABONOS'!$B$8:$BC$10052,54,0)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ABONOS'!$B$8:$BC$10052,54,0)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ABONOS'!$B$8:$BC$10052,54,0)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ABONOS'!$B$8:$BC$10052,54,0)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ABONOS'!$B$8:$BC$10052,54,0)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ABONOS'!$B$8:$BC$10052,54,0)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ABONOS'!$B$8:$BC$10052,54,0)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ABONOS'!$B$8:$BC$10052,54,0)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ABONOS'!$B$8:$BC$10052,54,0)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ABONOS'!$B$8:$BC$10052,54,0)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ABONOS'!$B$8:$BC$10052,54,0)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ABONOS'!$B$8:$BC$10052,54,0)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ABONOS'!$B$8:$BC$10052,54,0)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ABONOS'!$B$8:$BC$10052,54,0)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ABONOS'!$B$8:$BC$10052,54,0)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ABONOS'!$B$8:$BC$10052,54,0)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ABONOS'!$B$8:$BC$10052,54,0)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ABONOS'!$B$8:$BC$10052,54,0)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ABONOS'!$B$8:$BC$10052,54,0)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ABONOS'!$B$8:$BC$10052,54,0)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ABONOS'!$B$8:$BC$10052,54,0)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ABONOS'!$B$8:$BC$10052,54,0)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ABONOS'!$B$8:$BC$10052,54,0)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ABONOS'!$B$8:$BC$10052,54,0)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ABONOS'!$B$8:$BC$10052,54,0)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ABONOS'!$B$8:$BC$10052,54,0)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ABONOS'!$B$8:$BC$10052,54,0)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ABONOS'!$B$8:$BC$10052,54,0)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ABONOS'!$B$8:$BC$10052,54,0)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ABONOS'!$B$8:$BC$10052,54,0)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ABONOS'!$B$8:$BC$10052,54,0)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ABONOS'!$B$8:$BC$10052,54,0)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ABONOS'!$B$8:$BC$10052,54,0)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ABONOS'!$B$8:$BC$10052,54,0)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ABONOS'!$B$8:$BC$10052,54,0)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ABONOS'!$B$8:$BC$10052,54,0)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ABONOS'!$B$8:$BC$10052,54,0)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ABONOS'!$B$8:$BC$10052,54,0)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ABONOS'!$B$8:$BC$10052,54,0)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ABONOS'!$B$8:$BC$10052,54,0)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ABONOS'!$B$8:$BC$10052,54,0)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ABONOS'!$B$8:$BC$10052,54,0)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ABONOS'!$B$8:$BC$10052,54,0)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ABONOS'!$B$8:$BC$10052,54,0)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ABONOS'!$B$8:$BC$10052,54,0)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ABONOS'!$B$8:$BC$10052,54,0)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ABONOS'!$B$8:$BC$10052,54,0)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ABONOS'!$B$8:$BC$10052,54,0)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ABONOS'!$B$8:$BC$10052,54,0)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ABONOS'!$B$8:$BC$10052,54,0)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ABONOS'!$B$8:$BC$10052,54,0)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ABONOS'!$B$8:$BC$10052,54,0)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ABONOS'!$B$8:$BC$10052,54,0)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ABONOS'!$B$8:$BC$10052,54,0)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ABONOS'!$B$8:$BC$10052,54,0)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ABONOS'!$B$8:$BC$10052,54,0)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ABONOS'!$B$8:$BC$10052,54,0)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ABONOS'!$B$8:$BC$10052,54,0)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ABONOS'!$B$8:$BC$10052,54,0)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ABONOS'!$B$8:$BC$10052,54,0)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ABONOS'!$B$8:$BC$10052,54,0)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ABONOS'!$B$8:$BC$10052,54,0)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ABONOS'!$B$8:$BC$10052,54,0)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ABONOS'!$B$8:$BC$10052,54,0)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ABONOS'!$B$8:$BC$10052,54,0)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ABONOS'!$B$8:$BC$10052,54,0)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ABONOS'!$B$8:$BC$10052,54,0)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ABONOS'!$B$8:$BC$10052,54,0)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ABONOS'!$B$8:$BC$10052,54,0)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ABONOS'!$B$8:$BC$10052,54,0)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ABONOS'!$B$8:$BC$10052,54,0)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ABONOS'!$B$8:$BC$10052,54,0)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ABONOS'!$B$8:$BC$10052,54,0)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ABONOS'!$B$8:$BC$10052,54,0)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ABONOS'!$B$8:$BC$10052,54,0)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ABONOS'!$B$8:$BC$10052,54,0)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ABONOS'!$B$8:$BC$10052,54,0)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ABONOS'!$B$8:$BC$10052,54,0)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ABONOS'!$B$8:$BC$10052,54,0)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ABONOS'!$B$8:$BC$10052,54,0)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ABONOS'!$B$8:$BC$10052,54,0)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ABONOS'!$B$8:$BC$10052,54,0)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ABONOS'!$B$8:$BC$10052,54,0)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ABONOS'!$B$8:$BC$10052,54,0)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ABONOS'!$B$8:$BC$10052,54,0)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ABONOS'!$B$8:$BC$10052,54,0)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ABONOS'!$B$8:$BC$10052,54,0)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ABONOS'!$B$8:$BC$10052,54,0)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ABONOS'!$B$8:$BC$10052,54,0)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ABONOS'!$B$8:$BC$10052,54,0)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ABONOS'!$B$8:$BC$10052,54,0)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ABONOS'!$B$8:$BC$10052,54,0)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ABONOS'!$B$8:$BC$10052,54,0)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ABONOS'!$B$8:$BC$10052,54,0)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ABONOS'!$B$8:$BC$10052,54,0)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ABONOS'!$B$8:$BC$10052,54,0)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ABONOS'!$B$8:$BC$10052,54,0)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ABONOS'!$B$8:$BC$10052,54,0)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ABONOS'!$B$8:$BC$10052,54,0)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ABONOS'!$B$8:$BC$10052,54,0)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ABONOS'!$B$8:$BC$10052,54,0)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ABONOS'!$B$8:$BC$10052,54,0)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ABONOS'!$B$8:$BC$10052,54,0)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ABONOS'!$B$8:$BC$10052,54,0)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ABONOS'!$B$8:$BC$10052,54,0)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ABONOS'!$B$8:$BC$10052,54,0)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ABONOS'!$B$8:$BC$10052,54,0)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ABONOS'!$B$8:$BC$10052,54,0)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ABONOS'!$B$8:$BC$10052,54,0)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ABONOS'!$B$8:$BC$10052,54,0)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ABONOS'!$B$8:$BC$10052,54,0)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ABONOS'!$B$8:$BC$10052,54,0)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ABONOS'!$B$8:$BC$10052,54,0)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ABONOS'!$B$8:$BC$10052,54,0)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ABONOS'!$B$8:$BC$10052,54,0)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ABONOS'!$B$8:$BC$10052,54,0)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ABONOS'!$B$8:$BC$10052,54,0)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ABONOS'!$B$8:$BC$10052,54,0)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ABONOS'!$B$8:$BC$10052,54,0)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ABONOS'!$B$8:$BC$10052,54,0)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ABONOS'!$B$8:$BC$10052,54,0)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ABONOS'!$B$8:$BC$10052,54,0)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ABONOS'!$B$8:$BC$10052,54,0)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ABONOS'!$B$8:$BC$10052,54,0)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ABONOS'!$B$8:$BC$10052,54,0)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ABONOS'!$B$8:$BC$10052,54,0)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ABONOS'!$B$8:$BC$10052,54,0)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ABONOS'!$B$8:$BC$10052,54,0)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ABONOS'!$B$8:$BC$10052,54,0)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ABONOS'!$B$8:$BC$10052,54,0)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ABONOS'!$B$8:$BC$10052,54,0)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ABONOS'!$B$8:$BC$10052,54,0)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ABONOS'!$B$8:$BC$10052,54,0)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ABONOS'!$B$8:$BC$10052,54,0)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ABONOS'!$B$8:$BC$10052,54,0)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ABONOS'!$B$8:$BC$10052,54,0)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ABONOS'!$B$8:$BC$10052,54,0)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ABONOS'!$B$8:$BC$10052,54,0)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ABONOS'!$B$8:$BC$10052,54,0)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ABONOS'!$B$8:$BC$10052,54,0)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ABONOS'!$B$8:$BC$10052,54,0)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ABONOS'!$B$8:$BC$10052,54,0)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ABONOS'!$B$8:$BC$10052,54,0)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ABONOS'!$B$8:$BC$10052,54,0)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ABONOS'!$B$8:$BC$10052,54,0)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ABONOS'!$B$8:$BC$10052,54,0)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ABONOS'!$B$8:$BC$10052,54,0)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ABONOS'!$B$8:$BC$10052,54,0)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ABONOS'!$B$8:$BC$10052,54,0)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ABONOS'!$B$8:$BC$10052,54,0)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ABONOS'!$B$8:$BC$10052,54,0)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ABONOS'!$B$8:$BC$10052,54,0)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ABONOS'!$B$8:$BC$10052,54,0)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ABONOS'!$B$8:$BC$10052,54,0)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ABONOS'!$B$8:$BC$10052,54,0)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ABONOS'!$B$8:$BC$10052,54,0)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ABONOS'!$B$8:$BC$10052,54,0)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ABONOS'!$B$8:$BC$10052,54,0)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ABONOS'!$B$8:$BC$10052,54,0)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ABONOS'!$B$8:$BC$10052,54,0)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ABONOS'!$B$8:$BC$10052,54,0)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ABONOS'!$B$8:$BC$10052,54,0)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ABONOS'!$B$8:$BC$10052,54,0)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ABONOS'!$B$8:$BC$10052,54,0)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ABONOS'!$B$8:$BC$10052,54,0)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ABONOS'!$B$8:$BC$10052,54,0)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ABONOS'!$B$8:$BC$10052,54,0)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ABONOS'!$B$8:$BC$10052,54,0)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ABONOS'!$B$8:$BC$10052,54,0)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ABONOS'!$B$8:$BC$10052,54,0)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ABONOS'!$B$8:$BC$10052,54,0)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ABONOS'!$B$8:$BC$10052,54,0)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ABONOS'!$B$8:$BC$10052,54,0)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ABONOS'!$B$8:$BC$10052,54,0)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ABONOS'!$B$8:$BC$10052,54,0)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ABONOS'!$B$8:$BC$10052,54,0)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ABONOS'!$B$8:$BC$10052,54,0)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ABONOS'!$B$8:$BC$10052,54,0)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ABONOS'!$B$8:$BC$10052,54,0)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ABONOS'!$B$8:$BC$10052,54,0)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ABONOS'!$B$8:$BC$10052,54,0)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ABONOS'!$B$8:$BC$10052,54,0)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ABONOS'!$B$8:$BC$10052,54,0)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ABONOS'!$B$8:$BC$10052,54,0)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ABONOS'!$B$8:$BC$10052,54,0)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ABONOS'!$B$8:$BC$10052,54,0)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ABONOS'!$B$8:$BC$10052,54,0)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ABONOS'!$B$8:$BC$10052,54,0)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ABONOS'!$B$8:$BC$10052,54,0)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ABONOS'!$B$8:$BC$10052,54,0)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ABONOS'!$B$8:$BC$10052,54,0)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ABONOS'!$B$8:$BC$10052,54,0)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ABONOS'!$B$8:$BC$10052,54,0)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ABONOS'!$B$8:$BC$10052,54,0)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ABONOS'!$B$8:$BC$10052,54,0)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ABONOS'!$B$8:$BC$10052,54,0)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ABONOS'!$B$8:$BC$10052,54,0)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ABONOS'!$B$8:$BC$10052,54,0)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ABONOS'!$B$8:$BC$10052,54,0)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ABONOS'!$B$8:$BC$10052,54,0)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ABONOS'!$B$8:$BC$10052,54,0)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ABONOS'!$B$8:$BC$10052,54,0)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ABONOS'!$B$8:$BC$10052,54,0)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ABONOS'!$B$8:$BC$10052,54,0)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ABONOS'!$B$8:$BC$10052,54,0)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ABONOS'!$B$8:$BC$10052,54,0)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ABONOS'!$B$8:$BC$10052,54,0)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ABONOS'!$B$8:$BC$10052,54,0)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ABONOS'!$B$8:$BC$10052,54,0)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ABONOS'!$B$8:$BC$10052,54,0)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ABONOS'!$B$8:$BC$10052,54,0)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ABONOS'!$B$8:$BC$10052,54,0)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ABONOS'!$B$8:$BC$10052,54,0)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ABONOS'!$B$8:$BC$10052,54,0)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ABONOS'!$B$8:$BC$10052,54,0)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ABONOS'!$B$8:$BC$10052,54,0)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ABONOS'!$B$8:$BC$10052,54,0)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ABONOS'!$B$8:$BC$10052,54,0)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ABONOS'!$B$8:$BC$10052,54,0)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ABONOS'!$B$8:$BC$10052,54,0)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ABONOS'!$B$8:$BC$10052,54,0)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ABONOS'!$B$8:$BC$10052,54,0)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ABONOS'!$B$8:$BC$10052,54,0)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ABONOS'!$B$8:$BC$10052,54,0)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ABONOS'!$B$8:$BC$10052,54,0)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ABONOS'!$B$8:$BC$10052,54,0)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ABONOS'!$B$8:$BC$10052,54,0)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ABONOS'!$B$8:$BC$10052,54,0)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ABONOS'!$B$8:$BC$10052,54,0)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ABONOS'!$B$8:$BC$10052,54,0)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ABONOS'!$B$8:$BC$10052,54,0)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ABONOS'!$B$8:$BC$10052,54,0)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ABONOS'!$B$8:$BC$10052,54,0)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ABONOS'!$B$8:$BC$10052,54,0)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ABONOS'!$B$8:$BC$10052,54,0)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ABONOS'!$B$8:$BC$10052,54,0)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ABONOS'!$B$8:$BC$10052,54,0)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ABONOS'!$B$8:$BC$10052,54,0)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ABONOS'!$B$8:$BC$10052,54,0)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ABONOS'!$B$8:$BC$10052,54,0)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ABONOS'!$B$8:$BC$10052,54,0)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ABONOS'!$B$8:$BC$10052,54,0)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ABONOS'!$B$8:$BC$10052,54,0)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ABONOS'!$B$8:$BC$10052,54,0)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ABONOS'!$B$8:$BC$10052,54,0)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ABONOS'!$B$8:$BC$10052,54,0)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ABONOS'!$B$8:$BC$10052,54,0)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ABONOS'!$B$8:$BC$10052,54,0)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ABONOS'!$B$8:$BC$10052,54,0)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ABONOS'!$B$8:$BC$10052,54,0)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ABONOS'!$B$8:$BC$10052,54,0)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ABONOS'!$B$8:$BC$10052,54,0)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ABONOS'!$B$8:$BC$10052,54,0)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ABONOS'!$B$8:$BC$10052,54,0)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ABONOS'!$B$8:$BC$10052,54,0)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ABONOS'!$B$8:$BC$10052,54,0)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ABONOS'!$B$8:$BC$10052,54,0)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ABONOS'!$B$8:$BC$10052,54,0)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ABONOS'!$B$8:$BC$10052,54,0)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ABONOS'!$B$8:$BC$10052,54,0)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ABONOS'!$B$8:$BC$10052,54,0)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ABONOS'!$B$8:$BC$10052,54,0)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ABONOS'!$B$8:$BC$10052,54,0)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ABONOS'!$B$8:$BC$10052,54,0)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ABONOS'!$B$8:$BC$10052,54,0)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ABONOS'!$B$8:$BC$10052,54,0)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ABONOS'!$B$8:$BC$10052,54,0)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ABONOS'!$B$8:$BC$10052,54,0)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ABONOS'!$B$8:$BC$10052,54,0)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ABONOS'!$B$8:$BC$10052,54,0)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ABONOS'!$B$8:$BC$10052,54,0)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ABONOS'!$B$8:$BC$10052,54,0)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ABONOS'!$B$8:$BC$10052,54,0)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ABONOS'!$B$8:$BC$10052,54,0)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ABONOS'!$B$8:$BC$10052,54,0)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ABONOS'!$B$8:$BC$10052,54,0)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ABONOS'!$B$8:$BC$10052,54,0)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ABONOS'!$B$8:$BC$10052,54,0)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ABONOS'!$B$8:$BC$10052,54,0)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ABONOS'!$B$8:$BC$10052,54,0)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ABONOS'!$B$8:$BC$10052,54,0)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ABONOS'!$B$8:$BC$10052,54,0)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ABONOS'!$B$8:$BC$10052,54,0)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ABONOS'!$B$8:$BC$10052,54,0)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ABONOS'!$B$8:$BC$10052,54,0)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ABONOS'!$B$8:$BC$10052,54,0)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ABONOS'!$B$8:$BC$10052,54,0)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ABONOS'!$B$8:$BC$10052,54,0)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ABONOS'!$B$8:$BC$10052,54,0)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ABONOS'!$B$8:$BC$10052,54,0)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ABONOS'!$B$8:$BC$10052,54,0)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ABONOS'!$B$8:$BC$10052,54,0)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ABONOS'!$B$8:$BC$10052,54,0)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ABONOS'!$B$8:$BC$10052,54,0)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ABONOS'!$B$8:$BC$10052,54,0)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ABONOS'!$B$8:$BC$10052,54,0)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ABONOS'!$B$8:$BC$10052,54,0)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ABONOS'!$B$8:$BC$10052,54,0)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ABONOS'!$B$8:$BC$10052,54,0)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ABONOS'!$B$8:$BC$10052,54,0)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ABONOS'!$B$8:$BC$10052,54,0)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ABONOS'!$B$8:$BC$10052,54,0)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ABONOS'!$B$8:$BC$10052,54,0)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ABONOS'!$B$8:$BC$10052,54,0)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ABONOS'!$B$8:$BC$10052,54,0)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ABONOS'!$B$8:$BC$10052,54,0)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ABONOS'!$B$8:$BC$10052,54,0)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ABONOS'!$B$8:$BC$10052,54,0)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ABONOS'!$B$8:$BC$10052,54,0)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ABONOS'!$B$8:$BC$10052,54,0)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ABONOS'!$B$8:$BC$10052,54,0)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ABONOS'!$B$8:$BC$10052,54,0)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ABONOS'!$B$8:$BC$10052,54,0)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ABONOS'!$B$8:$BC$10052,54,0)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ABONOS'!$B$8:$BC$10052,54,0)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ABONOS'!$B$8:$BC$10052,54,0)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ABONOS'!$B$8:$BC$10052,54,0)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ABONOS'!$B$8:$BC$10052,54,0)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ABONOS'!$B$8:$BC$10052,54,0)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ABONOS'!$B$8:$BC$10052,54,0)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ABONOS'!$B$8:$BC$10052,54,0)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ABONOS'!$B$8:$BC$10052,54,0)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ABONOS'!$B$8:$BC$10052,54,0)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ABONOS'!$B$8:$BC$10052,54,0)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ABONOS'!$B$8:$BC$10052,54,0)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ABONOS'!$B$8:$BC$10052,54,0)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ABONOS'!$B$8:$BC$10052,54,0)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ABONOS'!$B$8:$BC$10052,54,0)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ABONOS'!$B$8:$BC$10052,54,0)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ABONOS'!$B$8:$BC$10052,54,0)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ABONOS'!$B$8:$BC$10052,54,0)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ABONOS'!$B$8:$BC$10052,54,0)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ABONOS'!$B$8:$BC$10052,54,0)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ABONOS'!$B$8:$BC$10052,54,0)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ABONOS'!$B$8:$BC$10052,54,0)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ABONOS'!$B$8:$BC$10052,54,0)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ABONOS'!$B$8:$BC$10052,54,0)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ABONOS'!$B$8:$BC$10052,54,0)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ABONOS'!$B$8:$BC$10052,54,0)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ABONOS'!$B$8:$BC$10052,54,0)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ABONOS'!$B$8:$BC$10052,54,0)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ABONOS'!$B$8:$BC$10052,54,0)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ABONOS'!$B$8:$BC$10052,54,0)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ABONOS'!$B$8:$BC$10052,54,0)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ABONOS'!$B$8:$BC$10052,54,0)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ABONOS'!$B$8:$BC$10052,54,0)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ABONOS'!$B$8:$BC$10052,54,0)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ABONOS'!$B$8:$BC$10052,54,0)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ABONOS'!$B$8:$BC$10052,54,0)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ABONOS'!$B$8:$BC$10052,54,0)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ABONOS'!$B$8:$BC$10052,54,0)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ABONOS'!$B$8:$BC$10052,54,0)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ABONOS'!$B$8:$BC$10052,54,0)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ABONOS'!$B$8:$BC$10052,54,0)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ABONOS'!$B$8:$BC$10052,54,0)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ABONOS'!$B$8:$BC$10052,54,0)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ABONOS'!$B$8:$BC$10052,54,0)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ABONOS'!$B$8:$BC$10052,54,0)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ABONOS'!$B$8:$BC$10052,54,0)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ABONOS'!$B$8:$BC$10052,54,0)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ABONOS'!$B$8:$BC$10052,54,0)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ABONOS'!$B$8:$BC$10052,54,0)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ABONOS'!$B$8:$BC$10052,54,0)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ABONOS'!$B$8:$BC$10052,54,0)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ABONOS'!$B$8:$BC$10052,54,0)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ABONOS'!$B$8:$BC$10052,54,0)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ABONOS'!$B$8:$BC$10052,54,0)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ABONOS'!$B$8:$BC$10052,54,0)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ABONOS'!$B$8:$BC$10052,54,0)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ABONOS'!$B$8:$BC$10052,54,0)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ABONOS'!$B$8:$BC$10052,54,0)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ABONOS'!$B$8:$BC$10052,54,0)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ABONOS'!$B$8:$BC$10052,54,0)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ABONOS'!$B$8:$BC$10052,54,0)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ABONOS'!$B$8:$BC$10052,54,0)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ABONOS'!$B$8:$BC$10052,54,0)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ABONOS'!$B$8:$BC$10052,54,0)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ABONOS'!$B$8:$BC$10052,54,0)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ABONOS'!$B$8:$BC$10052,54,0)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ABONOS'!$B$8:$BC$10052,54,0)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ABONOS'!$B$8:$BC$10052,54,0)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ABONOS'!$B$8:$BC$10052,54,0)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ABONOS'!$B$8:$BC$10052,54,0)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ABONOS'!$B$8:$BC$10052,54,0)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ABONOS'!$B$8:$BC$10052,54,0)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ABONOS'!$B$8:$BC$10052,54,0)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ABONOS'!$B$8:$BC$10052,54,0)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ABONOS'!$B$8:$BC$10052,54,0)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ABONOS'!$B$8:$BC$10052,54,0)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ABONOS'!$B$8:$BC$10052,54,0)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ABONOS'!$B$8:$BC$10052,54,0)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ABONOS'!$B$8:$BC$10052,54,0)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ABONOS'!$B$8:$BC$10052,54,0)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ABONOS'!$B$8:$BC$10052,54,0)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ABONOS'!$B$8:$BC$10052,54,0)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ABONOS'!$B$8:$BC$10052,54,0)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ABONOS'!$B$8:$BC$10052,54,0)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ABONOS'!$B$8:$BC$10052,54,0)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ABONOS'!$B$8:$BC$10052,54,0)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ABONOS'!$B$8:$BC$10052,54,0)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ABONOS'!$B$8:$BC$10052,54,0)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ABONOS'!$B$8:$BC$10052,54,0)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ABONOS'!$B$8:$BC$10052,54,0)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ABONOS'!$B$8:$BC$10052,54,0)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ABONOS'!$B$8:$BC$10052,54,0)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ABONOS'!$B$8:$BC$10052,54,0)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ABONOS'!$B$8:$BC$10052,54,0)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ABONOS'!$B$8:$BC$10052,54,0)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ABONOS'!$B$8:$BC$10052,54,0)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ABONOS'!$B$8:$BC$10052,54,0)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ABONOS'!$B$8:$BC$10052,54,0)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ABONOS'!$B$8:$BC$10052,54,0)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ABONOS'!$B$8:$BC$10052,54,0)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ABONOS'!$B$8:$BC$10052,54,0)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ABONOS'!$B$8:$BC$10052,54,0)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ABONOS'!$B$8:$BC$10052,54,0)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ABONOS'!$B$8:$BC$10052,54,0)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ABONOS'!$B$8:$BC$10052,54,0)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ABONOS'!$B$8:$BC$10052,54,0)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ABONOS'!$B$8:$BC$10052,54,0)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ABONOS'!$B$8:$BC$10052,54,0)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ABONOS'!$B$8:$BC$10052,54,0)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ABONOS'!$B$8:$BC$10052,54,0)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ABONOS'!$B$8:$BC$10052,54,0)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ABONOS'!$B$8:$BC$10052,54,0)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ABONOS'!$B$8:$BC$10052,54,0)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ABONOS'!$B$8:$BC$10052,54,0)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ABONOS'!$B$8:$BC$10052,54,0)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ABONOS'!$B$8:$BC$10052,54,0)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ABONOS'!$B$8:$BC$10052,54,0)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ABONOS'!$B$8:$BC$10052,54,0)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ABONOS'!$B$8:$BC$10052,54,0)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ABONOS'!$B$8:$BC$10052,54,0)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ABONOS'!$B$8:$BC$10052,54,0)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ABONOS'!$B$8:$BC$10052,54,0)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ABONOS'!$B$8:$BC$10052,54,0)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ABONOS'!$B$8:$BC$10052,54,0)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ABONOS'!$B$8:$BC$10052,54,0)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ABONOS'!$B$8:$BC$10052,54,0)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ABONOS'!$B$8:$BC$10052,54,0)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ABONOS'!$B$8:$BC$10052,54,0)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ABONOS'!$B$8:$BC$10052,54,0)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ABONOS'!$B$8:$BC$10052,54,0)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ABONOS'!$B$8:$BC$10052,54,0)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ABONOS'!$B$8:$BC$10052,54,0)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ABONOS'!$B$8:$BC$10052,54,0)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ABONOS'!$B$8:$BC$10052,54,0)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ABONOS'!$B$8:$BC$10052,54,0)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ABONOS'!$B$8:$BC$10052,54,0)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ABONOS'!$B$8:$BC$10052,54,0)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ABONOS'!$B$8:$BC$10052,54,0)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ABONOS'!$B$8:$BC$10052,54,0)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ABONOS'!$B$8:$BC$10052,54,0)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ABONOS'!$B$8:$BC$10052,54,0)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ABONOS'!$B$8:$BC$10052,54,0)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ABONOS'!$B$8:$BC$10052,54,0)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ABONOS'!$B$8:$BC$10052,54,0)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ABONOS'!$B$8:$BC$10052,54,0)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ABONOS'!$B$8:$BC$10052,54,0)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ABONOS'!$B$8:$BC$10052,54,0)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ABONOS'!$B$8:$BC$10052,54,0)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ABONOS'!$B$8:$BC$10052,54,0)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ABONOS'!$B$8:$BC$10052,54,0)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ABONOS'!$B$8:$BC$10052,54,0)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ABONOS'!$B$8:$BC$10052,54,0)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ABONOS'!$B$8:$BC$10052,54,0)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ABONOS'!$B$8:$BC$10052,54,0)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ABONOS'!$B$8:$BC$10052,54,0)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ABONOS'!$B$8:$BC$10052,54,0)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C7004" s="10">
        <v>43584</v>
      </c>
      <c r="D7004" t="s">
        <v>689</v>
      </c>
      <c r="H7004" t="s">
        <v>689</v>
      </c>
      <c r="I7004" t="s">
        <v>82</v>
      </c>
      <c r="J7004">
        <f t="shared" si="109"/>
        <v>105000</v>
      </c>
      <c r="K7004" t="e">
        <f>VLOOKUP(B7004,'REGISTRO ABONOS'!$B$8:$BC$10052,54,0)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ABONOS'!$B$8:$BC$10052,54,0)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ABONOS'!$B$8:$BC$10052,54,0)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ABONOS'!$B$8:$BC$10052,54,0)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ABONOS'!$B$8:$BC$10052,54,0)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ABONOS'!$B$8:$BC$10052,54,0)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ABONOS'!$B$8:$BC$10052,54,0)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ABONOS'!$B$8:$BC$10052,54,0)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ABONOS'!$B$8:$BC$10052,54,0)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ABONOS'!$B$8:$BC$10052,54,0)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ABONOS'!$B$8:$BC$10052,54,0)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ABONOS'!$B$8:$BC$10052,54,0)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ABONOS'!$B$8:$BC$10052,54,0)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ABONOS'!$B$8:$BC$10052,54,0)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ABONOS'!$B$8:$BC$10052,54,0)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ABONOS'!$B$8:$BC$10052,54,0)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ABONOS'!$B$8:$BC$10052,54,0)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ABONOS'!$B$8:$BC$10052,54,0)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ABONOS'!$B$8:$BC$10052,54,0)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ABONOS'!$B$8:$BC$10052,54,0)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ABONOS'!$B$8:$BC$10052,54,0)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ABONOS'!$B$8:$BC$10052,54,0)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ABONOS'!$B$8:$BC$10052,54,0)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ABONOS'!$B$8:$BC$10052,54,0)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ABONOS'!$B$8:$BC$10052,54,0)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ABONOS'!$B$8:$BC$10052,54,0)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ABONOS'!$B$8:$BC$10052,54,0)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ABONOS'!$B$8:$BC$10052,54,0)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ABONOS'!$B$8:$BC$10052,54,0)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ABONOS'!$B$8:$BC$10052,54,0)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ABONOS'!$B$8:$BC$10052,54,0)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ABONOS'!$B$8:$BC$10052,54,0)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ABONOS'!$B$8:$BC$10052,54,0)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ABONOS'!$B$8:$BC$10052,54,0)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ABONOS'!$B$8:$BC$10052,54,0)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ABONOS'!$B$8:$BC$10052,54,0)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ABONOS'!$B$8:$BC$10052,54,0)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ABONOS'!$B$8:$BC$10052,54,0)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ABONOS'!$B$8:$BC$10052,54,0)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ABONOS'!$B$8:$BC$10052,54,0)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ABONOS'!$B$8:$BC$10052,54,0)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ABONOS'!$B$8:$BC$10052,54,0)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ABONOS'!$B$8:$BC$10052,54,0)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ABONOS'!$B$8:$BC$10052,54,0)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ABONOS'!$B$8:$BC$10052,54,0)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ABONOS'!$B$8:$BC$10052,54,0)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ABONOS'!$B$8:$BC$10052,54,0)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ABONOS'!$B$8:$BC$10052,54,0)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ABONOS'!$B$8:$BC$10052,54,0)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ABONOS'!$B$8:$BC$10052,54,0)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ABONOS'!$B$8:$BC$10052,54,0)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ABONOS'!$B$8:$BC$10052,54,0)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ABONOS'!$B$8:$BC$10052,54,0)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ABONOS'!$B$8:$BC$10052,54,0)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ABONOS'!$B$8:$BC$10052,54,0)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ABONOS'!$B$8:$BC$10052,54,0)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ABONOS'!$B$8:$BC$10052,54,0)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ABONOS'!$B$8:$BC$10052,54,0)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ABONOS'!$B$8:$BC$10052,54,0)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ABONOS'!$B$8:$BC$10052,54,0)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ABONOS'!$B$8:$BC$10052,54,0)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ABONOS'!$B$8:$BC$10052,54,0)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ABONOS'!$B$8:$BC$10052,54,0)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ABONOS'!$B$8:$BC$10052,54,0)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ABONOS'!$B$8:$BC$10052,54,0)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ABONOS'!$B$8:$BC$10052,54,0)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ABONOS'!$B$8:$BC$10052,54,0)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ABONOS'!$B$8:$BC$10052,54,0)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ABONOS'!$B$8:$BC$10052,54,0)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ABONOS'!$B$8:$BC$10052,54,0)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ABONOS'!$B$8:$BC$10052,54,0)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ABONOS'!$B$8:$BC$10052,54,0)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ABONOS'!$B$8:$BC$10052,54,0)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ABONOS'!$B$8:$BC$10052,54,0)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ABONOS'!$B$8:$BC$10052,54,0)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ABONOS'!$B$8:$BC$10052,54,0)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ABONOS'!$B$8:$BC$10052,54,0)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ABONOS'!$B$8:$BC$10052,54,0)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ABONOS'!$B$8:$BC$10052,54,0)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ABONOS'!$B$8:$BC$10052,54,0)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ABONOS'!$B$8:$BC$10052,54,0)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ABONOS'!$B$8:$BC$10052,54,0)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ABONOS'!$B$8:$BC$10052,54,0)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ABONOS'!$B$8:$BC$10052,54,0)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ABONOS'!$B$8:$BC$10052,54,0)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ABONOS'!$B$8:$BC$10052,54,0)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ABONOS'!$B$8:$BC$10052,54,0)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ABONOS'!$B$8:$BC$10052,54,0)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ABONOS'!$B$8:$BC$10052,54,0)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ABONOS'!$B$8:$BC$10052,54,0)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ABONOS'!$B$8:$BC$10052,54,0)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ABONOS'!$B$8:$BC$10052,54,0)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ABONOS'!$B$8:$BC$10052,54,0)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ABONOS'!$B$8:$BC$10052,54,0)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ABONOS'!$B$8:$BC$10052,54,0)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ABONOS'!$B$8:$BC$10052,54,0)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ABONOS'!$B$8:$BC$10052,54,0)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ABONOS'!$B$8:$BC$10052,54,0)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ABONOS'!$B$8:$BC$10052,54,0)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ABONOS'!$B$8:$BC$10052,54,0)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ABONOS'!$B$8:$BC$10052,54,0)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ABONOS'!$B$8:$BC$10052,54,0)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ABONOS'!$B$8:$BC$10052,54,0)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ABONOS'!$B$8:$BC$10052,54,0)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ABONOS'!$B$8:$BC$10052,54,0)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ABONOS'!$B$8:$BC$10052,54,0)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ABONOS'!$B$8:$BC$10052,54,0)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ABONOS'!$B$8:$BC$10052,54,0)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ABONOS'!$B$8:$BC$10052,54,0)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ABONOS'!$B$8:$BC$10052,54,0)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ABONOS'!$B$8:$BC$10052,54,0)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ABONOS'!$B$8:$BC$10052,54,0)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ABONOS'!$B$8:$BC$10052,54,0)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ABONOS'!$B$8:$BC$10052,54,0)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ABONOS'!$B$8:$BC$10052,54,0)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ABONOS'!$B$8:$BC$10052,54,0)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ABONOS'!$B$8:$BC$10052,54,0)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ABONOS'!$B$8:$BC$10052,54,0)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ABONOS'!$B$8:$BC$10052,54,0)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ABONOS'!$B$8:$BC$10052,54,0)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ABONOS'!$B$8:$BC$10052,54,0)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ABONOS'!$B$8:$BC$10052,54,0)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ABONOS'!$B$8:$BC$10052,54,0)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ABONOS'!$B$8:$BC$10052,54,0)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ABONOS'!$B$8:$BC$10052,54,0)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ABONOS'!$B$8:$BC$10052,54,0)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ABONOS'!$B$8:$BC$10052,54,0)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ABONOS'!$B$8:$BC$10052,54,0)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ABONOS'!$B$8:$BC$10052,54,0)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ABONOS'!$B$8:$BC$10052,54,0)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ABONOS'!$B$8:$BC$10052,54,0)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ABONOS'!$B$8:$BC$10052,54,0)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ABONOS'!$B$8:$BC$10052,54,0)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ABONOS'!$B$8:$BC$10052,54,0)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ABONOS'!$B$8:$BC$10052,54,0)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ABONOS'!$B$8:$BC$10052,54,0)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ABONOS'!$B$8:$BC$10052,54,0)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ABONOS'!$B$8:$BC$10052,54,0)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ABONOS'!$B$8:$BC$10052,54,0)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ABONOS'!$B$8:$BC$10052,54,0)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ABONOS'!$B$8:$BC$10052,54,0)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ABONOS'!$B$8:$BC$10052,54,0)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ABONOS'!$B$8:$BC$10052,54,0)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ABONOS'!$B$8:$BC$10052,54,0)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ABONOS'!$B$8:$BC$10052,54,0)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ABONOS'!$B$8:$BC$10052,54,0)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ABONOS'!$B$8:$BC$10052,54,0)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ABONOS'!$B$8:$BC$10052,54,0)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ABONOS'!$B$8:$BC$10052,54,0)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ABONOS'!$B$8:$BC$10052,54,0)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ABONOS'!$B$8:$BC$10052,54,0)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ABONOS'!$B$8:$BC$10052,54,0)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ABONOS'!$B$8:$BC$10052,54,0)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ABONOS'!$B$8:$BC$10052,54,0)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ABONOS'!$B$8:$BC$10052,54,0)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ABONOS'!$B$8:$BC$10052,54,0)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ABONOS'!$B$8:$BC$10052,54,0)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ABONOS'!$B$8:$BC$10052,54,0)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ABONOS'!$B$8:$BC$10052,54,0)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ABONOS'!$B$8:$BC$10052,54,0)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ABONOS'!$B$8:$BC$10052,54,0)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ABONOS'!$B$8:$BC$10052,54,0)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ABONOS'!$B$8:$BC$10052,54,0)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ABONOS'!$B$8:$BC$10052,54,0)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ABONOS'!$B$8:$BC$10052,54,0)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ABONOS'!$B$8:$BC$10052,54,0)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ABONOS'!$B$8:$BC$10052,54,0)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ABONOS'!$B$8:$BC$10052,54,0)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ABONOS'!$B$8:$BC$10052,54,0)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ABONOS'!$B$8:$BC$10052,54,0)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ABONOS'!$B$8:$BC$10052,54,0)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ABONOS'!$B$8:$BC$10052,54,0)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ABONOS'!$B$8:$BC$10052,54,0)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ABONOS'!$B$8:$BC$10052,54,0)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ABONOS'!$B$8:$BC$10052,54,0)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ABONOS'!$B$8:$BC$10052,54,0)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ABONOS'!$B$8:$BC$10052,54,0)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ABONOS'!$B$8:$BC$10052,54,0)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ABONOS'!$B$8:$BC$10052,54,0)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ABONOS'!$B$8:$BC$10052,54,0)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ABONOS'!$B$8:$BC$10052,54,0)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ABONOS'!$B$8:$BC$10052,54,0)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ABONOS'!$B$8:$BC$10052,54,0)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ABONOS'!$B$8:$BC$10052,54,0)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ABONOS'!$B$8:$BC$10052,54,0)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ABONOS'!$B$8:$BC$10052,54,0)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ABONOS'!$B$8:$BC$10052,54,0)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ABONOS'!$B$8:$BC$10052,54,0)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ABONOS'!$B$8:$BC$10052,54,0)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ABONOS'!$B$8:$BC$10052,54,0)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ABONOS'!$B$8:$BC$10052,54,0)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ABONOS'!$B$8:$BC$10052,54,0)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ABONOS'!$B$8:$BC$10052,54,0)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ABONOS'!$B$8:$BC$10052,54,0)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ABONOS'!$B$8:$BC$10052,54,0)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ABONOS'!$B$8:$BC$10052,54,0)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ABONOS'!$B$8:$BC$10052,54,0)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ABONOS'!$B$8:$BC$10052,54,0)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ABONOS'!$B$8:$BC$10052,54,0)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ABONOS'!$B$8:$BC$10052,54,0)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ABONOS'!$B$8:$BC$10052,54,0)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ABONOS'!$B$8:$BC$10052,54,0)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ABONOS'!$B$8:$BC$10052,54,0)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ABONOS'!$B$8:$BC$10052,54,0)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ABONOS'!$B$8:$BC$10052,54,0)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ABONOS'!$B$8:$BC$10052,54,0)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ABONOS'!$B$8:$BC$10052,54,0)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ABONOS'!$B$8:$BC$10052,54,0)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ABONOS'!$B$8:$BC$10052,54,0)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ABONOS'!$B$8:$BC$10052,54,0)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ABONOS'!$B$8:$BC$10052,54,0)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ABONOS'!$B$8:$BC$10052,54,0)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ABONOS'!$B$8:$BC$10052,54,0)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ABONOS'!$B$8:$BC$10052,54,0)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ABONOS'!$B$8:$BC$10052,54,0)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ABONOS'!$B$8:$BC$10052,54,0)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ABONOS'!$B$8:$BC$10052,54,0)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ABONOS'!$B$8:$BC$10052,54,0)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ABONOS'!$B$8:$BC$10052,54,0)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635</v>
      </c>
      <c r="H7223" t="s">
        <v>635</v>
      </c>
      <c r="I7223" t="s">
        <v>322</v>
      </c>
      <c r="J7223">
        <f t="shared" si="112"/>
        <v>105000</v>
      </c>
      <c r="K7223" t="e">
        <f>VLOOKUP(B7223,'REGISTRO ABONOS'!$B$8:$BC$10052,54,0)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ABONOS'!$B$8:$BC$10052,54,0)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ABONOS'!$B$8:$BC$10052,54,0)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ABONOS'!$B$8:$BC$10052,54,0)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ABONOS'!$B$8:$BC$10052,54,0)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ABONOS'!$B$8:$BC$10052,54,0)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ABONOS'!$B$8:$BC$10052,54,0)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ABONOS'!$B$8:$BC$10052,54,0)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ABONOS'!$B$8:$BC$10052,54,0)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ABONOS'!$B$8:$BC$10052,54,0)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ABONOS'!$B$8:$BC$10052,54,0)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ABONOS'!$B$8:$BC$10052,54,0)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ABONOS'!$B$8:$BC$10052,54,0)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ABONOS'!$B$8:$BC$10052,54,0)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ABONOS'!$B$8:$BC$10052,54,0)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ABONOS'!$B$8:$BC$10052,54,0)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ABONOS'!$B$8:$BC$10052,54,0)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ABONOS'!$B$8:$BC$10052,54,0)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ABONOS'!$B$8:$BC$10052,54,0)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ABONOS'!$B$8:$BC$10052,54,0)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ABONOS'!$B$8:$BC$10052,54,0)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ABONOS'!$B$8:$BC$10052,54,0)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ABONOS'!$B$8:$BC$10052,54,0)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ABONOS'!$B$8:$BC$10052,54,0)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ABONOS'!$B$8:$BC$10052,54,0)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ABONOS'!$B$8:$BC$10052,54,0)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ABONOS'!$B$8:$BC$10052,54,0)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ABONOS'!$B$8:$BC$10052,54,0)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ABONOS'!$B$8:$BC$10052,54,0)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ABONOS'!$B$8:$BC$10052,54,0)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ABONOS'!$B$8:$BC$10052,54,0)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ABONOS'!$B$8:$BC$10052,54,0)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ABONOS'!$B$8:$BC$10052,54,0)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ABONOS'!$B$8:$BC$10052,54,0)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ABONOS'!$B$8:$BC$10052,54,0)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ABONOS'!$B$8:$BC$10052,54,0)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ABONOS'!$B$8:$BC$10052,54,0)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ABONOS'!$B$8:$BC$10052,54,0)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ABONOS'!$B$8:$BC$10052,54,0)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ABONOS'!$B$8:$BC$10052,54,0)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ABONOS'!$B$8:$BC$10052,54,0)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ABONOS'!$B$8:$BC$10052,54,0)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ABONOS'!$B$8:$BC$10052,54,0)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ABONOS'!$B$8:$BC$10052,54,0)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ABONOS'!$B$8:$BC$10052,54,0)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ABONOS'!$B$8:$BC$10052,54,0)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ABONOS'!$B$8:$BC$10052,54,0)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ABONOS'!$B$8:$BC$10052,54,0)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ABONOS'!$B$8:$BC$10052,54,0)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ABONOS'!$B$8:$BC$10052,54,0)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ABONOS'!$B$8:$BC$10052,54,0)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ABONOS'!$B$8:$BC$10052,54,0)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ABONOS'!$B$8:$BC$10052,54,0)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ABONOS'!$B$8:$BC$10052,54,0)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ABONOS'!$B$8:$BC$10052,54,0)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ABONOS'!$B$8:$BC$10052,54,0)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ABONOS'!$B$8:$BC$10052,54,0)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ABONOS'!$B$8:$BC$10052,54,0)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ABONOS'!$B$8:$BC$10052,54,0)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ABONOS'!$B$8:$BC$10052,54,0)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ABONOS'!$B$8:$BC$10052,54,0)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ABONOS'!$B$8:$BC$10052,54,0)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ABONOS'!$B$8:$BC$10052,54,0)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ABONOS'!$B$8:$BC$10052,54,0)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ABONOS'!$B$8:$BC$10052,54,0)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ABONOS'!$B$8:$BC$10052,54,0)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ABONOS'!$B$8:$BC$10052,54,0)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ABONOS'!$B$8:$BC$10052,54,0)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ABONOS'!$B$8:$BC$10052,54,0)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ABONOS'!$B$8:$BC$10052,54,0)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ABONOS'!$B$8:$BC$10052,54,0)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ABONOS'!$B$8:$BC$10052,54,0)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ABONOS'!$B$8:$BC$10052,54,0)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ABONOS'!$B$8:$BC$10052,54,0)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ABONOS'!$B$8:$BC$10052,54,0)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ABONOS'!$B$8:$BC$10052,54,0)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ABONOS'!$B$8:$BC$10052,54,0)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ABONOS'!$B$8:$BC$10052,54,0)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ABONOS'!$B$8:$BC$10052,54,0)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ABONOS'!$B$8:$BC$10052,54,0)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ABONOS'!$B$8:$BC$10052,54,0)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ABONOS'!$B$8:$BC$10052,54,0)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ABONOS'!$B$8:$BC$10052,54,0)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ABONOS'!$B$8:$BC$10052,54,0)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ABONOS'!$B$8:$BC$10052,54,0)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ABONOS'!$B$8:$BC$10052,54,0)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ABONOS'!$B$8:$BC$10052,54,0)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ABONOS'!$B$8:$BC$10052,54,0)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ABONOS'!$B$8:$BC$10052,54,0)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ABONOS'!$B$8:$BC$10052,54,0)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ABONOS'!$B$8:$BC$10052,54,0)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ABONOS'!$B$8:$BC$10052,54,0)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ABONOS'!$B$8:$BC$10052,54,0)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667</v>
      </c>
      <c r="H7316" t="s">
        <v>667</v>
      </c>
      <c r="I7316" t="s">
        <v>171</v>
      </c>
      <c r="J7316">
        <f t="shared" si="114"/>
        <v>105000</v>
      </c>
      <c r="K7316" t="e">
        <f>VLOOKUP(B7316,'REGISTRO ABONOS'!$B$8:$BC$10052,54,0)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ABONOS'!$B$8:$BC$10052,54,0)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ABONOS'!$B$8:$BC$10052,54,0)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ABONOS'!$B$8:$BC$10052,54,0)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ABONOS'!$B$8:$BC$10052,54,0)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ABONOS'!$B$8:$BC$10052,54,0)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ABONOS'!$B$8:$BC$10052,54,0)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ABONOS'!$B$8:$BC$10052,54,0)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ABONOS'!$B$8:$BC$10052,54,0)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ABONOS'!$B$8:$BC$10052,54,0)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ABONOS'!$B$8:$BC$10052,54,0)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ABONOS'!$B$8:$BC$10052,54,0)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ABONOS'!$B$8:$BC$10052,54,0)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ABONOS'!$B$8:$BC$10052,54,0)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ABONOS'!$B$8:$BC$10052,54,0)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ABONOS'!$B$8:$BC$10052,54,0)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ABONOS'!$B$8:$BC$10052,54,0)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ABONOS'!$B$8:$BC$10052,54,0)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ABONOS'!$B$8:$BC$10052,54,0)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ABONOS'!$B$8:$BC$10052,54,0)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ABONOS'!$B$8:$BC$10052,54,0)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ABONOS'!$B$8:$BC$10052,54,0)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ABONOS'!$B$8:$BC$10052,54,0)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ABONOS'!$B$8:$BC$10052,54,0)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ABONOS'!$B$8:$BC$10052,54,0)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ABONOS'!$B$8:$BC$10052,54,0)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ABONOS'!$B$8:$BC$10052,54,0)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ABONOS'!$B$8:$BC$10052,54,0)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ABONOS'!$B$8:$BC$10052,54,0)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ABONOS'!$B$8:$BC$10052,54,0)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ABONOS'!$B$8:$BC$10052,54,0)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ABONOS'!$B$8:$BC$10052,54,0)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ABONOS'!$B$8:$BC$10052,54,0)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ABONOS'!$B$8:$BC$10052,54,0)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ABONOS'!$B$8:$BC$10052,54,0)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ABONOS'!$B$8:$BC$10052,54,0)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ABONOS'!$B$8:$BC$10052,54,0)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ABONOS'!$B$8:$BC$10052,54,0)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ABONOS'!$B$8:$BC$10052,54,0)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ABONOS'!$B$8:$BC$10052,54,0)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ABONOS'!$B$8:$BC$10052,54,0)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ABONOS'!$B$8:$BC$10052,54,0)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ABONOS'!$B$8:$BC$10052,54,0)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ABONOS'!$B$8:$BC$10052,54,0)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ABONOS'!$B$8:$BC$10052,54,0)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ABONOS'!$B$8:$BC$10052,54,0)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ABONOS'!$B$8:$BC$10052,54,0)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ABONOS'!$B$8:$BC$10052,54,0)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ABONOS'!$B$8:$BC$10052,54,0)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ABONOS'!$B$8:$BC$10052,54,0)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ABONOS'!$B$8:$BC$10052,54,0)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ABONOS'!$B$8:$BC$10052,54,0)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ABONOS'!$B$8:$BC$10052,54,0)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ABONOS'!$B$8:$BC$10052,54,0)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ABONOS'!$B$8:$BC$10052,54,0)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ABONOS'!$B$8:$BC$10052,54,0)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ABONOS'!$B$8:$BC$10052,54,0)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ABONOS'!$B$8:$BC$10052,54,0)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ABONOS'!$B$8:$BC$10052,54,0)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ABONOS'!$B$8:$BC$10052,54,0)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ABONOS'!$B$8:$BC$10052,54,0)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ABONOS'!$B$8:$BC$10052,54,0)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ABONOS'!$B$8:$BC$10052,54,0)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ABONOS'!$B$8:$BC$10052,54,0)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ABONOS'!$B$8:$BC$10052,54,0)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ABONOS'!$B$8:$BC$10052,54,0)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ABONOS'!$B$8:$BC$10052,54,0)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ABONOS'!$B$8:$BC$10052,54,0)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ABONOS'!$B$8:$BC$10052,54,0)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ABONOS'!$B$8:$BC$10052,54,0)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ABONOS'!$B$8:$BC$10052,54,0)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ABONOS'!$B$8:$BC$10052,54,0)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ABONOS'!$B$8:$BC$10052,54,0)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ABONOS'!$B$8:$BC$10052,54,0)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ABONOS'!$B$8:$BC$10052,54,0)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ABONOS'!$B$8:$BC$10052,54,0)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ABONOS'!$B$8:$BC$10052,54,0)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ABONOS'!$B$8:$BC$10052,54,0)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ABONOS'!$B$8:$BC$10052,54,0)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ABONOS'!$B$8:$BC$10052,54,0)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ABONOS'!$B$8:$BC$10052,54,0)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ABONOS'!$B$8:$BC$10052,54,0)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ABONOS'!$B$8:$BC$10052,54,0)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ABONOS'!$B$8:$BC$10052,54,0)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ABONOS'!$B$8:$BC$10052,54,0)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ABONOS'!$B$8:$BC$10052,54,0)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ABONOS'!$B$8:$BC$10052,54,0)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ABONOS'!$B$8:$BC$10052,54,0)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ABONOS'!$B$8:$BC$10052,54,0)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ABONOS'!$B$8:$BC$10052,54,0)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ABONOS'!$B$8:$BC$10052,54,0)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ABONOS'!$B$8:$BC$10052,54,0)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ABONOS'!$B$8:$BC$10052,54,0)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ABONOS'!$B$8:$BC$10052,54,0)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ABONOS'!$B$8:$BC$10052,54,0)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ABONOS'!$B$8:$BC$10052,54,0)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ABONOS'!$B$8:$BC$10052,54,0)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ABONOS'!$B$8:$BC$10052,54,0)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ABONOS'!$B$8:$BC$10052,54,0)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ABONOS'!$B$8:$BC$10052,54,0)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ABONOS'!$B$8:$BC$10052,54,0)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ABONOS'!$B$8:$BC$10052,54,0)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ABONOS'!$B$8:$BC$10052,54,0)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ABONOS'!$B$8:$BC$10052,54,0)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ABONOS'!$B$8:$BC$10052,54,0)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ABONOS'!$B$8:$BC$10052,54,0)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ABONOS'!$B$8:$BC$10052,54,0)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ABONOS'!$B$8:$BC$10052,54,0)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ABONOS'!$B$8:$BC$10052,54,0)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ABONOS'!$B$8:$BC$10052,54,0)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ABONOS'!$B$8:$BC$10052,54,0)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ABONOS'!$B$8:$BC$10052,54,0)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ABONOS'!$B$8:$BC$10052,54,0)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ABONOS'!$B$8:$BC$10052,54,0)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ABONOS'!$B$8:$BC$10052,54,0)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ABONOS'!$B$8:$BC$10052,54,0)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ABONOS'!$B$8:$BC$10052,54,0)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ABONOS'!$B$8:$BC$10052,54,0)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ABONOS'!$B$8:$BC$10052,54,0)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ABONOS'!$B$8:$BC$10052,54,0)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ABONOS'!$B$8:$BC$10052,54,0)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ABONOS'!$B$8:$BC$10052,54,0)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ABONOS'!$B$8:$BC$10052,54,0)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ABONOS'!$B$8:$BC$10052,54,0)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ABONOS'!$B$8:$BC$10052,54,0)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ABONOS'!$B$8:$BC$10052,54,0)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ABONOS'!$B$8:$BC$10052,54,0)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ABONOS'!$B$8:$BC$10052,54,0)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ABONOS'!$B$8:$BC$10052,54,0)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ABONOS'!$B$8:$BC$10052,54,0)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ABONOS'!$B$8:$BC$10052,54,0)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ABONOS'!$B$8:$BC$10052,54,0)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ABONOS'!$B$8:$BC$10052,54,0)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ABONOS'!$B$8:$BC$10052,54,0)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ABONOS'!$B$8:$BC$10052,54,0)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ABONOS'!$B$8:$BC$10052,54,0)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ABONOS'!$B$8:$BC$10052,54,0)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ABONOS'!$B$8:$BC$10052,54,0)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ABONOS'!$B$8:$BC$10052,54,0)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ABONOS'!$B$8:$BC$10052,54,0)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ABONOS'!$B$8:$BC$10052,54,0)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ABONOS'!$B$8:$BC$10052,54,0)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ABONOS'!$B$8:$BC$10052,54,0)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ABONOS'!$B$8:$BC$10052,54,0)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ABONOS'!$B$8:$BC$10052,54,0)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ABONOS'!$B$8:$BC$10052,54,0)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ABONOS'!$B$8:$BC$10052,54,0)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ABONOS'!$B$8:$BC$10052,54,0)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ABONOS'!$B$8:$BC$10052,54,0)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ABONOS'!$B$8:$BC$10052,54,0)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ABONOS'!$B$8:$BC$10052,54,0)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ABONOS'!$B$8:$BC$10052,54,0)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ABONOS'!$B$8:$BC$10052,54,0)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ABONOS'!$B$8:$BC$10052,54,0)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ABONOS'!$B$8:$BC$10052,54,0)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ABONOS'!$B$8:$BC$10052,54,0)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ABONOS'!$B$8:$BC$10052,54,0)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ABONOS'!$B$8:$BC$10052,54,0)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ABONOS'!$B$8:$BC$10052,54,0)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ABONOS'!$B$8:$BC$10052,54,0)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ABONOS'!$B$8:$BC$10052,54,0)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ABONOS'!$B$8:$BC$10052,54,0)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ABONOS'!$B$8:$BC$10052,54,0)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ABONOS'!$B$8:$BC$10052,54,0)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ABONOS'!$B$8:$BC$10052,54,0)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ABONOS'!$B$8:$BC$10052,54,0)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ABONOS'!$B$8:$BC$10052,54,0)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ABONOS'!$B$8:$BC$10052,54,0)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ABONOS'!$B$8:$BC$10052,54,0)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ABONOS'!$B$8:$BC$10052,54,0)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ABONOS'!$B$8:$BC$10052,54,0)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ABONOS'!$B$8:$BC$10052,54,0)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ABONOS'!$B$8:$BC$10052,54,0)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ABONOS'!$B$8:$BC$10052,54,0)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ABONOS'!$B$8:$BC$10052,54,0)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ABONOS'!$B$8:$BC$10052,54,0)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ABONOS'!$B$8:$BC$10052,54,0)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ABONOS'!$B$8:$BC$10052,54,0)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ABONOS'!$B$8:$BC$10052,54,0)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ABONOS'!$B$8:$BC$10052,54,0)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ABONOS'!$B$8:$BC$10052,54,0)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ABONOS'!$B$8:$BC$10052,54,0)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ABONOS'!$B$8:$BC$10052,54,0)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ABONOS'!$B$8:$BC$10052,54,0)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ABONOS'!$B$8:$BC$10052,54,0)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ABONOS'!$B$8:$BC$10052,54,0)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ABONOS'!$B$8:$BC$10052,54,0)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ABONOS'!$B$8:$BC$10052,54,0)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ABONOS'!$B$8:$BC$10052,54,0)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ABONOS'!$B$8:$BC$10052,54,0)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ABONOS'!$B$8:$BC$10052,54,0)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ABONOS'!$B$8:$BC$10052,54,0)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ABONOS'!$B$8:$BC$10052,54,0)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ABONOS'!$B$8:$BC$10052,54,0)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ABONOS'!$B$8:$BC$10052,54,0)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ABONOS'!$B$8:$BC$10052,54,0)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ABONOS'!$B$8:$BC$10052,54,0)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ABONOS'!$B$8:$BC$10052,54,0)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ABONOS'!$B$8:$BC$10052,54,0)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ABONOS'!$B$8:$BC$10052,54,0)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ABONOS'!$B$8:$BC$10052,54,0)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ABONOS'!$B$8:$BC$10052,54,0)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ABONOS'!$B$8:$BC$10052,54,0)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ABONOS'!$B$8:$BC$10052,54,0)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ABONOS'!$B$8:$BC$10052,54,0)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ABONOS'!$B$8:$BC$10052,54,0)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ABONOS'!$B$8:$BC$10052,54,0)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C7523" s="10">
        <v>43579</v>
      </c>
      <c r="D7523" t="s">
        <v>654</v>
      </c>
      <c r="H7523" t="s">
        <v>654</v>
      </c>
      <c r="I7523" t="s">
        <v>651</v>
      </c>
      <c r="J7523">
        <f t="shared" si="117"/>
        <v>105000</v>
      </c>
      <c r="K7523">
        <f>VLOOKUP(B7523,'REGISTRO ABONOS'!$B$8:$BC$10052,54,0)</f>
        <v>55000</v>
      </c>
      <c r="L7523" t="str">
        <f>IF(Tabla267[[#This Row],[VALOR RESTANTE]]&lt;Tabla267[[#This Row],[VALOR]],"NO DISPONIBLE","DISPONIBLE")</f>
        <v>NO DISPONIBLE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ABONOS'!$B$8:$BC$10052,54,0)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ABONOS'!$B$8:$BC$10052,54,0)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ABONOS'!$B$8:$BC$10052,54,0)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ABONOS'!$B$8:$BC$10052,54,0)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ABONOS'!$B$8:$BC$10052,54,0)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ABONOS'!$B$8:$BC$10052,54,0)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ABONOS'!$B$8:$BC$10052,54,0)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ABONOS'!$B$8:$BC$10052,54,0)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ABONOS'!$B$8:$BC$10052,54,0)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ABONOS'!$B$8:$BC$10052,54,0)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ABONOS'!$B$8:$BC$10052,54,0)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ABONOS'!$B$8:$BC$10052,54,0)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ABONOS'!$B$8:$BC$10052,54,0)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ABONOS'!$B$8:$BC$10052,54,0)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ABONOS'!$B$8:$BC$10052,54,0)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ABONOS'!$B$8:$BC$10052,54,0)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ABONOS'!$B$8:$BC$10052,54,0)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ABONOS'!$B$8:$BC$10052,54,0)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ABONOS'!$B$8:$BC$10052,54,0)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ABONOS'!$B$8:$BC$10052,54,0)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ABONOS'!$B$8:$BC$10052,54,0)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ABONOS'!$B$8:$BC$10052,54,0)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ABONOS'!$B$8:$BC$10052,54,0)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ABONOS'!$B$8:$BC$10052,54,0)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ABONOS'!$B$8:$BC$10052,54,0)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ABONOS'!$B$8:$BC$10052,54,0)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ABONOS'!$B$8:$BC$10052,54,0)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ABONOS'!$B$8:$BC$10052,54,0)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ABONOS'!$B$8:$BC$10052,54,0)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ABONOS'!$B$8:$BC$10052,54,0)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ABONOS'!$B$8:$BC$10052,54,0)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ABONOS'!$B$8:$BC$10052,54,0)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ABONOS'!$B$8:$BC$10052,54,0)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ABONOS'!$B$8:$BC$10052,54,0)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ABONOS'!$B$8:$BC$10052,54,0)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ABONOS'!$B$8:$BC$10052,54,0)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ABONOS'!$B$8:$BC$10052,54,0)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ABONOS'!$B$8:$BC$10052,54,0)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ABONOS'!$B$8:$BC$10052,54,0)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ABONOS'!$B$8:$BC$10052,54,0)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ABONOS'!$B$8:$BC$10052,54,0)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ABONOS'!$B$8:$BC$10052,54,0)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ABONOS'!$B$8:$BC$10052,54,0)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ABONOS'!$B$8:$BC$10052,54,0)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ABONOS'!$B$8:$BC$10052,54,0)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ABONOS'!$B$8:$BC$10052,54,0)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ABONOS'!$B$8:$BC$10052,54,0)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ABONOS'!$B$8:$BC$10052,54,0)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ABONOS'!$B$8:$BC$10052,54,0)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ABONOS'!$B$8:$BC$10052,54,0)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ABONOS'!$B$8:$BC$10052,54,0)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ABONOS'!$B$8:$BC$10052,54,0)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ABONOS'!$B$8:$BC$10052,54,0)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ABONOS'!$B$8:$BC$10052,54,0)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ABONOS'!$B$8:$BC$10052,54,0)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ABONOS'!$B$8:$BC$10052,54,0)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ABONOS'!$B$8:$BC$10052,54,0)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ABONOS'!$B$8:$BC$10052,54,0)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ABONOS'!$B$8:$BC$10052,54,0)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ABONOS'!$B$8:$BC$10052,54,0)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ABONOS'!$B$8:$BC$10052,54,0)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ABONOS'!$B$8:$BC$10052,54,0)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ABONOS'!$B$8:$BC$10052,54,0)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ABONOS'!$B$8:$BC$10052,54,0)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ABONOS'!$B$8:$BC$10052,54,0)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ABONOS'!$B$8:$BC$10052,54,0)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ABONOS'!$B$8:$BC$10052,54,0)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ABONOS'!$B$8:$BC$10052,54,0)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ABONOS'!$B$8:$BC$10052,54,0)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ABONOS'!$B$8:$BC$10052,54,0)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ABONOS'!$B$8:$BC$10052,54,0)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ABONOS'!$B$8:$BC$10052,54,0)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ABONOS'!$B$8:$BC$10052,54,0)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ABONOS'!$B$8:$BC$10052,54,0)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ABONOS'!$B$8:$BC$10052,54,0)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ABONOS'!$B$8:$BC$10052,54,0)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ABONOS'!$B$8:$BC$10052,54,0)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ABONOS'!$B$8:$BC$10052,54,0)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ABONOS'!$B$8:$BC$10052,54,0)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ABONOS'!$B$8:$BC$10052,54,0)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ABONOS'!$B$8:$BC$10052,54,0)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ABONOS'!$B$8:$BC$10052,54,0)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ABONOS'!$B$8:$BC$10052,54,0)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ABONOS'!$B$8:$BC$10052,54,0)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ABONOS'!$B$8:$BC$10052,54,0)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ABONOS'!$B$8:$BC$10052,54,0)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ABONOS'!$B$8:$BC$10052,54,0)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ABONOS'!$B$8:$BC$10052,54,0)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ABONOS'!$B$8:$BC$10052,54,0)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ABONOS'!$B$8:$BC$10052,54,0)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ABONOS'!$B$8:$BC$10052,54,0)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ABONOS'!$B$8:$BC$10052,54,0)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ABONOS'!$B$8:$BC$10052,54,0)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ABONOS'!$B$8:$BC$10052,54,0)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ABONOS'!$B$8:$BC$10052,54,0)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ABONOS'!$B$8:$BC$10052,54,0)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ABONOS'!$B$8:$BC$10052,54,0)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ABONOS'!$B$8:$BC$10052,54,0)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ABONOS'!$B$8:$BC$10052,54,0)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ABONOS'!$B$8:$BC$10052,54,0)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ABONOS'!$B$8:$BC$10052,54,0)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ABONOS'!$B$8:$BC$10052,54,0)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ABONOS'!$B$8:$BC$10052,54,0)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ABONOS'!$B$8:$BC$10052,54,0)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ABONOS'!$B$8:$BC$10052,54,0)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ABONOS'!$B$8:$BC$10052,54,0)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ABONOS'!$B$8:$BC$10052,54,0)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ABONOS'!$B$8:$BC$10052,54,0)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ABONOS'!$B$8:$BC$10052,54,0)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ABONOS'!$B$8:$BC$10052,54,0)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ABONOS'!$B$8:$BC$10052,54,0)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ABONOS'!$B$8:$BC$10052,54,0)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ABONOS'!$B$8:$BC$10052,54,0)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ABONOS'!$B$8:$BC$10052,54,0)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ABONOS'!$B$8:$BC$10052,54,0)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ABONOS'!$B$8:$BC$10052,54,0)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ABONOS'!$B$8:$BC$10052,54,0)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ABONOS'!$B$8:$BC$10052,54,0)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ABONOS'!$B$8:$BC$10052,54,0)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ABONOS'!$B$8:$BC$10052,54,0)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ABONOS'!$B$8:$BC$10052,54,0)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ABONOS'!$B$8:$BC$10052,54,0)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ABONOS'!$B$8:$BC$10052,54,0)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ABONOS'!$B$8:$BC$10052,54,0)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ABONOS'!$B$8:$BC$10052,54,0)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ABONOS'!$B$8:$BC$10052,54,0)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ABONOS'!$B$8:$BC$10052,54,0)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ABONOS'!$B$8:$BC$10052,54,0)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ABONOS'!$B$8:$BC$10052,54,0)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ABONOS'!$B$8:$BC$10052,54,0)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ABONOS'!$B$8:$BC$10052,54,0)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ABONOS'!$B$8:$BC$10052,54,0)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ABONOS'!$B$8:$BC$10052,54,0)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ABONOS'!$B$8:$BC$10052,54,0)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ABONOS'!$B$8:$BC$10052,54,0)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ABONOS'!$B$8:$BC$10052,54,0)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ABONOS'!$B$8:$BC$10052,54,0)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ABONOS'!$B$8:$BC$10052,54,0)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ABONOS'!$B$8:$BC$10052,54,0)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ABONOS'!$B$8:$BC$10052,54,0)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ABONOS'!$B$8:$BC$10052,54,0)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ABONOS'!$B$8:$BC$10052,54,0)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ABONOS'!$B$8:$BC$10052,54,0)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ABONOS'!$B$8:$BC$10052,54,0)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ABONOS'!$B$8:$BC$10052,54,0)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ABONOS'!$B$8:$BC$10052,54,0)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ABONOS'!$B$8:$BC$10052,54,0)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ABONOS'!$B$8:$BC$10052,54,0)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ABONOS'!$B$8:$BC$10052,54,0)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ABONOS'!$B$8:$BC$10052,54,0)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ABONOS'!$B$8:$BC$10052,54,0)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ABONOS'!$B$8:$BC$10052,54,0)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ABONOS'!$B$8:$BC$10052,54,0)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ABONOS'!$B$8:$BC$10052,54,0)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ABONOS'!$B$8:$BC$10052,54,0)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ABONOS'!$B$8:$BC$10052,54,0)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ABONOS'!$B$8:$BC$10052,54,0)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ABONOS'!$B$8:$BC$10052,54,0)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ABONOS'!$B$8:$BC$10052,54,0)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ABONOS'!$B$8:$BC$10052,54,0)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ABONOS'!$B$8:$BC$10052,54,0)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ABONOS'!$B$8:$BC$10052,54,0)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ABONOS'!$B$8:$BC$10052,54,0)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ABONOS'!$B$8:$BC$10052,54,0)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ABONOS'!$B$8:$BC$10052,54,0)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595</v>
      </c>
      <c r="H7689" t="s">
        <v>595</v>
      </c>
      <c r="I7689" t="s">
        <v>594</v>
      </c>
      <c r="J7689">
        <f t="shared" si="119"/>
        <v>105000</v>
      </c>
      <c r="K7689" t="e">
        <f>VLOOKUP(B7689,'REGISTRO ABONOS'!$B$8:$BC$10052,54,0)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ABONOS'!$B$8:$BC$10052,54,0)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ABONOS'!$B$8:$BC$10052,54,0)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ABONOS'!$B$8:$BC$10052,54,0)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ABONOS'!$B$8:$BC$10052,54,0)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ABONOS'!$B$8:$BC$10052,54,0)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ABONOS'!$B$8:$BC$10052,54,0)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ABONOS'!$B$8:$BC$10052,54,0)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ABONOS'!$B$8:$BC$10052,54,0)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ABONOS'!$B$8:$BC$10052,54,0)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ABONOS'!$B$8:$BC$10052,54,0)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ABONOS'!$B$8:$BC$10052,54,0)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ABONOS'!$B$8:$BC$10052,54,0)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ABONOS'!$B$8:$BC$10052,54,0)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ABONOS'!$B$8:$BC$10052,54,0)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ABONOS'!$B$8:$BC$10052,54,0)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ABONOS'!$B$8:$BC$10052,54,0)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ABONOS'!$B$8:$BC$10052,54,0)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ABONOS'!$B$8:$BC$10052,54,0)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ABONOS'!$B$8:$BC$10052,54,0)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ABONOS'!$B$8:$BC$10052,54,0)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ABONOS'!$B$8:$BC$10052,54,0)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ABONOS'!$B$8:$BC$10052,54,0)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ABONOS'!$B$8:$BC$10052,54,0)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ABONOS'!$B$8:$BC$10052,54,0)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ABONOS'!$B$8:$BC$10052,54,0)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ABONOS'!$B$8:$BC$10052,54,0)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ABONOS'!$B$8:$BC$10052,54,0)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ABONOS'!$B$8:$BC$10052,54,0)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ABONOS'!$B$8:$BC$10052,54,0)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ABONOS'!$B$8:$BC$10052,54,0)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ABONOS'!$B$8:$BC$10052,54,0)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ABONOS'!$B$8:$BC$10052,54,0)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ABONOS'!$B$8:$BC$10052,54,0)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ABONOS'!$B$8:$BC$10052,54,0)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ABONOS'!$B$8:$BC$10052,54,0)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ABONOS'!$B$8:$BC$10052,54,0)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ABONOS'!$B$8:$BC$10052,54,0)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ABONOS'!$B$8:$BC$10052,54,0)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ABONOS'!$B$8:$BC$10052,54,0)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ABONOS'!$B$8:$BC$10052,54,0)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ABONOS'!$B$8:$BC$10052,54,0)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ABONOS'!$B$8:$BC$10052,54,0)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ABONOS'!$B$8:$BC$10052,54,0)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ABONOS'!$B$8:$BC$10052,54,0)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ABONOS'!$B$8:$BC$10052,54,0)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ABONOS'!$B$8:$BC$10052,54,0)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ABONOS'!$B$8:$BC$10052,54,0)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ABONOS'!$B$8:$BC$10052,54,0)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ABONOS'!$B$8:$BC$10052,54,0)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ABONOS'!$B$8:$BC$10052,54,0)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ABONOS'!$B$8:$BC$10052,54,0)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ABONOS'!$B$8:$BC$10052,54,0)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ABONOS'!$B$8:$BC$10052,54,0)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ABONOS'!$B$8:$BC$10052,54,0)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ABONOS'!$B$8:$BC$10052,54,0)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ABONOS'!$B$8:$BC$10052,54,0)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ABONOS'!$B$8:$BC$10052,54,0)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ABONOS'!$B$8:$BC$10052,54,0)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ABONOS'!$B$8:$BC$10052,54,0)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ABONOS'!$B$8:$BC$10052,54,0)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ABONOS'!$B$8:$BC$10052,54,0)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ABONOS'!$B$8:$BC$10052,54,0)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ABONOS'!$B$8:$BC$10052,54,0)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ABONOS'!$B$8:$BC$10052,54,0)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ABONOS'!$B$8:$BC$10052,54,0)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ABONOS'!$B$8:$BC$10052,54,0)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ABONOS'!$B$8:$BC$10052,54,0)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ABONOS'!$B$8:$BC$10052,54,0)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ABONOS'!$B$8:$BC$10052,54,0)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ABONOS'!$B$8:$BC$10052,54,0)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ABONOS'!$B$8:$BC$10052,54,0)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ABONOS'!$B$8:$BC$10052,54,0)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ABONOS'!$B$8:$BC$10052,54,0)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ABONOS'!$B$8:$BC$10052,54,0)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ABONOS'!$B$8:$BC$10052,54,0)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ABONOS'!$B$8:$BC$10052,54,0)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ABONOS'!$B$8:$BC$10052,54,0)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ABONOS'!$B$8:$BC$10052,54,0)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ABONOS'!$B$8:$BC$10052,54,0)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ABONOS'!$B$8:$BC$10052,54,0)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ABONOS'!$B$8:$BC$10052,54,0)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ABONOS'!$B$8:$BC$10052,54,0)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ABONOS'!$B$8:$BC$10052,54,0)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ABONOS'!$B$8:$BC$10052,54,0)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ABONOS'!$B$8:$BC$10052,54,0)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ABONOS'!$B$8:$BC$10052,54,0)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ABONOS'!$B$8:$BC$10052,54,0)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ABONOS'!$B$8:$BC$10052,54,0)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ABONOS'!$B$8:$BC$10052,54,0)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ABONOS'!$B$8:$BC$10052,54,0)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ABONOS'!$B$8:$BC$10052,54,0)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ABONOS'!$B$8:$BC$10052,54,0)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ABONOS'!$B$8:$BC$10052,54,0)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ABONOS'!$B$8:$BC$10052,54,0)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ABONOS'!$B$8:$BC$10052,54,0)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ABONOS'!$B$8:$BC$10052,54,0)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ABONOS'!$B$8:$BC$10052,54,0)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ABONOS'!$B$8:$BC$10052,54,0)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ABONOS'!$B$8:$BC$10052,54,0)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ABONOS'!$B$8:$BC$10052,54,0)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ABONOS'!$B$8:$BC$10052,54,0)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ABONOS'!$B$8:$BC$10052,54,0)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ABONOS'!$B$8:$BC$10052,54,0)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ABONOS'!$B$8:$BC$10052,54,0)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ABONOS'!$B$8:$BC$10052,54,0)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ABONOS'!$B$8:$BC$10052,54,0)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ABONOS'!$B$8:$BC$10052,54,0)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ABONOS'!$B$8:$BC$10052,54,0)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ABONOS'!$B$8:$BC$10052,54,0)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ABONOS'!$B$8:$BC$10052,54,0)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ABONOS'!$B$8:$BC$10052,54,0)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ABONOS'!$B$8:$BC$10052,54,0)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ABONOS'!$B$8:$BC$10052,54,0)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ABONOS'!$B$8:$BC$10052,54,0)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ABONOS'!$B$8:$BC$10052,54,0)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ABONOS'!$B$8:$BC$10052,54,0)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ABONOS'!$B$8:$BC$10052,54,0)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ABONOS'!$B$8:$BC$10052,54,0)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ABONOS'!$B$8:$BC$10052,54,0)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ABONOS'!$B$8:$BC$10052,54,0)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ABONOS'!$B$8:$BC$10052,54,0)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ABONOS'!$B$8:$BC$10052,54,0)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ABONOS'!$B$8:$BC$10052,54,0)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ABONOS'!$B$8:$BC$10052,54,0)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ABONOS'!$B$8:$BC$10052,54,0)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ABONOS'!$B$8:$BC$10052,54,0)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ABONOS'!$B$8:$BC$10052,54,0)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ABONOS'!$B$8:$BC$10052,54,0)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ABONOS'!$B$8:$BC$10052,54,0)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ABONOS'!$B$8:$BC$10052,54,0)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ABONOS'!$B$8:$BC$10052,54,0)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ABONOS'!$B$8:$BC$10052,54,0)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ABONOS'!$B$8:$BC$10052,54,0)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ABONOS'!$B$8:$BC$10052,54,0)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ABONOS'!$B$8:$BC$10052,54,0)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ABONOS'!$B$8:$BC$10052,54,0)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ABONOS'!$B$8:$BC$10052,54,0)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ABONOS'!$B$8:$BC$10052,54,0)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ABONOS'!$B$8:$BC$10052,54,0)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ABONOS'!$B$8:$BC$10052,54,0)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ABONOS'!$B$8:$BC$10052,54,0)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ABONOS'!$B$8:$BC$10052,54,0)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ABONOS'!$B$8:$BC$10052,54,0)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ABONOS'!$B$8:$BC$10052,54,0)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ABONOS'!$B$8:$BC$10052,54,0)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ABONOS'!$B$8:$BC$10052,54,0)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ABONOS'!$B$8:$BC$10052,54,0)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ABONOS'!$B$8:$BC$10052,54,0)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ABONOS'!$B$8:$BC$10052,54,0)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ABONOS'!$B$8:$BC$10052,54,0)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ABONOS'!$B$8:$BC$10052,54,0)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ABONOS'!$B$8:$BC$10052,54,0)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ABONOS'!$B$8:$BC$10052,54,0)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ABONOS'!$B$8:$BC$10052,54,0)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ABONOS'!$B$8:$BC$10052,54,0)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ABONOS'!$B$8:$BC$10052,54,0)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ABONOS'!$B$8:$BC$10052,54,0)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ABONOS'!$B$8:$BC$10052,54,0)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ABONOS'!$B$8:$BC$10052,54,0)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ABONOS'!$B$8:$BC$10052,54,0)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ABONOS'!$B$8:$BC$10052,54,0)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ABONOS'!$B$8:$BC$10052,54,0)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ABONOS'!$B$8:$BC$10052,54,0)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ABONOS'!$B$8:$BC$10052,54,0)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ABONOS'!$B$8:$BC$10052,54,0)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ABONOS'!$B$8:$BC$10052,54,0)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ABONOS'!$B$8:$BC$10052,54,0)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ABONOS'!$B$8:$BC$10052,54,0)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ABONOS'!$B$8:$BC$10052,54,0)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ABONOS'!$B$8:$BC$10052,54,0)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ABONOS'!$B$8:$BC$10052,54,0)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ABONOS'!$B$8:$BC$10052,54,0)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ABONOS'!$B$8:$BC$10052,54,0)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ABONOS'!$B$8:$BC$10052,54,0)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ABONOS'!$B$8:$BC$10052,54,0)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ABONOS'!$B$8:$BC$10052,54,0)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ABONOS'!$B$8:$BC$10052,54,0)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ABONOS'!$B$8:$BC$10052,54,0)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ABONOS'!$B$8:$BC$10052,54,0)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ABONOS'!$B$8:$BC$10052,54,0)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ABONOS'!$B$8:$BC$10052,54,0)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ABONOS'!$B$8:$BC$10052,54,0)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ABONOS'!$B$8:$BC$10052,54,0)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ABONOS'!$B$8:$BC$10052,54,0)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ABONOS'!$B$8:$BC$10052,54,0)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ABONOS'!$B$8:$BC$10052,54,0)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ABONOS'!$B$8:$BC$10052,54,0)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ABONOS'!$B$8:$BC$10052,54,0)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ABONOS'!$B$8:$BC$10052,54,0)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ABONOS'!$B$8:$BC$10052,54,0)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ABONOS'!$B$8:$BC$10052,54,0)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ABONOS'!$B$8:$BC$10052,54,0)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ABONOS'!$B$8:$BC$10052,54,0)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ABONOS'!$B$8:$BC$10052,54,0)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ABONOS'!$B$8:$BC$10052,54,0)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ABONOS'!$B$8:$BC$10052,54,0)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ABONOS'!$B$8:$BC$10052,54,0)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ABONOS'!$B$8:$BC$10052,54,0)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ABONOS'!$B$8:$BC$10052,54,0)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ABONOS'!$B$8:$BC$10052,54,0)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ABONOS'!$B$8:$BC$10052,54,0)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ABONOS'!$B$8:$BC$10052,54,0)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ABONOS'!$B$8:$BC$10052,54,0)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ABONOS'!$B$8:$BC$10052,54,0)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ABONOS'!$B$8:$BC$10052,54,0)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ABONOS'!$B$8:$BC$10052,54,0)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ABONOS'!$B$8:$BC$10052,54,0)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ABONOS'!$B$8:$BC$10052,54,0)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ABONOS'!$B$8:$BC$10052,54,0)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ABONOS'!$B$8:$BC$10052,54,0)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ABONOS'!$B$8:$BC$10052,54,0)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ABONOS'!$B$8:$BC$10052,54,0)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ABONOS'!$B$8:$BC$10052,54,0)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ABONOS'!$B$8:$BC$10052,54,0)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ABONOS'!$B$8:$BC$10052,54,0)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ABONOS'!$B$8:$BC$10052,54,0)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ABONOS'!$B$8:$BC$10052,54,0)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ABONOS'!$B$8:$BC$10052,54,0)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ABONOS'!$B$8:$BC$10052,54,0)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ABONOS'!$B$8:$BC$10052,54,0)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ABONOS'!$B$8:$BC$10052,54,0)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ABONOS'!$B$8:$BC$10052,54,0)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ABONOS'!$B$8:$BC$10052,54,0)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ABONOS'!$B$8:$BC$10052,54,0)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ABONOS'!$B$8:$BC$10052,54,0)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ABONOS'!$B$8:$BC$10052,54,0)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ABONOS'!$B$8:$BC$10052,54,0)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ABONOS'!$B$8:$BC$10052,54,0)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ABONOS'!$B$8:$BC$10052,54,0)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ABONOS'!$B$8:$BC$10052,54,0)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ABONOS'!$B$8:$BC$10052,54,0)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ABONOS'!$B$8:$BC$10052,54,0)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ABONOS'!$B$8:$BC$10052,54,0)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ABONOS'!$B$8:$BC$10052,54,0)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ABONOS'!$B$8:$BC$10052,54,0)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ABONOS'!$B$8:$BC$10052,54,0)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ABONOS'!$B$8:$BC$10052,54,0)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ABONOS'!$B$8:$BC$10052,54,0)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ABONOS'!$B$8:$BC$10052,54,0)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ABONOS'!$B$8:$BC$10052,54,0)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614</v>
      </c>
      <c r="H7930" t="s">
        <v>614</v>
      </c>
      <c r="I7930" t="s">
        <v>322</v>
      </c>
      <c r="J7930">
        <f t="shared" si="123"/>
        <v>105000</v>
      </c>
      <c r="K7930" t="e">
        <f>VLOOKUP(B7930,'REGISTRO ABONOS'!$B$8:$BC$10052,54,0)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ABONOS'!$B$8:$BC$10052,54,0)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ABONOS'!$B$8:$BC$10052,54,0)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ABONOS'!$B$8:$BC$10052,54,0)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ABONOS'!$B$8:$BC$10052,54,0)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ABONOS'!$B$8:$BC$10052,54,0)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ABONOS'!$B$8:$BC$10052,54,0)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ABONOS'!$B$8:$BC$10052,54,0)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ABONOS'!$B$8:$BC$10052,54,0)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ABONOS'!$B$8:$BC$10052,54,0)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ABONOS'!$B$8:$BC$10052,54,0)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ABONOS'!$B$8:$BC$10052,54,0)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ABONOS'!$B$8:$BC$10052,54,0)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ABONOS'!$B$8:$BC$10052,54,0)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ABONOS'!$B$8:$BC$10052,54,0)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ABONOS'!$B$8:$BC$10052,54,0)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ABONOS'!$B$8:$BC$10052,54,0)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ABONOS'!$B$8:$BC$10052,54,0)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ABONOS'!$B$8:$BC$10052,54,0)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ABONOS'!$B$8:$BC$10052,54,0)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ABONOS'!$B$8:$BC$10052,54,0)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ABONOS'!$B$8:$BC$10052,54,0)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ABONOS'!$B$8:$BC$10052,54,0)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ABONOS'!$B$8:$BC$10052,54,0)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ABONOS'!$B$8:$BC$10052,54,0)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ABONOS'!$B$8:$BC$10052,54,0)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ABONOS'!$B$8:$BC$10052,54,0)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ABONOS'!$B$8:$BC$10052,54,0)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ABONOS'!$B$8:$BC$10052,54,0)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ABONOS'!$B$8:$BC$10052,54,0)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ABONOS'!$B$8:$BC$10052,54,0)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645</v>
      </c>
      <c r="H7961" t="s">
        <v>645</v>
      </c>
      <c r="I7961" t="s">
        <v>322</v>
      </c>
      <c r="J7961">
        <f t="shared" si="124"/>
        <v>105000</v>
      </c>
      <c r="K7961" t="e">
        <f>VLOOKUP(B7961,'REGISTRO ABONOS'!$B$8:$BC$10052,54,0)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ABONOS'!$B$8:$BC$10052,54,0)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ABONOS'!$B$8:$BC$10052,54,0)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ABONOS'!$B$8:$BC$10052,54,0)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ABONOS'!$B$8:$BC$10052,54,0)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ABONOS'!$B$8:$BC$10052,54,0)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ABONOS'!$B$8:$BC$10052,54,0)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ABONOS'!$B$8:$BC$10052,54,0)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ABONOS'!$B$8:$BC$10052,54,0)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ABONOS'!$B$8:$BC$10052,54,0)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ABONOS'!$B$8:$BC$10052,54,0)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ABONOS'!$B$8:$BC$10052,54,0)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ABONOS'!$B$8:$BC$10052,54,0)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ABONOS'!$B$8:$BC$10052,54,0)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ABONOS'!$B$8:$BC$10052,54,0)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ABONOS'!$B$8:$BC$10052,54,0)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ABONOS'!$B$8:$BC$10052,54,0)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ABONOS'!$B$8:$BC$10052,54,0)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ABONOS'!$B$8:$BC$10052,54,0)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ABONOS'!$B$8:$BC$10052,54,0)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ABONOS'!$B$8:$BC$10052,54,0)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ABONOS'!$B$8:$BC$10052,54,0)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ABONOS'!$B$8:$BC$10052,54,0)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ABONOS'!$B$8:$BC$10052,54,0)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ABONOS'!$B$8:$BC$10052,54,0)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ABONOS'!$B$8:$BC$10052,54,0)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ABONOS'!$B$8:$BC$10052,54,0)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ABONOS'!$B$8:$BC$10052,54,0)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ABONOS'!$B$8:$BC$10052,54,0)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ABONOS'!$B$8:$BC$10052,54,0)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ABONOS'!$B$8:$BC$10052,54,0)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ABONOS'!$B$8:$BC$10052,54,0)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ABONOS'!$B$8:$BC$10052,54,0)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ABONOS'!$B$8:$BC$10052,54,0)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ABONOS'!$B$8:$BC$10052,54,0)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ABONOS'!$B$8:$BC$10052,54,0)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ABONOS'!$B$8:$BC$10052,54,0)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ABONOS'!$B$8:$BC$10052,54,0)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ABONOS'!$B$8:$BC$10052,54,0)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ABONOS'!$B$8:$BC$10052,54,0)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ABONOS'!$B$8:$BC$10052,54,0)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ABONOS'!$B$8:$BC$10052,54,0)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ABONOS'!$B$8:$BC$10052,54,0)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ABONOS'!$B$8:$BC$10052,54,0)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ABONOS'!$B$8:$BC$10052,54,0)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ABONOS'!$B$8:$BC$10052,54,0)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ABONOS'!$B$8:$BC$10052,54,0)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ABONOS'!$B$8:$BC$10052,54,0)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ABONOS'!$B$8:$BC$10052,54,0)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ABONOS'!$B$8:$BC$10052,54,0)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ABONOS'!$B$8:$BC$10052,54,0)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ABONOS'!$B$8:$BC$10052,54,0)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ABONOS'!$B$8:$BC$10052,54,0)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ABONOS'!$B$8:$BC$10052,54,0)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ABONOS'!$B$8:$BC$10052,54,0)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ABONOS'!$B$8:$BC$10052,54,0)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ABONOS'!$B$8:$BC$10052,54,0)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ABONOS'!$B$8:$BC$10052,54,0)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ABONOS'!$B$8:$BC$10052,54,0)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ABONOS'!$B$8:$BC$10052,54,0)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ABONOS'!$B$8:$BC$10052,54,0)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ABONOS'!$B$8:$BC$10052,54,0)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ABONOS'!$B$8:$BC$10052,54,0)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ABONOS'!$B$8:$BC$10052,54,0)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ABONOS'!$B$8:$BC$10052,54,0)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ABONOS'!$B$8:$BC$10052,54,0)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ABONOS'!$B$8:$BC$10052,54,0)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ABONOS'!$B$8:$BC$10052,54,0)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ABONOS'!$B$8:$BC$10052,54,0)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ABONOS'!$B$8:$BC$10052,54,0)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ABONOS'!$B$8:$BC$10052,54,0)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ABONOS'!$B$8:$BC$10052,54,0)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ABONOS'!$B$8:$BC$10052,54,0)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ABONOS'!$B$8:$BC$10052,54,0)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ABONOS'!$B$8:$BC$10052,54,0)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ABONOS'!$B$8:$BC$10052,54,0)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ABONOS'!$B$8:$BC$10052,54,0)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ABONOS'!$B$8:$BC$10052,54,0)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ABONOS'!$B$8:$BC$10052,54,0)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ABONOS'!$B$8:$BC$10052,54,0)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ABONOS'!$B$8:$BC$10052,54,0)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ABONOS'!$B$8:$BC$10052,54,0)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ABONOS'!$B$8:$BC$10052,54,0)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ABONOS'!$B$8:$BC$10052,54,0)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ABONOS'!$B$8:$BC$10052,54,0)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ABONOS'!$B$8:$BC$10052,54,0)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ABONOS'!$B$8:$BC$10052,54,0)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ABONOS'!$B$8:$BC$10052,54,0)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ABONOS'!$B$8:$BC$10052,54,0)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ABONOS'!$B$8:$BC$10052,54,0)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ABONOS'!$B$8:$BC$10052,54,0)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ABONOS'!$B$8:$BC$10052,54,0)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ABONOS'!$B$8:$BC$10052,54,0)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ABONOS'!$B$8:$BC$10052,54,0)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ABONOS'!$B$8:$BC$10052,54,0)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ABONOS'!$B$8:$BC$10052,54,0)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ABONOS'!$B$8:$BC$10052,54,0)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ABONOS'!$B$8:$BC$10052,54,0)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ABONOS'!$B$8:$BC$10052,54,0)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ABONOS'!$B$8:$BC$10052,54,0)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ABONOS'!$B$8:$BC$10052,54,0)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ABONOS'!$B$8:$BC$10052,54,0)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ABONOS'!$B$8:$BC$10052,54,0)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ABONOS'!$B$8:$BC$10052,54,0)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ABONOS'!$B$8:$BC$10052,54,0)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ABONOS'!$B$8:$BC$10052,54,0)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ABONOS'!$B$8:$BC$10052,54,0)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ABONOS'!$B$8:$BC$10052,54,0)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ABONOS'!$B$8:$BC$10052,54,0)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ABONOS'!$B$8:$BC$10052,54,0)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ABONOS'!$B$8:$BC$10052,54,0)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ABONOS'!$B$8:$BC$10052,54,0)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ABONOS'!$B$8:$BC$10052,54,0)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ABONOS'!$B$8:$BC$10052,54,0)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ABONOS'!$B$8:$BC$10052,54,0)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ABONOS'!$B$8:$BC$10052,54,0)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ABONOS'!$B$8:$BC$10052,54,0)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ABONOS'!$B$8:$BC$10052,54,0)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ABONOS'!$B$8:$BC$10052,54,0)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ABONOS'!$B$8:$BC$10052,54,0)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ABONOS'!$B$8:$BC$10052,54,0)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ABONOS'!$B$8:$BC$10052,54,0)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ABONOS'!$B$8:$BC$10052,54,0)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ABONOS'!$B$8:$BC$10052,54,0)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ABONOS'!$B$8:$BC$10052,54,0)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ABONOS'!$B$8:$BC$10052,54,0)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ABONOS'!$B$8:$BC$10052,54,0)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ABONOS'!$B$8:$BC$10052,54,0)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ABONOS'!$B$8:$BC$10052,54,0)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ABONOS'!$B$8:$BC$10052,54,0)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ABONOS'!$B$8:$BC$10052,54,0)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ABONOS'!$B$8:$BC$10052,54,0)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ABONOS'!$B$8:$BC$10052,54,0)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ABONOS'!$B$8:$BC$10052,54,0)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ABONOS'!$B$8:$BC$10052,54,0)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ABONOS'!$B$8:$BC$10052,54,0)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ABONOS'!$B$8:$BC$10052,54,0)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ABONOS'!$B$8:$BC$10052,54,0)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ABONOS'!$B$8:$BC$10052,54,0)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ABONOS'!$B$8:$BC$10052,54,0)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ABONOS'!$B$8:$BC$10052,54,0)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ABONOS'!$B$8:$BC$10052,54,0)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ABONOS'!$B$8:$BC$10052,54,0)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ABONOS'!$B$8:$BC$10052,54,0)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ABONOS'!$B$8:$BC$10052,54,0)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ABONOS'!$B$8:$BC$10052,54,0)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ABONOS'!$B$8:$BC$10052,54,0)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ABONOS'!$B$8:$BC$10052,54,0)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ABONOS'!$B$8:$BC$10052,54,0)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ABONOS'!$B$8:$BC$10052,54,0)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ABONOS'!$B$8:$BC$10052,54,0)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ABONOS'!$B$8:$BC$10052,54,0)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ABONOS'!$B$8:$BC$10052,54,0)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ABONOS'!$B$8:$BC$10052,54,0)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ABONOS'!$B$8:$BC$10052,54,0)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ABONOS'!$B$8:$BC$10052,54,0)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ABONOS'!$B$8:$BC$10052,54,0)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ABONOS'!$B$8:$BC$10052,54,0)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ABONOS'!$B$8:$BC$10052,54,0)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ABONOS'!$B$8:$BC$10052,54,0)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ABONOS'!$B$8:$BC$10052,54,0)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ABONOS'!$B$8:$BC$10052,54,0)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ABONOS'!$B$8:$BC$10052,54,0)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ABONOS'!$B$8:$BC$10052,54,0)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ABONOS'!$B$8:$BC$10052,54,0)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ABONOS'!$B$8:$BC$10052,54,0)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ABONOS'!$B$8:$BC$10052,54,0)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ABONOS'!$B$8:$BC$10052,54,0)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ABONOS'!$B$8:$BC$10052,54,0)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ABONOS'!$B$8:$BC$10052,54,0)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ABONOS'!$B$8:$BC$10052,54,0)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ABONOS'!$B$8:$BC$10052,54,0)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ABONOS'!$B$8:$BC$10052,54,0)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ABONOS'!$B$8:$BC$10052,54,0)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ABONOS'!$B$8:$BC$10052,54,0)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ABONOS'!$B$8:$BC$10052,54,0)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ABONOS'!$B$8:$BC$10052,54,0)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ABONOS'!$B$8:$BC$10052,54,0)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ABONOS'!$B$8:$BC$10052,54,0)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ABONOS'!$B$8:$BC$10052,54,0)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ABONOS'!$B$8:$BC$10052,54,0)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ABONOS'!$B$8:$BC$10052,54,0)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ABONOS'!$B$8:$BC$10052,54,0)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ABONOS'!$B$8:$BC$10052,54,0)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ABONOS'!$B$8:$BC$10052,54,0)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ABONOS'!$B$8:$BC$10052,54,0)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ABONOS'!$B$8:$BC$10052,54,0)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ABONOS'!$B$8:$BC$10052,54,0)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ABONOS'!$B$8:$BC$10052,54,0)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ABONOS'!$B$8:$BC$10052,54,0)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ABONOS'!$B$8:$BC$10052,54,0)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ABONOS'!$B$8:$BC$10052,54,0)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ABONOS'!$B$8:$BC$10052,54,0)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ABONOS'!$B$8:$BC$10052,54,0)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ABONOS'!$B$8:$BC$10052,54,0)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ABONOS'!$B$8:$BC$10052,54,0)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ABONOS'!$B$8:$BC$10052,54,0)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ABONOS'!$B$8:$BC$10052,54,0)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ABONOS'!$B$8:$BC$10052,54,0)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ABONOS'!$B$8:$BC$10052,54,0)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ABONOS'!$B$8:$BC$10052,54,0)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ABONOS'!$B$8:$BC$10052,54,0)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ABONOS'!$B$8:$BC$10052,54,0)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ABONOS'!$B$8:$BC$10052,54,0)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ABONOS'!$B$8:$BC$10052,54,0)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ABONOS'!$B$8:$BC$10052,54,0)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ABONOS'!$B$8:$BC$10052,54,0)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ABONOS'!$B$8:$BC$10052,54,0)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ABONOS'!$B$8:$BC$10052,54,0)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ABONOS'!$B$8:$BC$10052,54,0)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ABONOS'!$B$8:$BC$10052,54,0)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ABONOS'!$B$8:$BC$10052,54,0)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ABONOS'!$B$8:$BC$10052,54,0)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ABONOS'!$B$8:$BC$10052,54,0)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ABONOS'!$B$8:$BC$10052,54,0)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ABONOS'!$B$8:$BC$10052,54,0)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ABONOS'!$B$8:$BC$10052,54,0)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ABONOS'!$B$8:$BC$10052,54,0)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ABONOS'!$B$8:$BC$10052,54,0)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ABONOS'!$B$8:$BC$10052,54,0)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ABONOS'!$B$8:$BC$10052,54,0)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ABONOS'!$B$8:$BC$10052,54,0)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ABONOS'!$B$8:$BC$10052,54,0)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ABONOS'!$B$8:$BC$10052,54,0)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ABONOS'!$B$8:$BC$10052,54,0)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ABONOS'!$B$8:$BC$10052,54,0)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ABONOS'!$B$8:$BC$10052,54,0)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ABONOS'!$B$8:$BC$10052,54,0)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ABONOS'!$B$8:$BC$10052,54,0)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ABONOS'!$B$8:$BC$10052,54,0)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ABONOS'!$B$8:$BC$10052,54,0)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ABONOS'!$B$8:$BC$10052,54,0)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ABONOS'!$B$8:$BC$10052,54,0)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ABONOS'!$B$8:$BC$10052,54,0)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ABONOS'!$B$8:$BC$10052,54,0)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ABONOS'!$B$8:$BC$10052,54,0)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ABONOS'!$B$8:$BC$10052,54,0)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ABONOS'!$B$8:$BC$10052,54,0)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ABONOS'!$B$8:$BC$10052,54,0)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ABONOS'!$B$8:$BC$10052,54,0)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ABONOS'!$B$8:$BC$10052,54,0)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ABONOS'!$B$8:$BC$10052,54,0)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ABONOS'!$B$8:$BC$10052,54,0)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ABONOS'!$B$8:$BC$10052,54,0)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ABONOS'!$B$8:$BC$10052,54,0)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ABONOS'!$B$8:$BC$10052,54,0)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ABONOS'!$B$8:$BC$10052,54,0)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ABONOS'!$B$8:$BC$10052,54,0)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ABONOS'!$B$8:$BC$10052,54,0)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ABONOS'!$B$8:$BC$10052,54,0)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ABONOS'!$B$8:$BC$10052,54,0)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ABONOS'!$B$8:$BC$10052,54,0)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ABONOS'!$B$8:$BC$10052,54,0)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ABONOS'!$B$8:$BC$10052,54,0)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ABONOS'!$B$8:$BC$10052,54,0)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ABONOS'!$B$8:$BC$10052,54,0)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ABONOS'!$B$8:$BC$10052,54,0)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ABONOS'!$B$8:$BC$10052,54,0)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ABONOS'!$B$8:$BC$10052,54,0)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ABONOS'!$B$8:$BC$10052,54,0)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ABONOS'!$B$8:$BC$10052,54,0)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ABONOS'!$B$8:$BC$10052,54,0)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ABONOS'!$B$8:$BC$10052,54,0)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ABONOS'!$B$8:$BC$10052,54,0)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ABONOS'!$B$8:$BC$10052,54,0)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ABONOS'!$B$8:$BC$10052,54,0)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ABONOS'!$B$8:$BC$10052,54,0)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ABONOS'!$B$8:$BC$10052,54,0)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ABONOS'!$B$8:$BC$10052,54,0)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ABONOS'!$B$8:$BC$10052,54,0)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ABONOS'!$B$8:$BC$10052,54,0)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ABONOS'!$B$8:$BC$10052,54,0)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ABONOS'!$B$8:$BC$10052,54,0)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ABONOS'!$B$8:$BC$10052,54,0)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ABONOS'!$B$8:$BC$10052,54,0)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ABONOS'!$B$8:$BC$10052,54,0)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ABONOS'!$B$8:$BC$10052,54,0)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ABONOS'!$B$8:$BC$10052,54,0)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ABONOS'!$B$8:$BC$10052,54,0)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ABONOS'!$B$8:$BC$10052,54,0)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ABONOS'!$B$8:$BC$10052,54,0)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ABONOS'!$B$8:$BC$10052,54,0)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ABONOS'!$B$8:$BC$10052,54,0)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ABONOS'!$B$8:$BC$10052,54,0)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ABONOS'!$B$8:$BC$10052,54,0)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ABONOS'!$B$8:$BC$10052,54,0)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ABONOS'!$B$8:$BC$10052,54,0)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ABONOS'!$B$8:$BC$10052,54,0)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ABONOS'!$B$8:$BC$10052,54,0)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ABONOS'!$B$8:$BC$10052,54,0)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ABONOS'!$B$8:$BC$10052,54,0)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ABONOS'!$B$8:$BC$10052,54,0)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ABONOS'!$B$8:$BC$10052,54,0)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ABONOS'!$B$8:$BC$10052,54,0)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ABONOS'!$B$8:$BC$10052,54,0)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ABONOS'!$B$8:$BC$10052,54,0)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ABONOS'!$B$8:$BC$10052,54,0)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ABONOS'!$B$8:$BC$10052,54,0)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ABONOS'!$B$8:$BC$10052,54,0)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ABONOS'!$B$8:$BC$10052,54,0)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ABONOS'!$B$8:$BC$10052,54,0)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ABONOS'!$B$8:$BC$10052,54,0)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ABONOS'!$B$8:$BC$10052,54,0)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ABONOS'!$B$8:$BC$10052,54,0)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ABONOS'!$B$8:$BC$10052,54,0)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ABONOS'!$B$8:$BC$10052,54,0)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ABONOS'!$B$8:$BC$10052,54,0)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ABONOS'!$B$8:$BC$10052,54,0)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ABONOS'!$B$8:$BC$10052,54,0)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ABONOS'!$B$8:$BC$10052,54,0)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ABONOS'!$B$8:$BC$10052,54,0)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ABONOS'!$B$8:$BC$10052,54,0)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ABONOS'!$B$8:$BC$10052,54,0)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ABONOS'!$B$8:$BC$10052,54,0)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ABONOS'!$B$8:$BC$10052,54,0)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ABONOS'!$B$8:$BC$10052,54,0)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ABONOS'!$B$8:$BC$10052,54,0)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ABONOS'!$B$8:$BC$10052,54,0)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ABONOS'!$B$8:$BC$10052,54,0)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ABONOS'!$B$8:$BC$10052,54,0)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ABONOS'!$B$8:$BC$10052,54,0)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ABONOS'!$B$8:$BC$10052,54,0)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ABONOS'!$B$8:$BC$10052,54,0)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ABONOS'!$B$8:$BC$10052,54,0)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ABONOS'!$B$8:$BC$10052,54,0)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ABONOS'!$B$8:$BC$10052,54,0)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ABONOS'!$B$8:$BC$10052,54,0)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ABONOS'!$B$8:$BC$10052,54,0)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ABONOS'!$B$8:$BC$10052,54,0)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ABONOS'!$B$8:$BC$10052,54,0)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ABONOS'!$B$8:$BC$10052,54,0)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ABONOS'!$B$8:$BC$10052,54,0)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ABONOS'!$B$8:$BC$10052,54,0)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ABONOS'!$B$8:$BC$10052,54,0)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ABONOS'!$B$8:$BC$10052,54,0)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ABONOS'!$B$8:$BC$10052,54,0)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ABONOS'!$B$8:$BC$10052,54,0)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ABONOS'!$B$8:$BC$10052,54,0)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ABONOS'!$B$8:$BC$10052,54,0)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ABONOS'!$B$8:$BC$10052,54,0)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ABONOS'!$B$8:$BC$10052,54,0)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ABONOS'!$B$8:$BC$10052,54,0)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ABONOS'!$B$8:$BC$10052,54,0)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ABONOS'!$B$8:$BC$10052,54,0)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ABONOS'!$B$8:$BC$10052,54,0)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ABONOS'!$B$8:$BC$10052,54,0)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ABONOS'!$B$8:$BC$10052,54,0)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ABONOS'!$B$8:$BC$10052,54,0)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ABONOS'!$B$8:$BC$10052,54,0)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ABONOS'!$B$8:$BC$10052,54,0)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ABONOS'!$B$8:$BC$10052,54,0)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ABONOS'!$B$8:$BC$10052,54,0)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ABONOS'!$B$8:$BC$10052,54,0)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ABONOS'!$B$8:$BC$10052,54,0)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ABONOS'!$B$8:$BC$10052,54,0)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ABONOS'!$B$8:$BC$10052,54,0)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ABONOS'!$B$8:$BC$10052,54,0)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ABONOS'!$B$8:$BC$10052,54,0)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645</v>
      </c>
      <c r="H8319" t="s">
        <v>645</v>
      </c>
      <c r="I8319" t="s">
        <v>322</v>
      </c>
      <c r="J8319">
        <f t="shared" si="129"/>
        <v>105000</v>
      </c>
      <c r="K8319" t="e">
        <f>VLOOKUP(B8319,'REGISTRO ABONOS'!$B$8:$BC$10052,54,0)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ABONOS'!$B$8:$BC$10052,54,0)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ABONOS'!$B$8:$BC$10052,54,0)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ABONOS'!$B$8:$BC$10052,54,0)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ABONOS'!$B$8:$BC$10052,54,0)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ABONOS'!$B$8:$BC$10052,54,0)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ABONOS'!$B$8:$BC$10052,54,0)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ABONOS'!$B$8:$BC$10052,54,0)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ABONOS'!$B$8:$BC$10052,54,0)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ABONOS'!$B$8:$BC$10052,54,0)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ABONOS'!$B$8:$BC$10052,54,0)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ABONOS'!$B$8:$BC$10052,54,0)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ABONOS'!$B$8:$BC$10052,54,0)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ABONOS'!$B$8:$BC$10052,54,0)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ABONOS'!$B$8:$BC$10052,54,0)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ABONOS'!$B$8:$BC$10052,54,0)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ABONOS'!$B$8:$BC$10052,54,0)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ABONOS'!$B$8:$BC$10052,54,0)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ABONOS'!$B$8:$BC$10052,54,0)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ABONOS'!$B$8:$BC$10052,54,0)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ABONOS'!$B$8:$BC$10052,54,0)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ABONOS'!$B$8:$BC$10052,54,0)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ABONOS'!$B$8:$BC$10052,54,0)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ABONOS'!$B$8:$BC$10052,54,0)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ABONOS'!$B$8:$BC$10052,54,0)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ABONOS'!$B$8:$BC$10052,54,0)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ABONOS'!$B$8:$BC$10052,54,0)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ABONOS'!$B$8:$BC$10052,54,0)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ABONOS'!$B$8:$BC$10052,54,0)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ABONOS'!$B$8:$BC$10052,54,0)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ABONOS'!$B$8:$BC$10052,54,0)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ABONOS'!$B$8:$BC$10052,54,0)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ABONOS'!$B$8:$BC$10052,54,0)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ABONOS'!$B$8:$BC$10052,54,0)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ABONOS'!$B$8:$BC$10052,54,0)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ABONOS'!$B$8:$BC$10052,54,0)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ABONOS'!$B$8:$BC$10052,54,0)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ABONOS'!$B$8:$BC$10052,54,0)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ABONOS'!$B$8:$BC$10052,54,0)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ABONOS'!$B$8:$BC$10052,54,0)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ABONOS'!$B$8:$BC$10052,54,0)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ABONOS'!$B$8:$BC$10052,54,0)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ABONOS'!$B$8:$BC$10052,54,0)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ABONOS'!$B$8:$BC$10052,54,0)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ABONOS'!$B$8:$BC$10052,54,0)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ABONOS'!$B$8:$BC$10052,54,0)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ABONOS'!$B$8:$BC$10052,54,0)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ABONOS'!$B$8:$BC$10052,54,0)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ABONOS'!$B$8:$BC$10052,54,0)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ABONOS'!$B$8:$BC$10052,54,0)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ABONOS'!$B$8:$BC$10052,54,0)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ABONOS'!$B$8:$BC$10052,54,0)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ABONOS'!$B$8:$BC$10052,54,0)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ABONOS'!$B$8:$BC$10052,54,0)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ABONOS'!$B$8:$BC$10052,54,0)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ABONOS'!$B$8:$BC$10052,54,0)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ABONOS'!$B$8:$BC$10052,54,0)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ABONOS'!$B$8:$BC$10052,54,0)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ABONOS'!$B$8:$BC$10052,54,0)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ABONOS'!$B$8:$BC$10052,54,0)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ABONOS'!$B$8:$BC$10052,54,0)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ABONOS'!$B$8:$BC$10052,54,0)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ABONOS'!$B$8:$BC$10052,54,0)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ABONOS'!$B$8:$BC$10052,54,0)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ABONOS'!$B$8:$BC$10052,54,0)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ABONOS'!$B$8:$BC$10052,54,0)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ABONOS'!$B$8:$BC$10052,54,0)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ABONOS'!$B$8:$BC$10052,54,0)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ABONOS'!$B$8:$BC$10052,54,0)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ABONOS'!$B$8:$BC$10052,54,0)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ABONOS'!$B$8:$BC$10052,54,0)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ABONOS'!$B$8:$BC$10052,54,0)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ABONOS'!$B$8:$BC$10052,54,0)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ABONOS'!$B$8:$BC$10052,54,0)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ABONOS'!$B$8:$BC$10052,54,0)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ABONOS'!$B$8:$BC$10052,54,0)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ABONOS'!$B$8:$BC$10052,54,0)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ABONOS'!$B$8:$BC$10052,54,0)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ABONOS'!$B$8:$BC$10052,54,0)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ABONOS'!$B$8:$BC$10052,54,0)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ABONOS'!$B$8:$BC$10052,54,0)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ABONOS'!$B$8:$BC$10052,54,0)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ABONOS'!$B$8:$BC$10052,54,0)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ABONOS'!$B$8:$BC$10052,54,0)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ABONOS'!$B$8:$BC$10052,54,0)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ABONOS'!$B$8:$BC$10052,54,0)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ABONOS'!$B$8:$BC$10052,54,0)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ABONOS'!$B$8:$BC$10052,54,0)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ABONOS'!$B$8:$BC$10052,54,0)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ABONOS'!$B$8:$BC$10052,54,0)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ABONOS'!$B$8:$BC$10052,54,0)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ABONOS'!$B$8:$BC$10052,54,0)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ABONOS'!$B$8:$BC$10052,54,0)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ABONOS'!$B$8:$BC$10052,54,0)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ABONOS'!$B$8:$BC$10052,54,0)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ABONOS'!$B$8:$BC$10052,54,0)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ABONOS'!$B$8:$BC$10052,54,0)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ABONOS'!$B$8:$BC$10052,54,0)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ABONOS'!$B$8:$BC$10052,54,0)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ABONOS'!$B$8:$BC$10052,54,0)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ABONOS'!$B$8:$BC$10052,54,0)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ABONOS'!$B$8:$BC$10052,54,0)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ABONOS'!$B$8:$BC$10052,54,0)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ABONOS'!$B$8:$BC$10052,54,0)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ABONOS'!$B$8:$BC$10052,54,0)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ABONOS'!$B$8:$BC$10052,54,0)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ABONOS'!$B$8:$BC$10052,54,0)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ABONOS'!$B$8:$BC$10052,54,0)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ABONOS'!$B$8:$BC$10052,54,0)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ABONOS'!$B$8:$BC$10052,54,0)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ABONOS'!$B$8:$BC$10052,54,0)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ABONOS'!$B$8:$BC$10052,54,0)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ABONOS'!$B$8:$BC$10052,54,0)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ABONOS'!$B$8:$BC$10052,54,0)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ABONOS'!$B$8:$BC$10052,54,0)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ABONOS'!$B$8:$BC$10052,54,0)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ABONOS'!$B$8:$BC$10052,54,0)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ABONOS'!$B$8:$BC$10052,54,0)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ABONOS'!$B$8:$BC$10052,54,0)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ABONOS'!$B$8:$BC$10052,54,0)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ABONOS'!$B$8:$BC$10052,54,0)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ABONOS'!$B$8:$BC$10052,54,0)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ABONOS'!$B$8:$BC$10052,54,0)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ABONOS'!$B$8:$BC$10052,54,0)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ABONOS'!$B$8:$BC$10052,54,0)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ABONOS'!$B$8:$BC$10052,54,0)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ABONOS'!$B$8:$BC$10052,54,0)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ABONOS'!$B$8:$BC$10052,54,0)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ABONOS'!$B$8:$BC$10052,54,0)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ABONOS'!$B$8:$BC$10052,54,0)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ABONOS'!$B$8:$BC$10052,54,0)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ABONOS'!$B$8:$BC$10052,54,0)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ABONOS'!$B$8:$BC$10052,54,0)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ABONOS'!$B$8:$BC$10052,54,0)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ABONOS'!$B$8:$BC$10052,54,0)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ABONOS'!$B$8:$BC$10052,54,0)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ABONOS'!$B$8:$BC$10052,54,0)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ABONOS'!$B$8:$BC$10052,54,0)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ABONOS'!$B$8:$BC$10052,54,0)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ABONOS'!$B$8:$BC$10052,54,0)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ABONOS'!$B$8:$BC$10052,54,0)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ABONOS'!$B$8:$BC$10052,54,0)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ABONOS'!$B$8:$BC$10052,54,0)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ABONOS'!$B$8:$BC$10052,54,0)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ABONOS'!$B$8:$BC$10052,54,0)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ABONOS'!$B$8:$BC$10052,54,0)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ABONOS'!$B$8:$BC$10052,54,0)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ABONOS'!$B$8:$BC$10052,54,0)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ABONOS'!$B$8:$BC$10052,54,0)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ABONOS'!$B$8:$BC$10052,54,0)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ABONOS'!$B$8:$BC$10052,54,0)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ABONOS'!$B$8:$BC$10052,54,0)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ABONOS'!$B$8:$BC$10052,54,0)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ABONOS'!$B$8:$BC$10052,54,0)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ABONOS'!$B$8:$BC$10052,54,0)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ABONOS'!$B$8:$BC$10052,54,0)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ABONOS'!$B$8:$BC$10052,54,0)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ABONOS'!$B$8:$BC$10052,54,0)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ABONOS'!$B$8:$BC$10052,54,0)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ABONOS'!$B$8:$BC$10052,54,0)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ABONOS'!$B$8:$BC$10052,54,0)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ABONOS'!$B$8:$BC$10052,54,0)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ABONOS'!$B$8:$BC$10052,54,0)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ABONOS'!$B$8:$BC$10052,54,0)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ABONOS'!$B$8:$BC$10052,54,0)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ABONOS'!$B$8:$BC$10052,54,0)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ABONOS'!$B$8:$BC$10052,54,0)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ABONOS'!$B$8:$BC$10052,54,0)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ABONOS'!$B$8:$BC$10052,54,0)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ABONOS'!$B$8:$BC$10052,54,0)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ABONOS'!$B$8:$BC$10052,54,0)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ABONOS'!$B$8:$BC$10052,54,0)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ABONOS'!$B$8:$BC$10052,54,0)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ABONOS'!$B$8:$BC$10052,54,0)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ABONOS'!$B$8:$BC$10052,54,0)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ABONOS'!$B$8:$BC$10052,54,0)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ABONOS'!$B$8:$BC$10052,54,0)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ABONOS'!$B$8:$BC$10052,54,0)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ABONOS'!$B$8:$BC$10052,54,0)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ABONOS'!$B$8:$BC$10052,54,0)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ABONOS'!$B$8:$BC$10052,54,0)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ABONOS'!$B$8:$BC$10052,54,0)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ABONOS'!$B$8:$BC$10052,54,0)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ABONOS'!$B$8:$BC$10052,54,0)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ABONOS'!$B$8:$BC$10052,54,0)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ABONOS'!$B$8:$BC$10052,54,0)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ABONOS'!$B$8:$BC$10052,54,0)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ABONOS'!$B$8:$BC$10052,54,0)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ABONOS'!$B$8:$BC$10052,54,0)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ABONOS'!$B$8:$BC$10052,54,0)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ABONOS'!$B$8:$BC$10052,54,0)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ABONOS'!$B$8:$BC$10052,54,0)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ABONOS'!$B$8:$BC$10052,54,0)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ABONOS'!$B$8:$BC$10052,54,0)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ABONOS'!$B$8:$BC$10052,54,0)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ABONOS'!$B$8:$BC$10052,54,0)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ABONOS'!$B$8:$BC$10052,54,0)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ABONOS'!$B$8:$BC$10052,54,0)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ABONOS'!$B$8:$BC$10052,54,0)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ABONOS'!$B$8:$BC$10052,54,0)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ABONOS'!$B$8:$BC$10052,54,0)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ABONOS'!$B$8:$BC$10052,54,0)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ABONOS'!$B$8:$BC$10052,54,0)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ABONOS'!$B$8:$BC$10052,54,0)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ABONOS'!$B$8:$BC$10052,54,0)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ABONOS'!$B$8:$BC$10052,54,0)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ABONOS'!$B$8:$BC$10052,54,0)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ABONOS'!$B$8:$BC$10052,54,0)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ABONOS'!$B$8:$BC$10052,54,0)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ABONOS'!$B$8:$BC$10052,54,0)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ABONOS'!$B$8:$BC$10052,54,0)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ABONOS'!$B$8:$BC$10052,54,0)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ABONOS'!$B$8:$BC$10052,54,0)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ABONOS'!$B$8:$BC$10052,54,0)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ABONOS'!$B$8:$BC$10052,54,0)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ABONOS'!$B$8:$BC$10052,54,0)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ABONOS'!$B$8:$BC$10052,54,0)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ABONOS'!$B$8:$BC$10052,54,0)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ABONOS'!$B$8:$BC$10052,54,0)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ABONOS'!$B$8:$BC$10052,54,0)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ABONOS'!$B$8:$BC$10052,54,0)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ABONOS'!$B$8:$BC$10052,54,0)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ABONOS'!$B$8:$BC$10052,54,0)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ABONOS'!$B$8:$BC$10052,54,0)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ABONOS'!$B$8:$BC$10052,54,0)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ABONOS'!$B$8:$BC$10052,54,0)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ABONOS'!$B$8:$BC$10052,54,0)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ABONOS'!$B$8:$BC$10052,54,0)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ABONOS'!$B$8:$BC$10052,54,0)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ABONOS'!$B$8:$BC$10052,54,0)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ABONOS'!$B$8:$BC$10052,54,0)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ABONOS'!$B$8:$BC$10052,54,0)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ABONOS'!$B$8:$BC$10052,54,0)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ABONOS'!$B$8:$BC$10052,54,0)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ABONOS'!$B$8:$BC$10052,54,0)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ABONOS'!$B$8:$BC$10052,54,0)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ABONOS'!$B$8:$BC$10052,54,0)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ABONOS'!$B$8:$BC$10052,54,0)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ABONOS'!$B$8:$BC$10052,54,0)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ABONOS'!$B$8:$BC$10052,54,0)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ABONOS'!$B$8:$BC$10052,54,0)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ABONOS'!$B$8:$BC$10052,54,0)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ABONOS'!$B$8:$BC$10052,54,0)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ABONOS'!$B$8:$BC$10052,54,0)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ABONOS'!$B$8:$BC$10052,54,0)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ABONOS'!$B$8:$BC$10052,54,0)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ABONOS'!$B$8:$BC$10052,54,0)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ABONOS'!$B$8:$BC$10052,54,0)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ABONOS'!$B$8:$BC$10052,54,0)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ABONOS'!$B$8:$BC$10052,54,0)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ABONOS'!$B$8:$BC$10052,54,0)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ABONOS'!$B$8:$BC$10052,54,0)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ABONOS'!$B$8:$BC$10052,54,0)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ABONOS'!$B$8:$BC$10052,54,0)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ABONOS'!$B$8:$BC$10052,54,0)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ABONOS'!$B$8:$BC$10052,54,0)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ABONOS'!$B$8:$BC$10052,54,0)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ABONOS'!$B$8:$BC$10052,54,0)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ABONOS'!$B$8:$BC$10052,54,0)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ABONOS'!$B$8:$BC$10052,54,0)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ABONOS'!$B$8:$BC$10052,54,0)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ABONOS'!$B$8:$BC$10052,54,0)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ABONOS'!$B$8:$BC$10052,54,0)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ABONOS'!$B$8:$BC$10052,54,0)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ABONOS'!$B$8:$BC$10052,54,0)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ABONOS'!$B$8:$BC$10052,54,0)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ABONOS'!$B$8:$BC$10052,54,0)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ABONOS'!$B$8:$BC$10052,54,0)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ABONOS'!$B$8:$BC$10052,54,0)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ABONOS'!$B$8:$BC$10052,54,0)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ABONOS'!$B$8:$BC$10052,54,0)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ABONOS'!$B$8:$BC$10052,54,0)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ABONOS'!$B$8:$BC$10052,54,0)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ABONOS'!$B$8:$BC$10052,54,0)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ABONOS'!$B$8:$BC$10052,54,0)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ABONOS'!$B$8:$BC$10052,54,0)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ABONOS'!$B$8:$BC$10052,54,0)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ABONOS'!$B$8:$BC$10052,54,0)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ABONOS'!$B$8:$BC$10052,54,0)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ABONOS'!$B$8:$BC$10052,54,0)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ABONOS'!$B$8:$BC$10052,54,0)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ABONOS'!$B$8:$BC$10052,54,0)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ABONOS'!$B$8:$BC$10052,54,0)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ABONOS'!$B$8:$BC$10052,54,0)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ABONOS'!$B$8:$BC$10052,54,0)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ABONOS'!$B$8:$BC$10052,54,0)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ABONOS'!$B$8:$BC$10052,54,0)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ABONOS'!$B$8:$BC$10052,54,0)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ABONOS'!$B$8:$BC$10052,54,0)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ABONOS'!$B$8:$BC$10052,54,0)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ABONOS'!$B$8:$BC$10052,54,0)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ABONOS'!$B$8:$BC$10052,54,0)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ABONOS'!$B$8:$BC$10052,54,0)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ABONOS'!$B$8:$BC$10052,54,0)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ABONOS'!$B$8:$BC$10052,54,0)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ABONOS'!$B$8:$BC$10052,54,0)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ABONOS'!$B$8:$BC$10052,54,0)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ABONOS'!$B$8:$BC$10052,54,0)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ABONOS'!$B$8:$BC$10052,54,0)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ABONOS'!$B$8:$BC$10052,54,0)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ABONOS'!$B$8:$BC$10052,54,0)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ABONOS'!$B$8:$BC$10052,54,0)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ABONOS'!$B$8:$BC$10052,54,0)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ABONOS'!$B$8:$BC$10052,54,0)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ABONOS'!$B$8:$BC$10052,54,0)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ABONOS'!$B$8:$BC$10052,54,0)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ABONOS'!$B$8:$BC$10052,54,0)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ABONOS'!$B$8:$BC$10052,54,0)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ABONOS'!$B$8:$BC$10052,54,0)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ABONOS'!$B$8:$BC$10052,54,0)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ABONOS'!$B$8:$BC$10052,54,0)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ABONOS'!$B$8:$BC$10052,54,0)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ABONOS'!$B$8:$BC$10052,54,0)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ABONOS'!$B$8:$BC$10052,54,0)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ABONOS'!$B$8:$BC$10052,54,0)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ABONOS'!$B$8:$BC$10052,54,0)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ABONOS'!$B$8:$BC$10052,54,0)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ABONOS'!$B$8:$BC$10052,54,0)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ABONOS'!$B$8:$BC$10052,54,0)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ABONOS'!$B$8:$BC$10052,54,0)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ABONOS'!$B$8:$BC$10052,54,0)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ABONOS'!$B$8:$BC$10052,54,0)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ABONOS'!$B$8:$BC$10052,54,0)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ABONOS'!$B$8:$BC$10052,54,0)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ABONOS'!$B$8:$BC$10052,54,0)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ABONOS'!$B$8:$BC$10052,54,0)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ABONOS'!$B$8:$BC$10052,54,0)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ABONOS'!$B$8:$BC$10052,54,0)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ABONOS'!$B$8:$BC$10052,54,0)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ABONOS'!$B$8:$BC$10052,54,0)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ABONOS'!$B$8:$BC$10052,54,0)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ABONOS'!$B$8:$BC$10052,54,0)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ABONOS'!$B$8:$BC$10052,54,0)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ABONOS'!$B$8:$BC$10052,54,0)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ABONOS'!$B$8:$BC$10052,54,0)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ABONOS'!$B$8:$BC$10052,54,0)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ABONOS'!$B$8:$BC$10052,54,0)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ABONOS'!$B$8:$BC$10052,54,0)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ABONOS'!$B$8:$BC$10052,54,0)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ABONOS'!$B$8:$BC$10052,54,0)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ABONOS'!$B$8:$BC$10052,54,0)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ABONOS'!$B$8:$BC$10052,54,0)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ABONOS'!$B$8:$BC$10052,54,0)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ABONOS'!$B$8:$BC$10052,54,0)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ABONOS'!$B$8:$BC$10052,54,0)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ABONOS'!$B$8:$BC$10052,54,0)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ABONOS'!$B$8:$BC$10052,54,0)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ABONOS'!$B$8:$BC$10052,54,0)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ABONOS'!$B$8:$BC$10052,54,0)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ABONOS'!$B$8:$BC$10052,54,0)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ABONOS'!$B$8:$BC$10052,54,0)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ABONOS'!$B$8:$BC$10052,54,0)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ABONOS'!$B$8:$BC$10052,54,0)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ABONOS'!$B$8:$BC$10052,54,0)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ABONOS'!$B$8:$BC$10052,54,0)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ABONOS'!$B$8:$BC$10052,54,0)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ABONOS'!$B$8:$BC$10052,54,0)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ABONOS'!$B$8:$BC$10052,54,0)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ABONOS'!$B$8:$BC$10052,54,0)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ABONOS'!$B$8:$BC$10052,54,0)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ABONOS'!$B$8:$BC$10052,54,0)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ABONOS'!$B$8:$BC$10052,54,0)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ABONOS'!$B$8:$BC$10052,54,0)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ABONOS'!$B$8:$BC$10052,54,0)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ABONOS'!$B$8:$BC$10052,54,0)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ABONOS'!$B$8:$BC$10052,54,0)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ABONOS'!$B$8:$BC$10052,54,0)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ABONOS'!$B$8:$BC$10052,54,0)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ABONOS'!$B$8:$BC$10052,54,0)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ABONOS'!$B$8:$BC$10052,54,0)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ABONOS'!$B$8:$BC$10052,54,0)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ABONOS'!$B$8:$BC$10052,54,0)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ABONOS'!$B$8:$BC$10052,54,0)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ABONOS'!$B$8:$BC$10052,54,0)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ABONOS'!$B$8:$BC$10052,54,0)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ABONOS'!$B$8:$BC$10052,54,0)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ABONOS'!$B$8:$BC$10052,54,0)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ABONOS'!$B$8:$BC$10052,54,0)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ABONOS'!$B$8:$BC$10052,54,0)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ABONOS'!$B$8:$BC$10052,54,0)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ABONOS'!$B$8:$BC$10052,54,0)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ABONOS'!$B$8:$BC$10052,54,0)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ABONOS'!$B$8:$BC$10052,54,0)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ABONOS'!$B$8:$BC$10052,54,0)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ABONOS'!$B$8:$BC$10052,54,0)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ABONOS'!$B$8:$BC$10052,54,0)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ABONOS'!$B$8:$BC$10052,54,0)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ABONOS'!$B$8:$BC$10052,54,0)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ABONOS'!$B$8:$BC$10052,54,0)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ABONOS'!$B$8:$BC$10052,54,0)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ABONOS'!$B$8:$BC$10052,54,0)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ABONOS'!$B$8:$BC$10052,54,0)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ABONOS'!$B$8:$BC$10052,54,0)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ABONOS'!$B$8:$BC$10052,54,0)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ABONOS'!$B$8:$BC$10052,54,0)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ABONOS'!$B$8:$BC$10052,54,0)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ABONOS'!$B$8:$BC$10052,54,0)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ABONOS'!$B$8:$BC$10052,54,0)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ABONOS'!$B$8:$BC$10052,54,0)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ABONOS'!$B$8:$BC$10052,54,0)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ABONOS'!$B$8:$BC$10052,54,0)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ABONOS'!$B$8:$BC$10052,54,0)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609</v>
      </c>
      <c r="H8721" t="s">
        <v>605</v>
      </c>
      <c r="I8721" t="s">
        <v>607</v>
      </c>
      <c r="J8721">
        <f t="shared" si="136"/>
        <v>105000</v>
      </c>
      <c r="K8721" t="e">
        <f>VLOOKUP(B8721,'REGISTRO ABONOS'!$B$8:$BC$10052,54,0)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ABONOS'!$B$8:$BC$10052,54,0)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ABONOS'!$B$8:$BC$10052,54,0)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ABONOS'!$B$8:$BC$10052,54,0)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ABONOS'!$B$8:$BC$10052,54,0)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ABONOS'!$B$8:$BC$10052,54,0)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ABONOS'!$B$8:$BC$10052,54,0)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ABONOS'!$B$8:$BC$10052,54,0)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ABONOS'!$B$8:$BC$10052,54,0)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ABONOS'!$B$8:$BC$10052,54,0)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ABONOS'!$B$8:$BC$10052,54,0)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ABONOS'!$B$8:$BC$10052,54,0)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ABONOS'!$B$8:$BC$10052,54,0)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ABONOS'!$B$8:$BC$10052,54,0)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ABONOS'!$B$8:$BC$10052,54,0)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ABONOS'!$B$8:$BC$10052,54,0)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ABONOS'!$B$8:$BC$10052,54,0)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ABONOS'!$B$8:$BC$10052,54,0)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ABONOS'!$B$8:$BC$10052,54,0)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ABONOS'!$B$8:$BC$10052,54,0)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ABONOS'!$B$8:$BC$10052,54,0)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ABONOS'!$B$8:$BC$10052,54,0)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ABONOS'!$B$8:$BC$10052,54,0)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ABONOS'!$B$8:$BC$10052,54,0)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ABONOS'!$B$8:$BC$10052,54,0)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ABONOS'!$B$8:$BC$10052,54,0)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ABONOS'!$B$8:$BC$10052,54,0)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ABONOS'!$B$8:$BC$10052,54,0)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ABONOS'!$B$8:$BC$10052,54,0)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ABONOS'!$B$8:$BC$10052,54,0)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ABONOS'!$B$8:$BC$10052,54,0)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ABONOS'!$B$8:$BC$10052,54,0)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ABONOS'!$B$8:$BC$10052,54,0)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ABONOS'!$B$8:$BC$10052,54,0)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ABONOS'!$B$8:$BC$10052,54,0)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ABONOS'!$B$8:$BC$10052,54,0)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ABONOS'!$B$8:$BC$10052,54,0)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ABONOS'!$B$8:$BC$10052,54,0)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ABONOS'!$B$8:$BC$10052,54,0)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ABONOS'!$B$8:$BC$10052,54,0)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ABONOS'!$B$8:$BC$10052,54,0)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ABONOS'!$B$8:$BC$10052,54,0)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ABONOS'!$B$8:$BC$10052,54,0)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ABONOS'!$B$8:$BC$10052,54,0)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ABONOS'!$B$8:$BC$10052,54,0)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ABONOS'!$B$8:$BC$10052,54,0)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ABONOS'!$B$8:$BC$10052,54,0)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ABONOS'!$B$8:$BC$10052,54,0)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ABONOS'!$B$8:$BC$10052,54,0)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ABONOS'!$B$8:$BC$10052,54,0)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ABONOS'!$B$8:$BC$10052,54,0)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ABONOS'!$B$8:$BC$10052,54,0)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ABONOS'!$B$8:$BC$10052,54,0)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ABONOS'!$B$8:$BC$10052,54,0)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ABONOS'!$B$8:$BC$10052,54,0)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ABONOS'!$B$8:$BC$10052,54,0)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ABONOS'!$B$8:$BC$10052,54,0)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ABONOS'!$B$8:$BC$10052,54,0)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ABONOS'!$B$8:$BC$10052,54,0)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ABONOS'!$B$8:$BC$10052,54,0)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ABONOS'!$B$8:$BC$10052,54,0)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ABONOS'!$B$8:$BC$10052,54,0)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ABONOS'!$B$8:$BC$10052,54,0)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ABONOS'!$B$8:$BC$10052,54,0)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ABONOS'!$B$8:$BC$10052,54,0)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ABONOS'!$B$8:$BC$10052,54,0)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ABONOS'!$B$8:$BC$10052,54,0)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ABONOS'!$B$8:$BC$10052,54,0)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ABONOS'!$B$8:$BC$10052,54,0)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ABONOS'!$B$8:$BC$10052,54,0)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ABONOS'!$B$8:$BC$10052,54,0)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ABONOS'!$B$8:$BC$10052,54,0)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ABONOS'!$B$8:$BC$10052,54,0)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ABONOS'!$B$8:$BC$10052,54,0)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ABONOS'!$B$8:$BC$10052,54,0)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ABONOS'!$B$8:$BC$10052,54,0)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ABONOS'!$B$8:$BC$10052,54,0)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ABONOS'!$B$8:$BC$10052,54,0)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ABONOS'!$B$8:$BC$10052,54,0)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ABONOS'!$B$8:$BC$10052,54,0)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ABONOS'!$B$8:$BC$10052,54,0)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ABONOS'!$B$8:$BC$10052,54,0)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ABONOS'!$B$8:$BC$10052,54,0)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ABONOS'!$B$8:$BC$10052,54,0)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ABONOS'!$B$8:$BC$10052,54,0)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ABONOS'!$B$8:$BC$10052,54,0)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ABONOS'!$B$8:$BC$10052,54,0)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ABONOS'!$B$8:$BC$10052,54,0)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ABONOS'!$B$8:$BC$10052,54,0)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ABONOS'!$B$8:$BC$10052,54,0)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ABONOS'!$B$8:$BC$10052,54,0)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ABONOS'!$B$8:$BC$10052,54,0)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ABONOS'!$B$8:$BC$10052,54,0)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ABONOS'!$B$8:$BC$10052,54,0)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ABONOS'!$B$8:$BC$10052,54,0)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ABONOS'!$B$8:$BC$10052,54,0)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ABONOS'!$B$8:$BC$10052,54,0)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ABONOS'!$B$8:$BC$10052,54,0)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ABONOS'!$B$8:$BC$10052,54,0)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43565</v>
      </c>
      <c r="D8820" t="s">
        <v>657</v>
      </c>
      <c r="H8820" t="s">
        <v>657</v>
      </c>
      <c r="I8820" t="s">
        <v>651</v>
      </c>
      <c r="J8820">
        <f t="shared" si="137"/>
        <v>105000</v>
      </c>
      <c r="K8820">
        <f>VLOOKUP(B8820,'REGISTRO ABONOS'!$B$8:$BC$10052,54,0)</f>
        <v>25000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ABONOS'!$B$8:$BC$10052,54,0)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ABONOS'!$B$8:$BC$10052,54,0)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ABONOS'!$B$8:$BC$10052,54,0)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ABONOS'!$B$8:$BC$10052,54,0)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ABONOS'!$B$8:$BC$10052,54,0)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ABONOS'!$B$8:$BC$10052,54,0)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ABONOS'!$B$8:$BC$10052,54,0)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ABONOS'!$B$8:$BC$10052,54,0)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ABONOS'!$B$8:$BC$10052,54,0)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ABONOS'!$B$8:$BC$10052,54,0)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ABONOS'!$B$8:$BC$10052,54,0)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ABONOS'!$B$8:$BC$10052,54,0)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ABONOS'!$B$8:$BC$10052,54,0)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ABONOS'!$B$8:$BC$10052,54,0)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ABONOS'!$B$8:$BC$10052,54,0)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ABONOS'!$B$8:$BC$10052,54,0)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ABONOS'!$B$8:$BC$10052,54,0)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ABONOS'!$B$8:$BC$10052,54,0)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ABONOS'!$B$8:$BC$10052,54,0)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ABONOS'!$B$8:$BC$10052,54,0)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ABONOS'!$B$8:$BC$10052,54,0)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ABONOS'!$B$8:$BC$10052,54,0)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ABONOS'!$B$8:$BC$10052,54,0)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ABONOS'!$B$8:$BC$10052,54,0)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ABONOS'!$B$8:$BC$10052,54,0)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ABONOS'!$B$8:$BC$10052,54,0)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ABONOS'!$B$8:$BC$10052,54,0)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ABONOS'!$B$8:$BC$10052,54,0)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ABONOS'!$B$8:$BC$10052,54,0)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ABONOS'!$B$8:$BC$10052,54,0)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ABONOS'!$B$8:$BC$10052,54,0)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ABONOS'!$B$8:$BC$10052,54,0)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ABONOS'!$B$8:$BC$10052,54,0)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ABONOS'!$B$8:$BC$10052,54,0)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ABONOS'!$B$8:$BC$10052,54,0)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ABONOS'!$B$8:$BC$10052,54,0)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ABONOS'!$B$8:$BC$10052,54,0)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ABONOS'!$B$8:$BC$10052,54,0)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ABONOS'!$B$8:$BC$10052,54,0)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ABONOS'!$B$8:$BC$10052,54,0)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ABONOS'!$B$8:$BC$10052,54,0)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ABONOS'!$B$8:$BC$10052,54,0)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ABONOS'!$B$8:$BC$10052,54,0)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ABONOS'!$B$8:$BC$10052,54,0)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ABONOS'!$B$8:$BC$10052,54,0)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ABONOS'!$B$8:$BC$10052,54,0)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ABONOS'!$B$8:$BC$10052,54,0)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ABONOS'!$B$8:$BC$10052,54,0)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ABONOS'!$B$8:$BC$10052,54,0)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ABONOS'!$B$8:$BC$10052,54,0)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ABONOS'!$B$8:$BC$10052,54,0)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ABONOS'!$B$8:$BC$10052,54,0)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ABONOS'!$B$8:$BC$10052,54,0)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ABONOS'!$B$8:$BC$10052,54,0)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ABONOS'!$B$8:$BC$10052,54,0)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ABONOS'!$B$8:$BC$10052,54,0)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ABONOS'!$B$8:$BC$10052,54,0)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ABONOS'!$B$8:$BC$10052,54,0)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ABONOS'!$B$8:$BC$10052,54,0)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ABONOS'!$B$8:$BC$10052,54,0)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ABONOS'!$B$8:$BC$10052,54,0)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ABONOS'!$B$8:$BC$10052,54,0)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ABONOS'!$B$8:$BC$10052,54,0)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ABONOS'!$B$8:$BC$10052,54,0)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ABONOS'!$B$8:$BC$10052,54,0)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ABONOS'!$B$8:$BC$10052,54,0)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ABONOS'!$B$8:$BC$10052,54,0)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ABONOS'!$B$8:$BC$10052,54,0)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ABONOS'!$B$8:$BC$10052,54,0)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ABONOS'!$B$8:$BC$10052,54,0)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ABONOS'!$B$8:$BC$10052,54,0)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ABONOS'!$B$8:$BC$10052,54,0)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ABONOS'!$B$8:$BC$10052,54,0)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ABONOS'!$B$8:$BC$10052,54,0)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ABONOS'!$B$8:$BC$10052,54,0)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ABONOS'!$B$8:$BC$10052,54,0)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ABONOS'!$B$8:$BC$10052,54,0)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ABONOS'!$B$8:$BC$10052,54,0)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ABONOS'!$B$8:$BC$10052,54,0)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ABONOS'!$B$8:$BC$10052,54,0)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ABONOS'!$B$8:$BC$10052,54,0)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ABONOS'!$B$8:$BC$10052,54,0)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ABONOS'!$B$8:$BC$10052,54,0)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ABONOS'!$B$8:$BC$10052,54,0)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ABONOS'!$B$8:$BC$10052,54,0)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ABONOS'!$B$8:$BC$10052,54,0)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ABONOS'!$B$8:$BC$10052,54,0)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ABONOS'!$B$8:$BC$10052,54,0)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ABONOS'!$B$8:$BC$10052,54,0)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ABONOS'!$B$8:$BC$10052,54,0)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ABONOS'!$B$8:$BC$10052,54,0)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ABONOS'!$B$8:$BC$10052,54,0)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ABONOS'!$B$8:$BC$10052,54,0)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ABONOS'!$B$8:$BC$10052,54,0)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ABONOS'!$B$8:$BC$10052,54,0)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ABONOS'!$B$8:$BC$10052,54,0)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ABONOS'!$B$8:$BC$10052,54,0)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ABONOS'!$B$8:$BC$10052,54,0)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ABONOS'!$B$8:$BC$10052,54,0)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ABONOS'!$B$8:$BC$10052,54,0)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ABONOS'!$B$8:$BC$10052,54,0)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ABONOS'!$B$8:$BC$10052,54,0)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ABONOS'!$B$8:$BC$10052,54,0)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ABONOS'!$B$8:$BC$10052,54,0)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ABONOS'!$B$8:$BC$10052,54,0)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ABONOS'!$B$8:$BC$10052,54,0)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ABONOS'!$B$8:$BC$10052,54,0)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ABONOS'!$B$8:$BC$10052,54,0)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ABONOS'!$B$8:$BC$10052,54,0)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ABONOS'!$B$8:$BC$10052,54,0)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ABONOS'!$B$8:$BC$10052,54,0)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ABONOS'!$B$8:$BC$10052,54,0)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ABONOS'!$B$8:$BC$10052,54,0)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ABONOS'!$B$8:$BC$10052,54,0)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ABONOS'!$B$8:$BC$10052,54,0)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ABONOS'!$B$8:$BC$10052,54,0)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ABONOS'!$B$8:$BC$10052,54,0)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ABONOS'!$B$8:$BC$10052,54,0)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ABONOS'!$B$8:$BC$10052,54,0)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ABONOS'!$B$8:$BC$10052,54,0)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ABONOS'!$B$8:$BC$10052,54,0)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ABONOS'!$B$8:$BC$10052,54,0)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ABONOS'!$B$8:$BC$10052,54,0)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ABONOS'!$B$8:$BC$10052,54,0)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ABONOS'!$B$8:$BC$10052,54,0)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ABONOS'!$B$8:$BC$10052,54,0)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ABONOS'!$B$8:$BC$10052,54,0)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ABONOS'!$B$8:$BC$10052,54,0)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ABONOS'!$B$8:$BC$10052,54,0)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ABONOS'!$B$8:$BC$10052,54,0)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ABONOS'!$B$8:$BC$10052,54,0)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ABONOS'!$B$8:$BC$10052,54,0)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ABONOS'!$B$8:$BC$10052,54,0)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ABONOS'!$B$8:$BC$10052,54,0)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ABONOS'!$B$8:$BC$10052,54,0)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ABONOS'!$B$8:$BC$10052,54,0)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ABONOS'!$B$8:$BC$10052,54,0)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ABONOS'!$B$8:$BC$10052,54,0)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ABONOS'!$B$8:$BC$10052,54,0)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ABONOS'!$B$8:$BC$10052,54,0)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ABONOS'!$B$8:$BC$10052,54,0)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ABONOS'!$B$8:$BC$10052,54,0)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ABONOS'!$B$8:$BC$10052,54,0)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ABONOS'!$B$8:$BC$10052,54,0)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ABONOS'!$B$8:$BC$10052,54,0)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ABONOS'!$B$8:$BC$10052,54,0)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ABONOS'!$B$8:$BC$10052,54,0)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ABONOS'!$B$8:$BC$10052,54,0)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ABONOS'!$B$8:$BC$10052,54,0)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ABONOS'!$B$8:$BC$10052,54,0)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ABONOS'!$B$8:$BC$10052,54,0)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ABONOS'!$B$8:$BC$10052,54,0)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ABONOS'!$B$8:$BC$10052,54,0)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ABONOS'!$B$8:$BC$10052,54,0)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ABONOS'!$B$8:$BC$10052,54,0)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ABONOS'!$B$8:$BC$10052,54,0)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ABONOS'!$B$8:$BC$10052,54,0)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ABONOS'!$B$8:$BC$10052,54,0)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ABONOS'!$B$8:$BC$10052,54,0)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ABONOS'!$B$8:$BC$10052,54,0)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ABONOS'!$B$8:$BC$10052,54,0)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ABONOS'!$B$8:$BC$10052,54,0)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ABONOS'!$B$8:$BC$10052,54,0)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ABONOS'!$B$8:$BC$10052,54,0)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ABONOS'!$B$8:$BC$10052,54,0)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ABONOS'!$B$8:$BC$10052,54,0)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ABONOS'!$B$8:$BC$10052,54,0)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ABONOS'!$B$8:$BC$10052,54,0)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ABONOS'!$B$8:$BC$10052,54,0)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ABONOS'!$B$8:$BC$10052,54,0)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ABONOS'!$B$8:$BC$10052,54,0)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ABONOS'!$B$8:$BC$10052,54,0)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ABONOS'!$B$8:$BC$10052,54,0)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ABONOS'!$B$8:$BC$10052,54,0)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ABONOS'!$B$8:$BC$10052,54,0)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ABONOS'!$B$8:$BC$10052,54,0)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ABONOS'!$B$8:$BC$10052,54,0)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ABONOS'!$B$8:$BC$10052,54,0)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ABONOS'!$B$8:$BC$10052,54,0)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ABONOS'!$B$8:$BC$10052,54,0)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ABONOS'!$B$8:$BC$10052,54,0)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ABONOS'!$B$8:$BC$10052,54,0)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ABONOS'!$B$8:$BC$10052,54,0)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ABONOS'!$B$8:$BC$10052,54,0)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ABONOS'!$B$8:$BC$10052,54,0)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ABONOS'!$B$8:$BC$10052,54,0)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ABONOS'!$B$8:$BC$10052,54,0)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ABONOS'!$B$8:$BC$10052,54,0)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ABONOS'!$B$8:$BC$10052,54,0)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ABONOS'!$B$8:$BC$10052,54,0)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ABONOS'!$B$8:$BC$10052,54,0)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ABONOS'!$B$8:$BC$10052,54,0)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ABONOS'!$B$8:$BC$10052,54,0)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ABONOS'!$B$8:$BC$10052,54,0)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ABONOS'!$B$8:$BC$10052,54,0)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ABONOS'!$B$8:$BC$10052,54,0)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ABONOS'!$B$8:$BC$10052,54,0)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ABONOS'!$B$8:$BC$10052,54,0)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ABONOS'!$B$8:$BC$10052,54,0)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ABONOS'!$B$8:$BC$10052,54,0)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ABONOS'!$B$8:$BC$10052,54,0)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ABONOS'!$B$8:$BC$10052,54,0)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ABONOS'!$B$8:$BC$10052,54,0)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ABONOS'!$B$8:$BC$10052,54,0)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ABONOS'!$B$8:$BC$10052,54,0)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ABONOS'!$B$8:$BC$10052,54,0)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ABONOS'!$B$8:$BC$10052,54,0)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ABONOS'!$B$8:$BC$10052,54,0)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ABONOS'!$B$8:$BC$10052,54,0)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ABONOS'!$B$8:$BC$10052,54,0)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ABONOS'!$B$8:$BC$10052,54,0)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ABONOS'!$B$8:$BC$10052,54,0)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ABONOS'!$B$8:$BC$10052,54,0)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ABONOS'!$B$8:$BC$10052,54,0)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ABONOS'!$B$8:$BC$10052,54,0)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ABONOS'!$B$8:$BC$10052,54,0)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ABONOS'!$B$8:$BC$10052,54,0)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ABONOS'!$B$8:$BC$10052,54,0)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ABONOS'!$B$8:$BC$10052,54,0)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ABONOS'!$B$8:$BC$10052,54,0)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ABONOS'!$B$8:$BC$10052,54,0)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ABONOS'!$B$8:$BC$10052,54,0)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ABONOS'!$B$8:$BC$10052,54,0)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ABONOS'!$B$8:$BC$10052,54,0)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ABONOS'!$B$8:$BC$10052,54,0)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ABONOS'!$B$8:$BC$10052,54,0)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ABONOS'!$B$8:$BC$10052,54,0)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ABONOS'!$B$8:$BC$10052,54,0)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ABONOS'!$B$8:$BC$10052,54,0)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ABONOS'!$B$8:$BC$10052,54,0)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ABONOS'!$B$8:$BC$10052,54,0)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ABONOS'!$B$8:$BC$10052,54,0)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ABONOS'!$B$8:$BC$10052,54,0)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ABONOS'!$B$8:$BC$10052,54,0)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ABONOS'!$B$8:$BC$10052,54,0)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ABONOS'!$B$8:$BC$10052,54,0)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ABONOS'!$B$8:$BC$10052,54,0)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ABONOS'!$B$8:$BC$10052,54,0)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ABONOS'!$B$8:$BC$10052,54,0)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ABONOS'!$B$8:$BC$10052,54,0)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ABONOS'!$B$8:$BC$10052,54,0)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ABONOS'!$B$8:$BC$10052,54,0)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ABONOS'!$B$8:$BC$10052,54,0)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ABONOS'!$B$8:$BC$10052,54,0)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ABONOS'!$B$8:$BC$10052,54,0)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ABONOS'!$B$8:$BC$10052,54,0)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ABONOS'!$B$8:$BC$10052,54,0)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ABONOS'!$B$8:$BC$10052,54,0)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ABONOS'!$B$8:$BC$10052,54,0)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ABONOS'!$B$8:$BC$10052,54,0)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ABONOS'!$B$8:$BC$10052,54,0)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ABONOS'!$B$8:$BC$10052,54,0)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ABONOS'!$B$8:$BC$10052,54,0)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ABONOS'!$B$8:$BC$10052,54,0)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ABONOS'!$B$8:$BC$10052,54,0)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ABONOS'!$B$8:$BC$10052,54,0)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ABONOS'!$B$8:$BC$10052,54,0)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ABONOS'!$B$8:$BC$10052,54,0)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ABONOS'!$B$8:$BC$10052,54,0)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ABONOS'!$B$8:$BC$10052,54,0)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ABONOS'!$B$8:$BC$10052,54,0)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ABONOS'!$B$8:$BC$10052,54,0)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ABONOS'!$B$8:$BC$10052,54,0)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ABONOS'!$B$8:$BC$10052,54,0)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ABONOS'!$B$8:$BC$10052,54,0)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ABONOS'!$B$8:$BC$10052,54,0)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ABONOS'!$B$8:$BC$10052,54,0)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ABONOS'!$B$8:$BC$10052,54,0)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ABONOS'!$B$8:$BC$10052,54,0)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ABONOS'!$B$8:$BC$10052,54,0)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ABONOS'!$B$8:$BC$10052,54,0)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ABONOS'!$B$8:$BC$10052,54,0)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ABONOS'!$B$8:$BC$10052,54,0)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ABONOS'!$B$8:$BC$10052,54,0)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ABONOS'!$B$8:$BC$10052,54,0)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ABONOS'!$B$8:$BC$10052,54,0)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ABONOS'!$B$8:$BC$10052,54,0)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ABONOS'!$B$8:$BC$10052,54,0)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ABONOS'!$B$8:$BC$10052,54,0)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ABONOS'!$B$8:$BC$10052,54,0)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ABONOS'!$B$8:$BC$10052,54,0)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ABONOS'!$B$8:$BC$10052,54,0)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ABONOS'!$B$8:$BC$10052,54,0)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ABONOS'!$B$8:$BC$10052,54,0)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ABONOS'!$B$8:$BC$10052,54,0)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ABONOS'!$B$8:$BC$10052,54,0)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ABONOS'!$B$8:$BC$10052,54,0)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ABONOS'!$B$8:$BC$10052,54,0)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ABONOS'!$B$8:$BC$10052,54,0)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ABONOS'!$B$8:$BC$10052,54,0)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ABONOS'!$B$8:$BC$10052,54,0)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ABONOS'!$B$8:$BC$10052,54,0)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ABONOS'!$B$8:$BC$10052,54,0)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ABONOS'!$B$8:$BC$10052,54,0)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ABONOS'!$B$8:$BC$10052,54,0)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ABONOS'!$B$8:$BC$10052,54,0)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ABONOS'!$B$8:$BC$10052,54,0)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ABONOS'!$B$8:$BC$10052,54,0)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ABONOS'!$B$8:$BC$10052,54,0)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ABONOS'!$B$8:$BC$10052,54,0)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ABONOS'!$B$8:$BC$10052,54,0)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ABONOS'!$B$8:$BC$10052,54,0)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ABONOS'!$B$8:$BC$10052,54,0)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ABONOS'!$B$8:$BC$10052,54,0)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ABONOS'!$B$8:$BC$10052,54,0)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ABONOS'!$B$8:$BC$10052,54,0)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ABONOS'!$B$8:$BC$10052,54,0)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ABONOS'!$B$8:$BC$10052,54,0)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ABONOS'!$B$8:$BC$10052,54,0)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ABONOS'!$B$8:$BC$10052,54,0)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ABONOS'!$B$8:$BC$10052,54,0)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ABONOS'!$B$8:$BC$10052,54,0)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ABONOS'!$B$8:$BC$10052,54,0)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ABONOS'!$B$8:$BC$10052,54,0)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ABONOS'!$B$8:$BC$10052,54,0)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ABONOS'!$B$8:$BC$10052,54,0)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ABONOS'!$B$8:$BC$10052,54,0)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ABONOS'!$B$8:$BC$10052,54,0)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ABONOS'!$B$8:$BC$10052,54,0)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ABONOS'!$B$8:$BC$10052,54,0)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ABONOS'!$B$8:$BC$10052,54,0)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ABONOS'!$B$8:$BC$10052,54,0)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ABONOS'!$B$8:$BC$10052,54,0)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ABONOS'!$B$8:$BC$10052,54,0)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ABONOS'!$B$8:$BC$10052,54,0)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ABONOS'!$B$8:$BC$10052,54,0)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ABONOS'!$B$8:$BC$10052,54,0)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ABONOS'!$B$8:$BC$10052,54,0)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ABONOS'!$B$8:$BC$10052,54,0)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ABONOS'!$B$8:$BC$10052,54,0)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ABONOS'!$B$8:$BC$10052,54,0)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ABONOS'!$B$8:$BC$10052,54,0)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ABONOS'!$B$8:$BC$10052,54,0)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ABONOS'!$B$8:$BC$10052,54,0)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ABONOS'!$B$8:$BC$10052,54,0)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ABONOS'!$B$8:$BC$10052,54,0)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ABONOS'!$B$8:$BC$10052,54,0)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ABONOS'!$B$8:$BC$10052,54,0)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ABONOS'!$B$8:$BC$10052,54,0)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ABONOS'!$B$8:$BC$10052,54,0)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ABONOS'!$B$8:$BC$10052,54,0)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ABONOS'!$B$8:$BC$10052,54,0)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ABONOS'!$B$8:$BC$10052,54,0)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ABONOS'!$B$8:$BC$10052,54,0)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ABONOS'!$B$8:$BC$10052,54,0)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ABONOS'!$B$8:$BC$10052,54,0)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ABONOS'!$B$8:$BC$10052,54,0)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ABONOS'!$B$8:$BC$10052,54,0)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ABONOS'!$B$8:$BC$10052,54,0)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ABONOS'!$B$8:$BC$10052,54,0)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ABONOS'!$B$8:$BC$10052,54,0)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ABONOS'!$B$8:$BC$10052,54,0)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ABONOS'!$B$8:$BC$10052,54,0)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ABONOS'!$B$8:$BC$10052,54,0)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ABONOS'!$B$8:$BC$10052,54,0)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ABONOS'!$B$8:$BC$10052,54,0)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ABONOS'!$B$8:$BC$10052,54,0)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ABONOS'!$B$8:$BC$10052,54,0)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ABONOS'!$B$8:$BC$10052,54,0)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ABONOS'!$B$8:$BC$10052,54,0)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ABONOS'!$B$8:$BC$10052,54,0)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ABONOS'!$B$8:$BC$10052,54,0)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ABONOS'!$B$8:$BC$10052,54,0)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ABONOS'!$B$8:$BC$10052,54,0)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ABONOS'!$B$8:$BC$10052,54,0)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ABONOS'!$B$8:$BC$10052,54,0)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ABONOS'!$B$8:$BC$10052,54,0)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ABONOS'!$B$8:$BC$10052,54,0)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ABONOS'!$B$8:$BC$10052,54,0)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ABONOS'!$B$8:$BC$10052,54,0)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ABONOS'!$B$8:$BC$10052,54,0)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ABONOS'!$B$8:$BC$10052,54,0)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ABONOS'!$B$8:$BC$10052,54,0)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ABONOS'!$B$8:$BC$10052,54,0)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ABONOS'!$B$8:$BC$10052,54,0)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ABONOS'!$B$8:$BC$10052,54,0)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ABONOS'!$B$8:$BC$10052,54,0)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ABONOS'!$B$8:$BC$10052,54,0)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ABONOS'!$B$8:$BC$10052,54,0)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ABONOS'!$B$8:$BC$10052,54,0)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ABONOS'!$B$8:$BC$10052,54,0)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ABONOS'!$B$8:$BC$10052,54,0)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ABONOS'!$B$8:$BC$10052,54,0)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ABONOS'!$B$8:$BC$10052,54,0)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ABONOS'!$B$8:$BC$10052,54,0)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ABONOS'!$B$8:$BC$10052,54,0)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ABONOS'!$B$8:$BC$10052,54,0)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ABONOS'!$B$8:$BC$10052,54,0)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ABONOS'!$B$8:$BC$10052,54,0)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ABONOS'!$B$8:$BC$10052,54,0)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ABONOS'!$B$8:$BC$10052,54,0)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ABONOS'!$B$8:$BC$10052,54,0)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ABONOS'!$B$8:$BC$10052,54,0)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ABONOS'!$B$8:$BC$10052,54,0)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ABONOS'!$B$8:$BC$10052,54,0)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ABONOS'!$B$8:$BC$10052,54,0)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ABONOS'!$B$8:$BC$10052,54,0)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ABONOS'!$B$8:$BC$10052,54,0)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ABONOS'!$B$8:$BC$10052,54,0)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ABONOS'!$B$8:$BC$10052,54,0)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ABONOS'!$B$8:$BC$10052,54,0)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ABONOS'!$B$8:$BC$10052,54,0)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ABONOS'!$B$8:$BC$10052,54,0)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ABONOS'!$B$8:$BC$10052,54,0)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ABONOS'!$B$8:$BC$10052,54,0)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ABONOS'!$B$8:$BC$10052,54,0)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ABONOS'!$B$8:$BC$10052,54,0)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ABONOS'!$B$8:$BC$10052,54,0)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ABONOS'!$B$8:$BC$10052,54,0)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ABONOS'!$B$8:$BC$10052,54,0)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ABONOS'!$B$8:$BC$10052,54,0)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ABONOS'!$B$8:$BC$10052,54,0)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ABONOS'!$B$8:$BC$10052,54,0)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ABONOS'!$B$8:$BC$10052,54,0)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ABONOS'!$B$8:$BC$10052,54,0)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ABONOS'!$B$8:$BC$10052,54,0)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ABONOS'!$B$8:$BC$10052,54,0)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ABONOS'!$B$8:$BC$10052,54,0)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ABONOS'!$B$8:$BC$10052,54,0)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ABONOS'!$B$8:$BC$10052,54,0)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ABONOS'!$B$8:$BC$10052,54,0)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ABONOS'!$B$8:$BC$10052,54,0)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ABONOS'!$B$8:$BC$10052,54,0)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ABONOS'!$B$8:$BC$10052,54,0)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ABONOS'!$B$8:$BC$10052,54,0)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ABONOS'!$B$8:$BC$10052,54,0)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ABONOS'!$B$8:$BC$10052,54,0)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ABONOS'!$B$8:$BC$10052,54,0)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ABONOS'!$B$8:$BC$10052,54,0)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ABONOS'!$B$8:$BC$10052,54,0)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ABONOS'!$B$8:$BC$10052,54,0)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ABONOS'!$B$8:$BC$10052,54,0)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ABONOS'!$B$8:$BC$10052,54,0)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ABONOS'!$B$8:$BC$10052,54,0)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ABONOS'!$B$8:$BC$10052,54,0)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ABONOS'!$B$8:$BC$10052,54,0)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ABONOS'!$B$8:$BC$10052,54,0)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ABONOS'!$B$8:$BC$10052,54,0)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ABONOS'!$B$8:$BC$10052,54,0)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ABONOS'!$B$8:$BC$10052,54,0)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ABONOS'!$B$8:$BC$10052,54,0)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ABONOS'!$B$8:$BC$10052,54,0)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ABONOS'!$B$8:$BC$10052,54,0)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ABONOS'!$B$8:$BC$10052,54,0)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ABONOS'!$B$8:$BC$10052,54,0)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ABONOS'!$B$8:$BC$10052,54,0)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ABONOS'!$B$8:$BC$10052,54,0)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ABONOS'!$B$8:$BC$10052,54,0)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ABONOS'!$B$8:$BC$10052,54,0)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ABONOS'!$B$8:$BC$10052,54,0)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ABONOS'!$B$8:$BC$10052,54,0)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ABONOS'!$B$8:$BC$10052,54,0)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ABONOS'!$B$8:$BC$10052,54,0)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ABONOS'!$B$8:$BC$10052,54,0)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ABONOS'!$B$8:$BC$10052,54,0)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ABONOS'!$B$8:$BC$10052,54,0)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ABONOS'!$B$8:$BC$10052,54,0)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ABONOS'!$B$8:$BC$10052,54,0)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C9279" s="10">
        <v>43578</v>
      </c>
      <c r="D9279" t="s">
        <v>627</v>
      </c>
      <c r="H9279" t="s">
        <v>627</v>
      </c>
      <c r="I9279" t="s">
        <v>594</v>
      </c>
      <c r="J9279">
        <f t="shared" si="144"/>
        <v>105000</v>
      </c>
      <c r="K9279" t="e">
        <f>VLOOKUP(B9279,'REGISTRO ABONOS'!$B$8:$BC$10052,54,0)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592</v>
      </c>
      <c r="H9280" t="s">
        <v>592</v>
      </c>
      <c r="I9280" t="s">
        <v>594</v>
      </c>
      <c r="J9280">
        <f t="shared" si="144"/>
        <v>105000</v>
      </c>
      <c r="K9280" t="e">
        <f>VLOOKUP(B9280,'REGISTRO ABONOS'!$B$8:$BC$10052,54,0)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ABONOS'!$B$8:$BC$10052,54,0)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ABONOS'!$B$8:$BC$10052,54,0)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620</v>
      </c>
      <c r="H9283" t="s">
        <v>620</v>
      </c>
      <c r="I9283" t="s">
        <v>594</v>
      </c>
      <c r="J9283">
        <f t="shared" si="144"/>
        <v>105000</v>
      </c>
      <c r="K9283" t="e">
        <f>VLOOKUP(B9283,'REGISTRO ABONOS'!$B$8:$BC$10052,54,0)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ABONOS'!$B$8:$BC$10052,54,0)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ABONOS'!$B$8:$BC$10052,54,0)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ABONOS'!$B$8:$BC$10052,54,0)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ABONOS'!$B$8:$BC$10052,54,0)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ABONOS'!$B$8:$BC$10052,54,0)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ABONOS'!$B$8:$BC$10052,54,0)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ABONOS'!$B$8:$BC$10052,54,0)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ABONOS'!$B$8:$BC$10052,54,0)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ABONOS'!$B$8:$BC$10052,54,0)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ABONOS'!$B$8:$BC$10052,54,0)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ABONOS'!$B$8:$BC$10052,54,0)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ABONOS'!$B$8:$BC$10052,54,0)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ABONOS'!$B$8:$BC$10052,54,0)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ABONOS'!$B$8:$BC$10052,54,0)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ABONOS'!$B$8:$BC$10052,54,0)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ABONOS'!$B$8:$BC$10052,54,0)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ABONOS'!$B$8:$BC$10052,54,0)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ABONOS'!$B$8:$BC$10052,54,0)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ABONOS'!$B$8:$BC$10052,54,0)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ABONOS'!$B$8:$BC$10052,54,0)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ABONOS'!$B$8:$BC$10052,54,0)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ABONOS'!$B$8:$BC$10052,54,0)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ABONOS'!$B$8:$BC$10052,54,0)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ABONOS'!$B$8:$BC$10052,54,0)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ABONOS'!$B$8:$BC$10052,54,0)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ABONOS'!$B$8:$BC$10052,54,0)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ABONOS'!$B$8:$BC$10052,54,0)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ABONOS'!$B$8:$BC$10052,54,0)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ABONOS'!$B$8:$BC$10052,54,0)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ABONOS'!$B$8:$BC$10052,54,0)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ABONOS'!$B$8:$BC$10052,54,0)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ABONOS'!$B$8:$BC$10052,54,0)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ABONOS'!$B$8:$BC$10052,54,0)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ABONOS'!$B$8:$BC$10052,54,0)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ABONOS'!$B$8:$BC$10052,54,0)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ABONOS'!$B$8:$BC$10052,54,0)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ABONOS'!$B$8:$BC$10052,54,0)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ABONOS'!$B$8:$BC$10052,54,0)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ABONOS'!$B$8:$BC$10052,54,0)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ABONOS'!$B$8:$BC$10052,54,0)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ABONOS'!$B$8:$BC$10052,54,0)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ABONOS'!$B$8:$BC$10052,54,0)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ABONOS'!$B$8:$BC$10052,54,0)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ABONOS'!$B$8:$BC$10052,54,0)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ABONOS'!$B$8:$BC$10052,54,0)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ABONOS'!$B$8:$BC$10052,54,0)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ABONOS'!$B$8:$BC$10052,54,0)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ABONOS'!$B$8:$BC$10052,54,0)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ABONOS'!$B$8:$BC$10052,54,0)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ABONOS'!$B$8:$BC$10052,54,0)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ABONOS'!$B$8:$BC$10052,54,0)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ABONOS'!$B$8:$BC$10052,54,0)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ABONOS'!$B$8:$BC$10052,54,0)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ABONOS'!$B$8:$BC$10052,54,0)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ABONOS'!$B$8:$BC$10052,54,0)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ABONOS'!$B$8:$BC$10052,54,0)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ABONOS'!$B$8:$BC$10052,54,0)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ABONOS'!$B$8:$BC$10052,54,0)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ABONOS'!$B$8:$BC$10052,54,0)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ABONOS'!$B$8:$BC$10052,54,0)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ABONOS'!$B$8:$BC$10052,54,0)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ABONOS'!$B$8:$BC$10052,54,0)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ABONOS'!$B$8:$BC$10052,54,0)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ABONOS'!$B$8:$BC$10052,54,0)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ABONOS'!$B$8:$BC$10052,54,0)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ABONOS'!$B$8:$BC$10052,54,0)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ABONOS'!$B$8:$BC$10052,54,0)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ABONOS'!$B$8:$BC$10052,54,0)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ABONOS'!$B$8:$BC$10052,54,0)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ABONOS'!$B$8:$BC$10052,54,0)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ABONOS'!$B$8:$BC$10052,54,0)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ABONOS'!$B$8:$BC$10052,54,0)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ABONOS'!$B$8:$BC$10052,54,0)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ABONOS'!$B$8:$BC$10052,54,0)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ABONOS'!$B$8:$BC$10052,54,0)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ABONOS'!$B$8:$BC$10052,54,0)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ABONOS'!$B$8:$BC$10052,54,0)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ABONOS'!$B$8:$BC$10052,54,0)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ABONOS'!$B$8:$BC$10052,54,0)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ABONOS'!$B$8:$BC$10052,54,0)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ABONOS'!$B$8:$BC$10052,54,0)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ABONOS'!$B$8:$BC$10052,54,0)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ABONOS'!$B$8:$BC$10052,54,0)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ABONOS'!$B$8:$BC$10052,54,0)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ABONOS'!$B$8:$BC$10052,54,0)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ABONOS'!$B$8:$BC$10052,54,0)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ABONOS'!$B$8:$BC$10052,54,0)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ABONOS'!$B$8:$BC$10052,54,0)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ABONOS'!$B$8:$BC$10052,54,0)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ABONOS'!$B$8:$BC$10052,54,0)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ABONOS'!$B$8:$BC$10052,54,0)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ABONOS'!$B$8:$BC$10052,54,0)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ABONOS'!$B$8:$BC$10052,54,0)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ABONOS'!$B$8:$BC$10052,54,0)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ABONOS'!$B$8:$BC$10052,54,0)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ABONOS'!$B$8:$BC$10052,54,0)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ABONOS'!$B$8:$BC$10052,54,0)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ABONOS'!$B$8:$BC$10052,54,0)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ABONOS'!$B$8:$BC$10052,54,0)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ABONOS'!$B$8:$BC$10052,54,0)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ABONOS'!$B$8:$BC$10052,54,0)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ABONOS'!$B$8:$BC$10052,54,0)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ABONOS'!$B$8:$BC$10052,54,0)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ABONOS'!$B$8:$BC$10052,54,0)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ABONOS'!$B$8:$BC$10052,54,0)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ABONOS'!$B$8:$BC$10052,54,0)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ABONOS'!$B$8:$BC$10052,54,0)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ABONOS'!$B$8:$BC$10052,54,0)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ABONOS'!$B$8:$BC$10052,54,0)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ABONOS'!$B$8:$BC$10052,54,0)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ABONOS'!$B$8:$BC$10052,54,0)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ABONOS'!$B$8:$BC$10052,54,0)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ABONOS'!$B$8:$BC$10052,54,0)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ABONOS'!$B$8:$BC$10052,54,0)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ABONOS'!$B$8:$BC$10052,54,0)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ABONOS'!$B$8:$BC$10052,54,0)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ABONOS'!$B$8:$BC$10052,54,0)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ABONOS'!$B$8:$BC$10052,54,0)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ABONOS'!$B$8:$BC$10052,54,0)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ABONOS'!$B$8:$BC$10052,54,0)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ABONOS'!$B$8:$BC$10052,54,0)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ABONOS'!$B$8:$BC$10052,54,0)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ABONOS'!$B$8:$BC$10052,54,0)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ABONOS'!$B$8:$BC$10052,54,0)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ABONOS'!$B$8:$BC$10052,54,0)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ABONOS'!$B$8:$BC$10052,54,0)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ABONOS'!$B$8:$BC$10052,54,0)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ABONOS'!$B$8:$BC$10052,54,0)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ABONOS'!$B$8:$BC$10052,54,0)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ABONOS'!$B$8:$BC$10052,54,0)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ABONOS'!$B$8:$BC$10052,54,0)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ABONOS'!$B$8:$BC$10052,54,0)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ABONOS'!$B$8:$BC$10052,54,0)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ABONOS'!$B$8:$BC$10052,54,0)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ABONOS'!$B$8:$BC$10052,54,0)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ABONOS'!$B$8:$BC$10052,54,0)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ABONOS'!$B$8:$BC$10052,54,0)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ABONOS'!$B$8:$BC$10052,54,0)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ABONOS'!$B$8:$BC$10052,54,0)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ABONOS'!$B$8:$BC$10052,54,0)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ABONOS'!$B$8:$BC$10052,54,0)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ABONOS'!$B$8:$BC$10052,54,0)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ABONOS'!$B$8:$BC$10052,54,0)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ABONOS'!$B$8:$BC$10052,54,0)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ABONOS'!$B$8:$BC$10052,54,0)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ABONOS'!$B$8:$BC$10052,54,0)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ABONOS'!$B$8:$BC$10052,54,0)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ABONOS'!$B$8:$BC$10052,54,0)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ABONOS'!$B$8:$BC$10052,54,0)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ABONOS'!$B$8:$BC$10052,54,0)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ABONOS'!$B$8:$BC$10052,54,0)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ABONOS'!$B$8:$BC$10052,54,0)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ABONOS'!$B$8:$BC$10052,54,0)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ABONOS'!$B$8:$BC$10052,54,0)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ABONOS'!$B$8:$BC$10052,54,0)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ABONOS'!$B$8:$BC$10052,54,0)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ABONOS'!$B$8:$BC$10052,54,0)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ABONOS'!$B$8:$BC$10052,54,0)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ABONOS'!$B$8:$BC$10052,54,0)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ABONOS'!$B$8:$BC$10052,54,0)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ABONOS'!$B$8:$BC$10052,54,0)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ABONOS'!$B$8:$BC$10052,54,0)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ABONOS'!$B$8:$BC$10052,54,0)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ABONOS'!$B$8:$BC$10052,54,0)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ABONOS'!$B$8:$BC$10052,54,0)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ABONOS'!$B$8:$BC$10052,54,0)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ABONOS'!$B$8:$BC$10052,54,0)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ABONOS'!$B$8:$BC$10052,54,0)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ABONOS'!$B$8:$BC$10052,54,0)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ABONOS'!$B$8:$BC$10052,54,0)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ABONOS'!$B$8:$BC$10052,54,0)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ABONOS'!$B$8:$BC$10052,54,0)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ABONOS'!$B$8:$BC$10052,54,0)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ABONOS'!$B$8:$BC$10052,54,0)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ABONOS'!$B$8:$BC$10052,54,0)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645</v>
      </c>
      <c r="H9459" t="s">
        <v>645</v>
      </c>
      <c r="I9459" t="s">
        <v>322</v>
      </c>
      <c r="J9459">
        <f t="shared" si="147"/>
        <v>105000</v>
      </c>
      <c r="K9459" t="e">
        <f>VLOOKUP(B9459,'REGISTRO ABONOS'!$B$8:$BC$10052,54,0)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ABONOS'!$B$8:$BC$10052,54,0)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ABONOS'!$B$8:$BC$10052,54,0)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ABONOS'!$B$8:$BC$10052,54,0)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ABONOS'!$B$8:$BC$10052,54,0)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ABONOS'!$B$8:$BC$10052,54,0)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ABONOS'!$B$8:$BC$10052,54,0)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ABONOS'!$B$8:$BC$10052,54,0)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ABONOS'!$B$8:$BC$10052,54,0)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ABONOS'!$B$8:$BC$10052,54,0)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ABONOS'!$B$8:$BC$10052,54,0)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ABONOS'!$B$8:$BC$10052,54,0)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ABONOS'!$B$8:$BC$10052,54,0)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ABONOS'!$B$8:$BC$10052,54,0)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ABONOS'!$B$8:$BC$10052,54,0)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ABONOS'!$B$8:$BC$10052,54,0)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ABONOS'!$B$8:$BC$10052,54,0)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ABONOS'!$B$8:$BC$10052,54,0)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ABONOS'!$B$8:$BC$10052,54,0)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ABONOS'!$B$8:$BC$10052,54,0)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ABONOS'!$B$8:$BC$10052,54,0)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ABONOS'!$B$8:$BC$10052,54,0)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ABONOS'!$B$8:$BC$10052,54,0)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ABONOS'!$B$8:$BC$10052,54,0)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ABONOS'!$B$8:$BC$10052,54,0)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ABONOS'!$B$8:$BC$10052,54,0)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ABONOS'!$B$8:$BC$10052,54,0)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ABONOS'!$B$8:$BC$10052,54,0)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ABONOS'!$B$8:$BC$10052,54,0)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ABONOS'!$B$8:$BC$10052,54,0)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ABONOS'!$B$8:$BC$10052,54,0)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ABONOS'!$B$8:$BC$10052,54,0)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ABONOS'!$B$8:$BC$10052,54,0)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ABONOS'!$B$8:$BC$10052,54,0)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ABONOS'!$B$8:$BC$10052,54,0)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ABONOS'!$B$8:$BC$10052,54,0)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ABONOS'!$B$8:$BC$10052,54,0)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ABONOS'!$B$8:$BC$10052,54,0)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ABONOS'!$B$8:$BC$10052,54,0)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ABONOS'!$B$8:$BC$10052,54,0)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ABONOS'!$B$8:$BC$10052,54,0)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ABONOS'!$B$8:$BC$10052,54,0)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ABONOS'!$B$8:$BC$10052,54,0)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ABONOS'!$B$8:$BC$10052,54,0)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ABONOS'!$B$8:$BC$10052,54,0)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ABONOS'!$B$8:$BC$10052,54,0)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ABONOS'!$B$8:$BC$10052,54,0)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ABONOS'!$B$8:$BC$10052,54,0)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ABONOS'!$B$8:$BC$10052,54,0)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ABONOS'!$B$8:$BC$10052,54,0)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ABONOS'!$B$8:$BC$10052,54,0)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ABONOS'!$B$8:$BC$10052,54,0)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ABONOS'!$B$8:$BC$10052,54,0)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ABONOS'!$B$8:$BC$10052,54,0)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ABONOS'!$B$8:$BC$10052,54,0)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ABONOS'!$B$8:$BC$10052,54,0)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ABONOS'!$B$8:$BC$10052,54,0)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ABONOS'!$B$8:$BC$10052,54,0)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ABONOS'!$B$8:$BC$10052,54,0)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ABONOS'!$B$8:$BC$10052,54,0)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ABONOS'!$B$8:$BC$10052,54,0)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ABONOS'!$B$8:$BC$10052,54,0)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ABONOS'!$B$8:$BC$10052,54,0)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ABONOS'!$B$8:$BC$10052,54,0)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ABONOS'!$B$8:$BC$10052,54,0)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ABONOS'!$B$8:$BC$10052,54,0)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ABONOS'!$B$8:$BC$10052,54,0)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ABONOS'!$B$8:$BC$10052,54,0)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ABONOS'!$B$8:$BC$10052,54,0)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ABONOS'!$B$8:$BC$10052,54,0)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ABONOS'!$B$8:$BC$10052,54,0)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ABONOS'!$B$8:$BC$10052,54,0)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ABONOS'!$B$8:$BC$10052,54,0)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ABONOS'!$B$8:$BC$10052,54,0)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ABONOS'!$B$8:$BC$10052,54,0)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ABONOS'!$B$8:$BC$10052,54,0)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ABONOS'!$B$8:$BC$10052,54,0)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ABONOS'!$B$8:$BC$10052,54,0)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ABONOS'!$B$8:$BC$10052,54,0)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ABONOS'!$B$8:$BC$10052,54,0)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ABONOS'!$B$8:$BC$10052,54,0)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ABONOS'!$B$8:$BC$10052,54,0)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ABONOS'!$B$8:$BC$10052,54,0)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ABONOS'!$B$8:$BC$10052,54,0)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ABONOS'!$B$8:$BC$10052,54,0)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466</v>
      </c>
      <c r="H9544" t="s">
        <v>466</v>
      </c>
      <c r="I9544" t="s">
        <v>322</v>
      </c>
      <c r="J9544">
        <f t="shared" si="148"/>
        <v>105000</v>
      </c>
      <c r="K9544" t="e">
        <f>VLOOKUP(B9544,'REGISTRO ABONOS'!$B$8:$BC$10052,54,0)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ABONOS'!$B$8:$BC$10052,54,0)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ABONOS'!$B$8:$BC$10052,54,0)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ABONOS'!$B$8:$BC$10052,54,0)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ABONOS'!$B$8:$BC$10052,54,0)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ABONOS'!$B$8:$BC$10052,54,0)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ABONOS'!$B$8:$BC$10052,54,0)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ABONOS'!$B$8:$BC$10052,54,0)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ABONOS'!$B$8:$BC$10052,54,0)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ABONOS'!$B$8:$BC$10052,54,0)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ABONOS'!$B$8:$BC$10052,54,0)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ABONOS'!$B$8:$BC$10052,54,0)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ABONOS'!$B$8:$BC$10052,54,0)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ABONOS'!$B$8:$BC$10052,54,0)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ABONOS'!$B$8:$BC$10052,54,0)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ABONOS'!$B$8:$BC$10052,54,0)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ABONOS'!$B$8:$BC$10052,54,0)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ABONOS'!$B$8:$BC$10052,54,0)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ABONOS'!$B$8:$BC$10052,54,0)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ABONOS'!$B$8:$BC$10052,54,0)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ABONOS'!$B$8:$BC$10052,54,0)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ABONOS'!$B$8:$BC$10052,54,0)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ABONOS'!$B$8:$BC$10052,54,0)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ABONOS'!$B$8:$BC$10052,54,0)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ABONOS'!$B$8:$BC$10052,54,0)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ABONOS'!$B$8:$BC$10052,54,0)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ABONOS'!$B$8:$BC$10052,54,0)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ABONOS'!$B$8:$BC$10052,54,0)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ABONOS'!$B$8:$BC$10052,54,0)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ABONOS'!$B$8:$BC$10052,54,0)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ABONOS'!$B$8:$BC$10052,54,0)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ABONOS'!$B$8:$BC$10052,54,0)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ABONOS'!$B$8:$BC$10052,54,0)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ABONOS'!$B$8:$BC$10052,54,0)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ABONOS'!$B$8:$BC$10052,54,0)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ABONOS'!$B$8:$BC$10052,54,0)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ABONOS'!$B$8:$BC$10052,54,0)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ABONOS'!$B$8:$BC$10052,54,0)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ABONOS'!$B$8:$BC$10052,54,0)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ABONOS'!$B$8:$BC$10052,54,0)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ABONOS'!$B$8:$BC$10052,54,0)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ABONOS'!$B$8:$BC$10052,54,0)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ABONOS'!$B$8:$BC$10052,54,0)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ABONOS'!$B$8:$BC$10052,54,0)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ABONOS'!$B$8:$BC$10052,54,0)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ABONOS'!$B$8:$BC$10052,54,0)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ABONOS'!$B$8:$BC$10052,54,0)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ABONOS'!$B$8:$BC$10052,54,0)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ABONOS'!$B$8:$BC$10052,54,0)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ABONOS'!$B$8:$BC$10052,54,0)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ABONOS'!$B$8:$BC$10052,54,0)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ABONOS'!$B$8:$BC$10052,54,0)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ABONOS'!$B$8:$BC$10052,54,0)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ABONOS'!$B$8:$BC$10052,54,0)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ABONOS'!$B$8:$BC$10052,54,0)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ABONOS'!$B$8:$BC$10052,54,0)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ABONOS'!$B$8:$BC$10052,54,0)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ABONOS'!$B$8:$BC$10052,54,0)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ABONOS'!$B$8:$BC$10052,54,0)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ABONOS'!$B$8:$BC$10052,54,0)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ABONOS'!$B$8:$BC$10052,54,0)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ABONOS'!$B$8:$BC$10052,54,0)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C9606" s="10">
        <v>43563</v>
      </c>
      <c r="D9606" t="s">
        <v>631</v>
      </c>
      <c r="H9606" t="s">
        <v>631</v>
      </c>
      <c r="I9606" t="s">
        <v>556</v>
      </c>
      <c r="J9606">
        <f t="shared" si="149"/>
        <v>105000</v>
      </c>
      <c r="K9606" t="e">
        <f>VLOOKUP(B9606,'REGISTRO ABONOS'!$B$8:$BC$10052,54,0)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ABONOS'!$B$8:$BC$10052,54,0)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ABONOS'!$B$8:$BC$10052,54,0)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ABONOS'!$B$8:$BC$10052,54,0)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ABONOS'!$B$8:$BC$10052,54,0)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ABONOS'!$B$8:$BC$10052,54,0)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ABONOS'!$B$8:$BC$10052,54,0)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ABONOS'!$B$8:$BC$10052,54,0)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ABONOS'!$B$8:$BC$10052,54,0)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ABONOS'!$B$8:$BC$10052,54,0)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ABONOS'!$B$8:$BC$10052,54,0)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ABONOS'!$B$8:$BC$10052,54,0)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ABONOS'!$B$8:$BC$10052,54,0)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ABONOS'!$B$8:$BC$10052,54,0)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ABONOS'!$B$8:$BC$10052,54,0)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ABONOS'!$B$8:$BC$10052,54,0)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ABONOS'!$B$8:$BC$10052,54,0)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ABONOS'!$B$8:$BC$10052,54,0)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ABONOS'!$B$8:$BC$10052,54,0)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ABONOS'!$B$8:$BC$10052,54,0)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ABONOS'!$B$8:$BC$10052,54,0)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ABONOS'!$B$8:$BC$10052,54,0)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ABONOS'!$B$8:$BC$10052,54,0)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ABONOS'!$B$8:$BC$10052,54,0)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ABONOS'!$B$8:$BC$10052,54,0)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ABONOS'!$B$8:$BC$10052,54,0)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ABONOS'!$B$8:$BC$10052,54,0)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ABONOS'!$B$8:$BC$10052,54,0)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ABONOS'!$B$8:$BC$10052,54,0)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ABONOS'!$B$8:$BC$10052,54,0)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ABONOS'!$B$8:$BC$10052,54,0)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ABONOS'!$B$8:$BC$10052,54,0)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ABONOS'!$B$8:$BC$10052,54,0)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ABONOS'!$B$8:$BC$10052,54,0)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ABONOS'!$B$8:$BC$10052,54,0)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ABONOS'!$B$8:$BC$10052,54,0)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ABONOS'!$B$8:$BC$10052,54,0)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ABONOS'!$B$8:$BC$10052,54,0)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ABONOS'!$B$8:$BC$10052,54,0)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ABONOS'!$B$8:$BC$10052,54,0)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ABONOS'!$B$8:$BC$10052,54,0)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ABONOS'!$B$8:$BC$10052,54,0)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ABONOS'!$B$8:$BC$10052,54,0)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ABONOS'!$B$8:$BC$10052,54,0)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ABONOS'!$B$8:$BC$10052,54,0)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ABONOS'!$B$8:$BC$10052,54,0)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ABONOS'!$B$8:$BC$10052,54,0)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ABONOS'!$B$8:$BC$10052,54,0)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ABONOS'!$B$8:$BC$10052,54,0)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ABONOS'!$B$8:$BC$10052,54,0)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ABONOS'!$B$8:$BC$10052,54,0)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ABONOS'!$B$8:$BC$10052,54,0)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ABONOS'!$B$8:$BC$10052,54,0)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ABONOS'!$B$8:$BC$10052,54,0)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ABONOS'!$B$8:$BC$10052,54,0)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ABONOS'!$B$8:$BC$10052,54,0)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ABONOS'!$B$8:$BC$10052,54,0)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ABONOS'!$B$8:$BC$10052,54,0)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ABONOS'!$B$8:$BC$10052,54,0)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ABONOS'!$B$8:$BC$10052,54,0)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ABONOS'!$B$8:$BC$10052,54,0)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ABONOS'!$B$8:$BC$10052,54,0)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ABONOS'!$B$8:$BC$10052,54,0)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ABONOS'!$B$8:$BC$10052,54,0)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ABONOS'!$B$8:$BC$10052,54,0)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ABONOS'!$B$8:$BC$10052,54,0)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ABONOS'!$B$8:$BC$10052,54,0)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ABONOS'!$B$8:$BC$10052,54,0)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ABONOS'!$B$8:$BC$10052,54,0)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ABONOS'!$B$8:$BC$10052,54,0)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ABONOS'!$B$8:$BC$10052,54,0)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ABONOS'!$B$8:$BC$10052,54,0)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ABONOS'!$B$8:$BC$10052,54,0)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ABONOS'!$B$8:$BC$10052,54,0)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ABONOS'!$B$8:$BC$10052,54,0)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ABONOS'!$B$8:$BC$10052,54,0)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ABONOS'!$B$8:$BC$10052,54,0)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ABONOS'!$B$8:$BC$10052,54,0)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ABONOS'!$B$8:$BC$10052,54,0)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ABONOS'!$B$8:$BC$10052,54,0)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ABONOS'!$B$8:$BC$10052,54,0)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ABONOS'!$B$8:$BC$10052,54,0)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ABONOS'!$B$8:$BC$10052,54,0)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ABONOS'!$B$8:$BC$10052,54,0)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ABONOS'!$B$8:$BC$10052,54,0)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ABONOS'!$B$8:$BC$10052,54,0)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ABONOS'!$B$8:$BC$10052,54,0)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ABONOS'!$B$8:$BC$10052,54,0)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ABONOS'!$B$8:$BC$10052,54,0)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ABONOS'!$B$8:$BC$10052,54,0)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ABONOS'!$B$8:$BC$10052,54,0)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ABONOS'!$B$8:$BC$10052,54,0)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ABONOS'!$B$8:$BC$10052,54,0)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ABONOS'!$B$8:$BC$10052,54,0)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ABONOS'!$B$8:$BC$10052,54,0)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ABONOS'!$B$8:$BC$10052,54,0)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ABONOS'!$B$8:$BC$10052,54,0)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ABONOS'!$B$8:$BC$10052,54,0)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ABONOS'!$B$8:$BC$10052,54,0)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ABONOS'!$B$8:$BC$10052,54,0)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ABONOS'!$B$8:$BC$10052,54,0)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ABONOS'!$B$8:$BC$10052,54,0)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ABONOS'!$B$8:$BC$10052,54,0)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ABONOS'!$B$8:$BC$10052,54,0)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ABONOS'!$B$8:$BC$10052,54,0)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ABONOS'!$B$8:$BC$10052,54,0)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ABONOS'!$B$8:$BC$10052,54,0)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ABONOS'!$B$8:$BC$10052,54,0)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ABONOS'!$B$8:$BC$10052,54,0)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ABONOS'!$B$8:$BC$10052,54,0)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ABONOS'!$B$8:$BC$10052,54,0)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ABONOS'!$B$8:$BC$10052,54,0)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ABONOS'!$B$8:$BC$10052,54,0)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ABONOS'!$B$8:$BC$10052,54,0)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ABONOS'!$B$8:$BC$10052,54,0)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ABONOS'!$B$8:$BC$10052,54,0)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ABONOS'!$B$8:$BC$10052,54,0)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ABONOS'!$B$8:$BC$10052,54,0)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ABONOS'!$B$8:$BC$10052,54,0)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ABONOS'!$B$8:$BC$10052,54,0)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ABONOS'!$B$8:$BC$10052,54,0)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ABONOS'!$B$8:$BC$10052,54,0)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ABONOS'!$B$8:$BC$10052,54,0)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ABONOS'!$B$8:$BC$10052,54,0)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ABONOS'!$B$8:$BC$10052,54,0)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ABONOS'!$B$8:$BC$10052,54,0)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ABONOS'!$B$8:$BC$10052,54,0)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ABONOS'!$B$8:$BC$10052,54,0)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ABONOS'!$B$8:$BC$10052,54,0)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ABONOS'!$B$8:$BC$10052,54,0)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ABONOS'!$B$8:$BC$10052,54,0)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ABONOS'!$B$8:$BC$10052,54,0)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ABONOS'!$B$8:$BC$10052,54,0)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ABONOS'!$B$8:$BC$10052,54,0)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ABONOS'!$B$8:$BC$10052,54,0)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ABONOS'!$B$8:$BC$10052,54,0)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ABONOS'!$B$8:$BC$10052,54,0)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ABONOS'!$B$8:$BC$10052,54,0)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ABONOS'!$B$8:$BC$10052,54,0)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ABONOS'!$B$8:$BC$10052,54,0)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ABONOS'!$B$8:$BC$10052,54,0)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ABONOS'!$B$8:$BC$10052,54,0)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ABONOS'!$B$8:$BC$10052,54,0)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ABONOS'!$B$8:$BC$10052,54,0)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ABONOS'!$B$8:$BC$10052,54,0)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ABONOS'!$B$8:$BC$10052,54,0)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ABONOS'!$B$8:$BC$10052,54,0)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ABONOS'!$B$8:$BC$10052,54,0)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ABONOS'!$B$8:$BC$10052,54,0)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ABONOS'!$B$8:$BC$10052,54,0)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ABONOS'!$B$8:$BC$10052,54,0)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ABONOS'!$B$8:$BC$10052,54,0)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ABONOS'!$B$8:$BC$10052,54,0)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ABONOS'!$B$8:$BC$10052,54,0)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ABONOS'!$B$8:$BC$10052,54,0)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ABONOS'!$B$8:$BC$10052,54,0)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ABONOS'!$B$8:$BC$10052,54,0)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ABONOS'!$B$8:$BC$10052,54,0)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ABONOS'!$B$8:$BC$10052,54,0)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ABONOS'!$B$8:$BC$10052,54,0)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ABONOS'!$B$8:$BC$10052,54,0)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ABONOS'!$B$8:$BC$10052,54,0)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ABONOS'!$B$8:$BC$10052,54,0)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ABONOS'!$B$8:$BC$10052,54,0)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ABONOS'!$B$8:$BC$10052,54,0)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ABONOS'!$B$8:$BC$10052,54,0)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ABONOS'!$B$8:$BC$10052,54,0)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ABONOS'!$B$8:$BC$10052,54,0)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ABONOS'!$B$8:$BC$10052,54,0)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ABONOS'!$B$8:$BC$10052,54,0)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ABONOS'!$B$8:$BC$10052,54,0)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ABONOS'!$B$8:$BC$10052,54,0)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ABONOS'!$B$8:$BC$10052,54,0)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ABONOS'!$B$8:$BC$10052,54,0)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ABONOS'!$B$8:$BC$10052,54,0)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ABONOS'!$B$8:$BC$10052,54,0)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ABONOS'!$B$8:$BC$10052,54,0)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ABONOS'!$B$8:$BC$10052,54,0)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ABONOS'!$B$8:$BC$10052,54,0)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ABONOS'!$B$8:$BC$10052,54,0)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ABONOS'!$B$8:$BC$10052,54,0)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ABONOS'!$B$8:$BC$10052,54,0)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ABONOS'!$B$8:$BC$10052,54,0)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ABONOS'!$B$8:$BC$10052,54,0)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ABONOS'!$B$8:$BC$10052,54,0)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ABONOS'!$B$8:$BC$10052,54,0)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ABONOS'!$B$8:$BC$10052,54,0)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ABONOS'!$B$8:$BC$10052,54,0)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ABONOS'!$B$8:$BC$10052,54,0)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ABONOS'!$B$8:$BC$10052,54,0)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ABONOS'!$B$8:$BC$10052,54,0)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ABONOS'!$B$8:$BC$10052,54,0)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ABONOS'!$B$8:$BC$10052,54,0)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ABONOS'!$B$8:$BC$10052,54,0)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ABONOS'!$B$8:$BC$10052,54,0)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ABONOS'!$B$8:$BC$10052,54,0)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ABONOS'!$B$8:$BC$10052,54,0)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ABONOS'!$B$8:$BC$10052,54,0)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ABONOS'!$B$8:$BC$10052,54,0)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ABONOS'!$B$8:$BC$10052,54,0)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ABONOS'!$B$8:$BC$10052,54,0)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ABONOS'!$B$8:$BC$10052,54,0)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ABONOS'!$B$8:$BC$10052,54,0)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ABONOS'!$B$8:$BC$10052,54,0)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ABONOS'!$B$8:$BC$10052,54,0)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ABONOS'!$B$8:$BC$10052,54,0)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ABONOS'!$B$8:$BC$10052,54,0)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ABONOS'!$B$8:$BC$10052,54,0)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ABONOS'!$B$8:$BC$10052,54,0)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ABONOS'!$B$8:$BC$10052,54,0)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ABONOS'!$B$8:$BC$10052,54,0)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ABONOS'!$B$8:$BC$10052,54,0)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ABONOS'!$B$8:$BC$10052,54,0)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ABONOS'!$B$8:$BC$10052,54,0)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ABONOS'!$B$8:$BC$10052,54,0)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ABONOS'!$B$8:$BC$10052,54,0)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ABONOS'!$B$8:$BC$10052,54,0)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ABONOS'!$B$8:$BC$10052,54,0)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ABONOS'!$B$8:$BC$10052,54,0)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ABONOS'!$B$8:$BC$10052,54,0)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ABONOS'!$B$8:$BC$10052,54,0)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ABONOS'!$B$8:$BC$10052,54,0)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ABONOS'!$B$8:$BC$10052,54,0)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ABONOS'!$B$8:$BC$10052,54,0)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ABONOS'!$B$8:$BC$10052,54,0)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ABONOS'!$B$8:$BC$10052,54,0)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ABONOS'!$B$8:$BC$10052,54,0)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ABONOS'!$B$8:$BC$10052,54,0)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ABONOS'!$B$8:$BC$10052,54,0)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>
        <f>VLOOKUP(B9835,'REGISTRO ABONOS'!$B$8:$BC$10052,54,0)</f>
        <v>55000</v>
      </c>
      <c r="L9835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ABONOS'!$B$8:$BC$10052,54,0)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ABONOS'!$B$8:$BC$10052,54,0)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ABONOS'!$B$8:$BC$10052,54,0)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ABONOS'!$B$8:$BC$10052,54,0)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ABONOS'!$B$8:$BC$10052,54,0)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ABONOS'!$B$8:$BC$10052,54,0)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ABONOS'!$B$8:$BC$10052,54,0)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ABONOS'!$B$8:$BC$10052,54,0)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ABONOS'!$B$8:$BC$10052,54,0)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ABONOS'!$B$8:$BC$10052,54,0)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ABONOS'!$B$8:$BC$10052,54,0)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ABONOS'!$B$8:$BC$10052,54,0)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ABONOS'!$B$8:$BC$10052,54,0)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ABONOS'!$B$8:$BC$10052,54,0)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ABONOS'!$B$8:$BC$10052,54,0)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ABONOS'!$B$8:$BC$10052,54,0)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ABONOS'!$B$8:$BC$10052,54,0)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ABONOS'!$B$8:$BC$10052,54,0)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ABONOS'!$B$8:$BC$10052,54,0)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ABONOS'!$B$8:$BC$10052,54,0)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ABONOS'!$B$8:$BC$10052,54,0)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ABONOS'!$B$8:$BC$10052,54,0)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ABONOS'!$B$8:$BC$10052,54,0)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ABONOS'!$B$8:$BC$10052,54,0)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ABONOS'!$B$8:$BC$10052,54,0)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ABONOS'!$B$8:$BC$10052,54,0)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ABONOS'!$B$8:$BC$10052,54,0)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ABONOS'!$B$8:$BC$10052,54,0)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ABONOS'!$B$8:$BC$10052,54,0)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ABONOS'!$B$8:$BC$10052,54,0)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ABONOS'!$B$8:$BC$10052,54,0)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ABONOS'!$B$8:$BC$10052,54,0)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ABONOS'!$B$8:$BC$10052,54,0)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ABONOS'!$B$8:$BC$10052,54,0)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ABONOS'!$B$8:$BC$10052,54,0)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ABONOS'!$B$8:$BC$10052,54,0)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ABONOS'!$B$8:$BC$10052,54,0)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ABONOS'!$B$8:$BC$10052,54,0)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ABONOS'!$B$8:$BC$10052,54,0)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ABONOS'!$B$8:$BC$10052,54,0)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ABONOS'!$B$8:$BC$10052,54,0)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ABONOS'!$B$8:$BC$10052,54,0)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ABONOS'!$B$8:$BC$10052,54,0)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ABONOS'!$B$8:$BC$10052,54,0)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ABONOS'!$B$8:$BC$10052,54,0)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ABONOS'!$B$8:$BC$10052,54,0)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ABONOS'!$B$8:$BC$10052,54,0)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ABONOS'!$B$8:$BC$10052,54,0)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ABONOS'!$B$8:$BC$10052,54,0)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ABONOS'!$B$8:$BC$10052,54,0)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ABONOS'!$B$8:$BC$10052,54,0)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ABONOS'!$B$8:$BC$10052,54,0)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ABONOS'!$B$8:$BC$10052,54,0)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ABONOS'!$B$8:$BC$10052,54,0)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ABONOS'!$B$8:$BC$10052,54,0)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ABONOS'!$B$8:$BC$10052,54,0)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ABONOS'!$B$8:$BC$10052,54,0)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ABONOS'!$B$8:$BC$10052,54,0)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ABONOS'!$B$8:$BC$10052,54,0)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ABONOS'!$B$8:$BC$10052,54,0)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ABONOS'!$B$8:$BC$10052,54,0)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ABONOS'!$B$8:$BC$10052,54,0)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ABONOS'!$B$8:$BC$10052,54,0)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ABONOS'!$B$8:$BC$10052,54,0)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ABONOS'!$B$8:$BC$10052,54,0)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ABONOS'!$B$8:$BC$10052,54,0)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ABONOS'!$B$8:$BC$10052,54,0)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ABONOS'!$B$8:$BC$10052,54,0)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ABONOS'!$B$8:$BC$10052,54,0)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ABONOS'!$B$8:$BC$10052,54,0)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ABONOS'!$B$8:$BC$10052,54,0)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ABONOS'!$B$8:$BC$10052,54,0)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ABONOS'!$B$8:$BC$10052,54,0)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ABONOS'!$B$8:$BC$10052,54,0)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ABONOS'!$B$8:$BC$10052,54,0)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ABONOS'!$B$8:$BC$10052,54,0)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ABONOS'!$B$8:$BC$10052,54,0)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ABONOS'!$B$8:$BC$10052,54,0)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ABONOS'!$B$8:$BC$10052,54,0)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ABONOS'!$B$8:$BC$10052,54,0)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ABONOS'!$B$8:$BC$10052,54,0)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ABONOS'!$B$8:$BC$10052,54,0)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ABONOS'!$B$8:$BC$10052,54,0)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ABONOS'!$B$8:$BC$10052,54,0)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ABONOS'!$B$8:$BC$10052,54,0)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ABONOS'!$B$8:$BC$10052,54,0)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ABONOS'!$B$8:$BC$10052,54,0)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ABONOS'!$B$8:$BC$10052,54,0)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ABONOS'!$B$8:$BC$10052,54,0)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ABONOS'!$B$8:$BC$10052,54,0)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ABONOS'!$B$8:$BC$10052,54,0)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ABONOS'!$B$8:$BC$10052,54,0)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ABONOS'!$B$8:$BC$10052,54,0)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ABONOS'!$B$8:$BC$10052,54,0)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ABONOS'!$B$8:$BC$10052,54,0)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ABONOS'!$B$8:$BC$10052,54,0)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ABONOS'!$B$8:$BC$10052,54,0)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ABONOS'!$B$8:$BC$10052,54,0)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ABONOS'!$B$8:$BC$10052,54,0)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ABONOS'!$B$8:$BC$10052,54,0)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ABONOS'!$B$8:$BC$10052,54,0)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ABONOS'!$B$8:$BC$10052,54,0)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ABONOS'!$B$8:$BC$10052,54,0)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ABONOS'!$B$8:$BC$10052,54,0)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ABONOS'!$B$8:$BC$10052,54,0)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ABONOS'!$B$8:$BC$10052,54,0)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ABONOS'!$B$8:$BC$10052,54,0)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ABONOS'!$B$8:$BC$10052,54,0)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ABONOS'!$B$8:$BC$10052,54,0)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ABONOS'!$B$8:$BC$10052,54,0)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ABONOS'!$B$8:$BC$10052,54,0)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ABONOS'!$B$8:$BC$10052,54,0)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ABONOS'!$B$8:$BC$10052,54,0)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ABONOS'!$B$8:$BC$10052,54,0)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ABONOS'!$B$8:$BC$10052,54,0)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ABONOS'!$B$8:$BC$10052,54,0)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ABONOS'!$B$8:$BC$10052,54,0)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ABONOS'!$B$8:$BC$10052,54,0)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ABONOS'!$B$8:$BC$10052,54,0)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ABONOS'!$B$8:$BC$10052,54,0)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ABONOS'!$B$8:$BC$10052,54,0)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ABONOS'!$B$8:$BC$10052,54,0)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ABONOS'!$B$8:$BC$10052,54,0)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ABONOS'!$B$8:$BC$10052,54,0)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ABONOS'!$B$8:$BC$10052,54,0)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ABONOS'!$B$8:$BC$10052,54,0)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ABONOS'!$B$8:$BC$10052,54,0)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ABONOS'!$B$8:$BC$10052,54,0)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ABONOS'!$B$8:$BC$10052,54,0)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ABONOS'!$B$8:$BC$10052,54,0)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ABONOS'!$B$8:$BC$10052,54,0)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ABONOS'!$B$8:$BC$10052,54,0)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ABONOS'!$B$8:$BC$10052,54,0)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ABONOS'!$B$8:$BC$10052,54,0)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ABONOS'!$B$8:$BC$10052,54,0)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ABONOS'!$B$8:$BC$10052,54,0)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ABONOS'!$B$8:$BC$10052,54,0)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ABONOS'!$B$8:$BC$10052,54,0)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ABONOS'!$B$8:$BC$10052,54,0)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ABONOS'!$B$8:$BC$10052,54,0)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ABONOS'!$B$8:$BC$10052,54,0)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ABONOS'!$B$8:$BC$10052,54,0)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ABONOS'!$B$8:$BC$10052,54,0)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ABONOS'!$B$8:$BC$10052,54,0)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ABONOS'!$B$8:$BC$10052,54,0)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ABONOS'!$B$8:$BC$10052,54,0)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ABONOS'!$B$8:$BC$10052,54,0)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ABONOS'!$B$8:$BC$10052,54,0)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ABONOS'!$B$8:$BC$10052,54,0)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ABONOS'!$B$8:$BC$10052,54,0)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ABONOS'!$B$8:$BC$10052,54,0)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ABONOS'!$B$8:$BC$10052,54,0)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ABONOS'!$B$8:$BC$10052,54,0)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ABONOS'!$B$8:$BC$10052,54,0)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ABONOS'!$B$8:$BC$10052,54,0)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ABONOS'!$B$8:$BC$10052,54,0)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ABONOS'!$B$8:$BC$10052,54,0)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ABONOS'!$B$8:$BC$10052,54,0)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ABONOS'!$B$8:$BC$10052,54,0)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ABONOS'!$B$8:$BC$10052,54,0)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ABONOS'!$B$8:$BC$10052,54,0)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ABONOS'!$B$8:$BC$10052,54,0)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ABONOS'!$B$8:$BC$10052,54,0)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ABONOS'!$B$8:$BC$10052,54,0)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ABONOS'!$B$8:$BC$10052,54,0)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ABONOS'!$B$8:$BC$10052,54,0)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ABONOS'!$B$8:$BC$10052,54,0)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ABONOS'!$B$8:$BC$10052,54,0)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ABONOS'!$B$8:$BC$10052,54,0)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ABONOS'!$B$8:$BC$10052,54,0)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ABONOS'!$B$8:$BC$10052,54,0)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ABONOS'!$B$8:$BC$10052,54,0)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ABONOS'!$B$8:$BC$10052,54,0)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ABONOS'!$B$8:$BC$10052,54,0)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ABONOS'!$B$8:$BC$10052,54,0)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ABONOS'!$B$8:$BC$10052,54,0)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ABONOS'!$B$8:$BC$10052,54,0)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ABONOS'!$B$8:$BC$10052,54,0)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ABONOS'!$B$8:$BC$10052,54,0)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ABONOS'!$B$8:$BC$10052,54,0)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ABONOS'!$B$8:$BC$10052,54,0)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6:6" x14ac:dyDescent="0.2">
      <c r="F10018" t="s">
        <v>130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ABONOS'!$B$8:$BD$10023,2,0)</f>
        <v>43556</v>
      </c>
      <c r="D5" s="119" t="str">
        <f>VLOOKUP(B5,'REGISTRO ABONOS'!$B$8:$BD$10023,3,0)</f>
        <v>MERY FRANCO</v>
      </c>
      <c r="E5" s="125">
        <f>VLOOKUP(B5,'REGISTRO ABONOS'!$B$8:$BD$10023,5,0)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573</v>
      </c>
      <c r="C7" s="121">
        <f>VLOOKUP(B5,'REGISTRO ABONOS'!$B$8:$BD$10023,6,0)</f>
        <v>43579</v>
      </c>
      <c r="D7" s="122"/>
      <c r="E7" s="124">
        <f>VLOOKUP(B5,'REGISTRO ABONOS'!$B$8:$BD$10023,7,0)</f>
        <v>13000</v>
      </c>
      <c r="F7" s="2"/>
    </row>
    <row r="8" spans="1:6" x14ac:dyDescent="0.2">
      <c r="A8" s="2"/>
      <c r="B8" s="120" t="s">
        <v>573</v>
      </c>
      <c r="C8" s="121">
        <f>VLOOKUP(B5,'REGISTRO ABONOS'!$B$22:$BC$10023,10,0)</f>
        <v>43570</v>
      </c>
      <c r="D8" s="122"/>
      <c r="E8" s="124">
        <f>VLOOKUP(B5,'REGISTRO ABONOS'!$B$8:$BD$10023,11,0)</f>
        <v>0</v>
      </c>
      <c r="F8" s="2"/>
    </row>
    <row r="9" spans="1:6" x14ac:dyDescent="0.2">
      <c r="A9" s="2"/>
      <c r="B9" s="120" t="s">
        <v>573</v>
      </c>
      <c r="C9" s="121">
        <f>VLOOKUP(B5,'REGISTRO ABONOS'!$B$8:$BD$10023,18,0)</f>
        <v>0</v>
      </c>
      <c r="D9" s="122"/>
      <c r="E9" s="124">
        <f>VLOOKUP(B5,'REGISTRO ABONOS'!$B$8:$BD$10023,15,0)</f>
        <v>0</v>
      </c>
      <c r="F9" s="2"/>
    </row>
    <row r="10" spans="1:6" x14ac:dyDescent="0.2">
      <c r="A10" s="2"/>
      <c r="B10" s="120" t="s">
        <v>573</v>
      </c>
      <c r="C10" s="121">
        <f>VLOOKUP(B5,'REGISTRO ABONOS'!$B$8:$BD$10023,22,0)</f>
        <v>0</v>
      </c>
      <c r="D10" s="122"/>
      <c r="E10" s="124">
        <f>VLOOKUP(B5,'REGISTRO ABONOS'!$B$8:$BD$10023,19,0)</f>
        <v>0</v>
      </c>
      <c r="F10" s="2"/>
    </row>
    <row r="11" spans="1:6" x14ac:dyDescent="0.2">
      <c r="A11" s="2"/>
      <c r="B11" s="120" t="s">
        <v>573</v>
      </c>
      <c r="C11" s="121">
        <f>VLOOKUP(B5,'REGISTRO ABONOS'!$B$8:$BD$10023,26,0)</f>
        <v>0</v>
      </c>
      <c r="D11" s="122"/>
      <c r="E11" s="124">
        <f>VLOOKUP(B5,'REGISTRO ABONOS'!$B$8:$BD$10023,23,0)</f>
        <v>0</v>
      </c>
      <c r="F11" s="2"/>
    </row>
    <row r="12" spans="1:6" x14ac:dyDescent="0.2">
      <c r="A12" s="2"/>
      <c r="B12" s="120" t="s">
        <v>573</v>
      </c>
      <c r="C12" s="121">
        <f>VLOOKUP(B5,'REGISTRO ABONOS'!$B$8:$BD$10023,30,0)</f>
        <v>0</v>
      </c>
      <c r="D12" s="122"/>
      <c r="E12" s="124">
        <f>VLOOKUP(B5,'REGISTRO ABONOS'!$B$8:$BD$10023,27,0)</f>
        <v>0</v>
      </c>
      <c r="F12" s="2"/>
    </row>
    <row r="13" spans="1:6" x14ac:dyDescent="0.2">
      <c r="A13" s="2"/>
      <c r="B13" s="120" t="s">
        <v>573</v>
      </c>
      <c r="C13" s="121">
        <f>VLOOKUP(B5,'REGISTRO ABONOS'!$B$8:$BD$10023,34,0)</f>
        <v>0</v>
      </c>
      <c r="D13" s="122"/>
      <c r="E13" s="124">
        <f>VLOOKUP(B5,'REGISTRO ABONOS'!$B$8:$BD$10023,31,0)</f>
        <v>0</v>
      </c>
      <c r="F13" s="2"/>
    </row>
    <row r="14" spans="1:6" x14ac:dyDescent="0.2">
      <c r="A14" s="2"/>
      <c r="B14" s="120" t="s">
        <v>573</v>
      </c>
      <c r="C14" s="121">
        <f>VLOOKUP(B5,'REGISTRO ABONOS'!$B$8:$BD$10023,38,0)</f>
        <v>0</v>
      </c>
      <c r="D14" s="122"/>
      <c r="E14" s="124">
        <f>VLOOKUP(B5,'REGISTRO ABONOS'!$B$8:$BD$10023,35,0)</f>
        <v>0</v>
      </c>
      <c r="F14" s="2"/>
    </row>
    <row r="15" spans="1:6" x14ac:dyDescent="0.2">
      <c r="A15" s="2"/>
      <c r="B15" s="120" t="s">
        <v>573</v>
      </c>
      <c r="C15" s="121">
        <f>VLOOKUP(B5,'REGISTRO ABONOS'!$B$8:$BD$10023,42,0)</f>
        <v>0</v>
      </c>
      <c r="D15" s="122"/>
      <c r="E15" s="124">
        <f>VLOOKUP(B5,'REGISTRO ABONOS'!$B$8:$BD$10023,39,0)</f>
        <v>0</v>
      </c>
      <c r="F15" s="2"/>
    </row>
    <row r="16" spans="1:6" x14ac:dyDescent="0.2">
      <c r="A16" s="2"/>
      <c r="B16" s="120" t="s">
        <v>573</v>
      </c>
      <c r="C16" s="121">
        <f>VLOOKUP(B5,'REGISTRO ABONOS'!$B$8:$BD$10023,46,0)</f>
        <v>0</v>
      </c>
      <c r="D16" s="122"/>
      <c r="E16" s="124">
        <f>VLOOKUP(B5,'REGISTRO ABONOS'!$B$8:$BD$10023,43,0)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92000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574</v>
      </c>
    </row>
    <row r="4" spans="2:7" ht="28.5" customHeight="1" x14ac:dyDescent="0.2">
      <c r="B4" s="126" t="s">
        <v>575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576</v>
      </c>
      <c r="C8" s="129"/>
    </row>
    <row r="9" spans="2:7" ht="39" customHeight="1" x14ac:dyDescent="0.2">
      <c r="B9" s="130" t="s">
        <v>577</v>
      </c>
      <c r="C9" s="129"/>
      <c r="E9" t="s">
        <v>578</v>
      </c>
      <c r="G9" t="s">
        <v>579</v>
      </c>
    </row>
    <row r="10" spans="2:7" ht="85.5" customHeight="1" x14ac:dyDescent="0.2">
      <c r="B10" s="131" t="s">
        <v>580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D29" sqref="D2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581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582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583</v>
      </c>
      <c r="C8" s="24" t="s">
        <v>584</v>
      </c>
      <c r="D8" s="23" t="s">
        <v>52</v>
      </c>
      <c r="E8" s="23" t="s">
        <v>8</v>
      </c>
      <c r="F8" s="23" t="s">
        <v>585</v>
      </c>
      <c r="G8" s="23" t="s">
        <v>577</v>
      </c>
      <c r="H8" s="23" t="s">
        <v>586</v>
      </c>
      <c r="I8" s="23" t="s">
        <v>587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2019-04-29T22:57:09Z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