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PROGRAMA-DE-CONTABILIDAD\"/>
    </mc:Choice>
  </mc:AlternateContent>
  <bookViews>
    <workbookView xWindow="0" yWindow="0" windowWidth="23940" windowHeight="9600" tabRatio="478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BONOS'!$A$1:$M$10</definedName>
    <definedName name="_xlnm._FilterDatabase" localSheetId="6" hidden="1">'REGISTRO ABONOS'!$B$8:$BC$9</definedName>
    <definedName name="_xlcn.WorksheetConnection_PROGRAMA6.01.xlsmTabla145" hidden="1">Tabla145[]</definedName>
    <definedName name="_xlcn.WorksheetConnection_REGISTROCOORDINADORESB8T10010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" hidden="1">'REGISTRO DE VENDEDOR'!$B$8:$R$9855</definedName>
    <definedName name="_xlcn.WorksheetConnection_REGISTROPROMOTORESB8T10010" hidden="1">'REGISTRO PROMOTORES'!$B$8:$T$9962</definedName>
  </definedNames>
  <calcPr calcId="152511"/>
  <pivotCaches>
    <pivotCache cacheId="13" r:id="rId20"/>
    <pivotCache cacheId="14" r:id="rId21"/>
    <pivotCache cacheId="18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K10" i="9" l="1"/>
  <c r="L10" i="9"/>
  <c r="L9" i="9"/>
  <c r="K9" i="9"/>
  <c r="Q9" i="10" l="1"/>
  <c r="M9" i="10"/>
  <c r="BD9" i="26"/>
  <c r="BC9" i="26" s="1"/>
  <c r="E9" i="26"/>
  <c r="D9" i="26"/>
  <c r="C9" i="26"/>
  <c r="F9" i="26" s="1"/>
  <c r="K10016" i="18" l="1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D5" i="28" l="1"/>
  <c r="E5" i="28" l="1"/>
  <c r="E17" i="28" s="1"/>
  <c r="C5" i="28"/>
  <c r="K1945" i="18"/>
  <c r="L1945" i="18" l="1"/>
  <c r="M1945" i="18"/>
  <c r="K1644" i="18"/>
  <c r="L1644" i="18" s="1"/>
  <c r="K294" i="18"/>
  <c r="K1488" i="18" l="1"/>
  <c r="M1488" i="18" s="1"/>
  <c r="M1644" i="18"/>
  <c r="K4282" i="18"/>
  <c r="K4619" i="18"/>
  <c r="M4619" i="18" s="1"/>
  <c r="L294" i="18"/>
  <c r="M294" i="18"/>
  <c r="L1488" i="18" l="1"/>
  <c r="L4619" i="18"/>
  <c r="M4282" i="18"/>
  <c r="L4282" i="18"/>
  <c r="K2381" i="18"/>
  <c r="K2716" i="18"/>
  <c r="L2381" i="18" l="1"/>
  <c r="M2381" i="18"/>
  <c r="K6050" i="18"/>
  <c r="L2716" i="18"/>
  <c r="M2716" i="18"/>
  <c r="L6050" i="18" l="1"/>
  <c r="M6050" i="18"/>
  <c r="K6951" i="18"/>
  <c r="K1291" i="18"/>
  <c r="K3422" i="18"/>
  <c r="K823" i="18"/>
  <c r="L6951" i="18" l="1"/>
  <c r="M6951" i="18"/>
  <c r="M3422" i="18"/>
  <c r="L3422" i="18"/>
  <c r="L823" i="18"/>
  <c r="M823" i="18"/>
  <c r="L1291" i="18"/>
  <c r="M1291" i="18"/>
  <c r="K7003" i="18" l="1"/>
  <c r="K4006" i="18"/>
  <c r="L7003" i="18" l="1"/>
  <c r="M7003" i="18"/>
  <c r="K624" i="18"/>
  <c r="K7721" i="18"/>
  <c r="K4861" i="18"/>
  <c r="K7544" i="18"/>
  <c r="K3621" i="18"/>
  <c r="K7132" i="18"/>
  <c r="K3127" i="18"/>
  <c r="M4006" i="18"/>
  <c r="L4006" i="18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K7724" i="18"/>
  <c r="K1201" i="18" l="1"/>
  <c r="K2728" i="18"/>
  <c r="L7724" i="18"/>
  <c r="M7724" i="18"/>
  <c r="K8740" i="18" l="1"/>
  <c r="L8740" i="18" s="1"/>
  <c r="L2728" i="18"/>
  <c r="M2728" i="18"/>
  <c r="L1201" i="18"/>
  <c r="M1201" i="18"/>
  <c r="K6484" i="18"/>
  <c r="K8720" i="18"/>
  <c r="K1974" i="18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M8508" i="18" l="1"/>
  <c r="L8508" i="18"/>
  <c r="M4908" i="18"/>
  <c r="L4908" i="18"/>
  <c r="H4" i="22"/>
  <c r="N9" i="10"/>
  <c r="O9" i="10"/>
  <c r="R9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5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"/>
        </x15:connection>
      </ext>
    </extLst>
  </connection>
  <connection id="3" name="WorksheetConnection_REGISTRO COORDINADORES!$B$8:$T$10010" type="102" refreshedVersion="5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"/>
        </x15:connection>
      </ext>
    </extLst>
  </connection>
  <connection id="4" name="WorksheetConnection_REGISTRO COORDINADORES!$B$8:$T$100101" type="102" refreshedVersion="5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5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"/>
        </x15:connection>
      </ext>
    </extLst>
  </connection>
  <connection id="6" name="WorksheetConnection_REGISTRO PROMOTORES!$B$8:$T$10010" type="102" refreshedVersion="5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"/>
        </x15:connection>
      </ext>
    </extLst>
  </connection>
</connections>
</file>

<file path=xl/sharedStrings.xml><?xml version="1.0" encoding="utf-8"?>
<sst xmlns="http://schemas.openxmlformats.org/spreadsheetml/2006/main" count="2577" uniqueCount="426">
  <si>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</si>
  <si>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</si>
  <si>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</si>
  <si>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</si>
  <si>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</si>
  <si>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</si>
  <si>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</si>
  <si>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</si>
  <si>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</si>
  <si>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</si>
  <si>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</si>
  <si>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</si>
  <si>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</si>
  <si>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</si>
  <si>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</si>
  <si>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</si>
  <si>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</si>
  <si>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</si>
  <si>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</si>
  <si>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</si>
  <si>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</si>
  <si>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</si>
  <si>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</si>
  <si>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</si>
  <si>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</si>
  <si>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</si>
  <si>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</si>
  <si>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</si>
  <si>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</si>
  <si>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</si>
  <si>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</si>
  <si>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</si>
  <si>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</si>
  <si>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</si>
  <si>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</si>
  <si>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</si>
  <si>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</si>
  <si>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</si>
  <si>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</si>
  <si>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</si>
  <si>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</si>
  <si>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</si>
  <si>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</si>
  <si>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</si>
  <si>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</si>
  <si>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</si>
  <si>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</si>
  <si>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</si>
  <si>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</si>
  <si>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</si>
  <si>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</si>
  <si>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</si>
  <si>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</si>
  <si>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</si>
  <si>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</si>
  <si>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</si>
  <si>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</si>
  <si>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</si>
  <si>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</si>
  <si>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</si>
  <si>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NOMBRE CLIENTE</t>
  </si>
  <si>
    <t>MERY FRANCO</t>
  </si>
  <si>
    <t>PAOLA ANDREA BERMUDEZ CARVAJAL</t>
  </si>
  <si>
    <t>original?</t>
  </si>
  <si>
    <t>DISPONIBILIDAD</t>
  </si>
  <si>
    <t>ALBA LUCIA GUERRA</t>
  </si>
  <si>
    <t>CRA 11 #7-16</t>
  </si>
  <si>
    <t>GUSTAVO ADOLFO RODRIGUEZ</t>
  </si>
  <si>
    <t>CALLE 29B#44-18</t>
  </si>
  <si>
    <t>OFICINA</t>
  </si>
  <si>
    <t>JHON JAMES ALZATE GUTIERREZ</t>
  </si>
  <si>
    <t>CALLE 3A # 9A -66</t>
  </si>
  <si>
    <t>AMERICO MONDRAGON</t>
  </si>
  <si>
    <t>JULIAN FRANCO</t>
  </si>
  <si>
    <t>ALEXANDRA JARAMILLO</t>
  </si>
  <si>
    <t>HENRY OSORIO RAMIREZ</t>
  </si>
  <si>
    <t>MONICA ANDREA RUIZ MARTINEZ</t>
  </si>
  <si>
    <t>ANA MILENA RUIZ ESPINOSA</t>
  </si>
  <si>
    <t>CRA 9 #12-30</t>
  </si>
  <si>
    <t>LUIS ALFREDO SANCHEZ ZUÑIGA</t>
  </si>
  <si>
    <t>ANA BEATRIZ ESPINOSA GUEVARA</t>
  </si>
  <si>
    <t>LUIS ENRIQUE JARAMILLO</t>
  </si>
  <si>
    <t>LUZ MERY RAMIREZ</t>
  </si>
  <si>
    <t>GLORIA TORO</t>
  </si>
  <si>
    <t>LILIANA TAMAYO</t>
  </si>
  <si>
    <t>INES ELVIRA BENITEZ</t>
  </si>
  <si>
    <t>MARTHA LUCIA SAENZ RAMIREZ</t>
  </si>
  <si>
    <t>BLANCA VIVIANA OSPINA TORO</t>
  </si>
  <si>
    <t>LINA MARCELA BERMUDEZ CARVAJAL</t>
  </si>
  <si>
    <t>LEIDY JOHANA MARIN INCAPIE</t>
  </si>
  <si>
    <t>PAOLA ANDREA BERMUDEZ</t>
  </si>
  <si>
    <t xml:space="preserve"> </t>
  </si>
  <si>
    <t>ALEIDA MARIN GONZALEZ</t>
  </si>
  <si>
    <t>ALEIDA  MARIN GONZALEZ</t>
  </si>
  <si>
    <t>EDINSON GIRON</t>
  </si>
  <si>
    <t>HERCILIA BETANCOURTH</t>
  </si>
  <si>
    <t>GENARO MUÑOZ</t>
  </si>
  <si>
    <t>WALTER RUIZ GARCIA</t>
  </si>
  <si>
    <t>YERALDIN VICTORIA LOPEZ</t>
  </si>
  <si>
    <t>LUIS ANTONIO CEBALLOS MARIN</t>
  </si>
  <si>
    <t>MARTHA CECILIA CARVAJAL MARIN</t>
  </si>
  <si>
    <t>MARTHA CECILLIA CARVAJAL MARIN</t>
  </si>
  <si>
    <t>ADRIANA CAROLINE MENDEZ OSORIO</t>
  </si>
  <si>
    <t>WILSON ESCOBAR</t>
  </si>
  <si>
    <t>DIEGO MONDRAGON</t>
  </si>
  <si>
    <t>GUAZIMAL</t>
  </si>
  <si>
    <t>HECTOR FABIO LIBREROS</t>
  </si>
  <si>
    <t>CARRERA 11 # 7-24</t>
  </si>
  <si>
    <t>JORGE IVAN TORO</t>
  </si>
  <si>
    <t>CALLE 15 # 9-18</t>
  </si>
  <si>
    <t>ESTEFANIA VELASQUEZ</t>
  </si>
  <si>
    <t>JULIAN VELASQUEZ</t>
  </si>
  <si>
    <t>CALLE 15 # 5-32</t>
  </si>
  <si>
    <t>GERMAN TAPASCO</t>
  </si>
  <si>
    <t>JUAN CARLOS GIRALDO</t>
  </si>
  <si>
    <t>CALLE 7A # 15-03</t>
  </si>
  <si>
    <t>ANA MILENA PEDRAZA</t>
  </si>
  <si>
    <t>VEREDA ISUGU</t>
  </si>
  <si>
    <t>SANTIAGO BUITRAGO</t>
  </si>
  <si>
    <t>6714</t>
  </si>
  <si>
    <t>LEONIDAS VELASQUEZ</t>
  </si>
  <si>
    <t>GUSTAVO ADOLFO HOYOS</t>
  </si>
  <si>
    <t>EMILY SANCHEZ</t>
  </si>
  <si>
    <t>ANA MILENA RUIZ</t>
  </si>
  <si>
    <t>OLGA PATRICIA ESPINOZA</t>
  </si>
  <si>
    <t>JESUS ARMANDO ARICAPA</t>
  </si>
  <si>
    <t>CARMEN ELENA ESPINOSA</t>
  </si>
  <si>
    <t xml:space="preserve">MANUEL FERNANDO ARCILA </t>
  </si>
  <si>
    <t>JANIER DIAZ</t>
  </si>
  <si>
    <t>MARIA DE LOS SANTOS BARCO</t>
  </si>
  <si>
    <t>FERNANDO RIVERA</t>
  </si>
  <si>
    <t>YANIELA OSORIO</t>
  </si>
  <si>
    <t>WILLIAN FLOREZ</t>
  </si>
  <si>
    <t>DIOCELINA CASTRO</t>
  </si>
  <si>
    <t>EDUARDO JESUS ROA</t>
  </si>
  <si>
    <t>JHON FABER SEGURA</t>
  </si>
  <si>
    <t>JHON FREDY ARANA</t>
  </si>
  <si>
    <t>MARIA ELSY MORENO</t>
  </si>
  <si>
    <t>LEIDY ALEJANDRA GARCIA</t>
  </si>
  <si>
    <t>MARIA MERCEDES MORENO</t>
  </si>
  <si>
    <t>DIANA MARCELA BECERRA</t>
  </si>
  <si>
    <t>FRANCISCO LUIS SALDARRIAGA</t>
  </si>
  <si>
    <t>JOSE ROBERTO ARANBULO</t>
  </si>
  <si>
    <t>GLORIA AMPARO VARON</t>
  </si>
  <si>
    <t>ANA PIMIENTA</t>
  </si>
  <si>
    <t>LICENIA GONGORA</t>
  </si>
  <si>
    <t>MILLER ADRIAN TABORDA</t>
  </si>
  <si>
    <t>MARIA MERCEDES VARON</t>
  </si>
  <si>
    <t>ARLEY ANTONIO GIRALDO</t>
  </si>
  <si>
    <t>LINA MARIA CAÑAVERAL</t>
  </si>
  <si>
    <t>LUDIVIA ARANA</t>
  </si>
  <si>
    <t>YANETH OSPINA</t>
  </si>
  <si>
    <t>CARMEN ROSA ARANA</t>
  </si>
  <si>
    <t>ETELVIBA ORTIZ</t>
  </si>
  <si>
    <t>JESENIA MARIA AGUIRRE</t>
  </si>
  <si>
    <t>PAOLA RIVERA</t>
  </si>
  <si>
    <t>JUAN CARLOS CARDONA</t>
  </si>
  <si>
    <t>JUAN CARLOS CORREA</t>
  </si>
  <si>
    <t>DORA INES RAMIREZ</t>
  </si>
  <si>
    <t>GLORIA PALOMINO</t>
  </si>
  <si>
    <t>MARIELA GARZON</t>
  </si>
  <si>
    <t>CAMILO MICOLTA</t>
  </si>
  <si>
    <t>DAMARIS VALBUENA OSORIO</t>
  </si>
  <si>
    <t>FABIO TORRES</t>
  </si>
  <si>
    <t>LUZ DARY PUERTA</t>
  </si>
  <si>
    <t>FERNANDO POLY</t>
  </si>
  <si>
    <t>LUZ MERY VELEZ</t>
  </si>
  <si>
    <t>FABER ANDRES ESPINOSA</t>
  </si>
  <si>
    <t>KATERINE QUIROGA</t>
  </si>
  <si>
    <t>LEIDY JOHANA JARAMILLO</t>
  </si>
  <si>
    <t>EDWIN ALEX TRUJILLO</t>
  </si>
  <si>
    <t>LUZ ENA RUBIO</t>
  </si>
  <si>
    <t>OLNEY VELEZ</t>
  </si>
  <si>
    <t>JESSICA VELEZ</t>
  </si>
  <si>
    <t>CESAR ARTURO KOUNSUL</t>
  </si>
  <si>
    <t>ANDRES VELEZ</t>
  </si>
  <si>
    <t>HUGO MURILLO</t>
  </si>
  <si>
    <t>MARIA CAMILA LOZANO</t>
  </si>
  <si>
    <t>YOHANA GUZMAN</t>
  </si>
  <si>
    <t>JULIA RAMIREZ APONTE</t>
  </si>
  <si>
    <t>HELLEN RAMIREZ APONTE</t>
  </si>
  <si>
    <t>ALEX VILLA</t>
  </si>
  <si>
    <t>HELLEN RAMIREZ</t>
  </si>
  <si>
    <t>ZORAIDA SERRANO</t>
  </si>
  <si>
    <t>NIDIA RAMIREZ</t>
  </si>
  <si>
    <t>WILSON RAMIREZ</t>
  </si>
  <si>
    <t>NELSON RAMIREZ</t>
  </si>
  <si>
    <t>FREDY RAMIREZ</t>
  </si>
  <si>
    <t>WILSON RAMIREEZ</t>
  </si>
  <si>
    <t>ALVARO OSORIO</t>
  </si>
  <si>
    <t>PAOLA BERMUDEZ</t>
  </si>
  <si>
    <t>GONZALO ARANA</t>
  </si>
  <si>
    <t>NORYS LOPEZ</t>
  </si>
  <si>
    <t>ANA LUCUMI</t>
  </si>
  <si>
    <t>LUZCELLY GUERRA</t>
  </si>
  <si>
    <t>JUAN CARLOS PEREA</t>
  </si>
  <si>
    <t>DIEGO LOPEZ</t>
  </si>
  <si>
    <t>LUIS GABRIEL DUQUE</t>
  </si>
  <si>
    <t>MARGARITA GONZALEZ</t>
  </si>
  <si>
    <t>CLAUDIA SOLANS</t>
  </si>
  <si>
    <t>WILLIAN VELASQUEZ</t>
  </si>
  <si>
    <t>WALTER RAUL SIERRA</t>
  </si>
  <si>
    <t>OSCAR DAVID LLANOS</t>
  </si>
  <si>
    <t>PIEDAD RAMIREZ</t>
  </si>
  <si>
    <t>NIMIO IBARGUEN</t>
  </si>
  <si>
    <t>NESTOR RUIZ</t>
  </si>
  <si>
    <t>MILENA RUIZ</t>
  </si>
  <si>
    <t>HERNAN MARIN / BEATRIZ FLOREZ</t>
  </si>
  <si>
    <t>DIEGO FERNANDO MORALES</t>
  </si>
  <si>
    <t>NELLY LOAIZA</t>
  </si>
  <si>
    <t>JULIO CESAR BERMUDEZ</t>
  </si>
  <si>
    <t>GERMAN OSCAR</t>
  </si>
  <si>
    <t>JHON JAIRO RESTREPO</t>
  </si>
  <si>
    <t>LUIS ALFREDO GIRALDO</t>
  </si>
  <si>
    <t>NESTOR TORRES</t>
  </si>
  <si>
    <t>FABIAN ALONSO OSORIO</t>
  </si>
  <si>
    <t>FABIAN ALONZO OSORIO</t>
  </si>
  <si>
    <t>SALOME FLOREZ</t>
  </si>
  <si>
    <t>MARLON GALLEGO</t>
  </si>
  <si>
    <t>112/04</t>
  </si>
  <si>
    <t>NELCY OLIVEROS</t>
  </si>
  <si>
    <t>YULI J MARMOLEJO</t>
  </si>
  <si>
    <t>MARIA OLIVEROS</t>
  </si>
  <si>
    <t>DUBERNEY URREGO</t>
  </si>
  <si>
    <t>ROSALBINA RIOS</t>
  </si>
  <si>
    <t>EIDY TATIANA LUNA</t>
  </si>
  <si>
    <t>JAIR CAICEDO</t>
  </si>
  <si>
    <t>JUDY CAICEDO ARCILA</t>
  </si>
  <si>
    <t>ARELIS GALLEGO</t>
  </si>
  <si>
    <t>FELIX ORTIZ</t>
  </si>
  <si>
    <t>FELIZ ORTIZ</t>
  </si>
  <si>
    <t>LUIS GALLEGO</t>
  </si>
  <si>
    <t>YURANI GALLEGO</t>
  </si>
  <si>
    <t>BLANCA MADRIL</t>
  </si>
  <si>
    <t>GUSTAVO CASTAÑO</t>
  </si>
  <si>
    <t>ANGEL VILLA</t>
  </si>
  <si>
    <t>EVELIO CARDENAS</t>
  </si>
  <si>
    <t>JAMES GARCIA</t>
  </si>
  <si>
    <t>LUIS FERNANDO RAMIREZ</t>
  </si>
  <si>
    <t>JAIME CASTAÑO</t>
  </si>
  <si>
    <t>WILSON ANDRES CIFUENTES</t>
  </si>
  <si>
    <t>WILMAR MURILLO BONILLA</t>
  </si>
  <si>
    <t>ANDRES MARTINEZ</t>
  </si>
  <si>
    <t>JUAN PABLO MURILLO LONGA</t>
  </si>
  <si>
    <t>LUIS MANUEL MURILLO HURTADO</t>
  </si>
  <si>
    <t>LIZETH EUGENIA MORENO MURILLO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</si>
  <si>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</si>
  <si>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</si>
  <si>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</si>
  <si>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</si>
  <si>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</si>
  <si>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</si>
  <si>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</si>
  <si>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</si>
  <si>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</si>
  <si>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</si>
  <si>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</si>
  <si>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</si>
  <si>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</si>
  <si>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</si>
  <si>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</si>
  <si>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</si>
  <si>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</si>
  <si>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</si>
  <si>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</si>
  <si>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</si>
  <si>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</si>
  <si>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</si>
  <si>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</si>
  <si>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</si>
  <si>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</si>
  <si>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</si>
  <si>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</si>
  <si>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</si>
  <si>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</si>
  <si>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</si>
  <si>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</si>
  <si>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</si>
  <si>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</si>
  <si>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</si>
  <si>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</si>
  <si>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</si>
  <si>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</si>
  <si>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</si>
  <si>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</si>
  <si>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</si>
  <si>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</si>
  <si>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</si>
  <si>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</si>
  <si>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</si>
  <si>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</si>
  <si>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</si>
  <si>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</si>
  <si>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</si>
  <si>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</si>
  <si>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</si>
  <si>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</si>
  <si>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</si>
  <si>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</si>
  <si>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</si>
  <si>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</si>
  <si>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</si>
  <si>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</si>
  <si>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</si>
  <si>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</si>
  <si>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</si>
  <si>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</si>
  <si>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</si>
  <si>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</si>
  <si>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</si>
  <si>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</si>
  <si>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</si>
  <si>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</si>
  <si>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</si>
  <si>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</si>
  <si>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</si>
  <si>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</si>
  <si>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</si>
  <si>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</si>
  <si>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</si>
  <si>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</si>
  <si>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</si>
  <si>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</si>
  <si>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</si>
  <si>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</si>
  <si>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</si>
  <si>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</si>
  <si>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</si>
  <si>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</si>
  <si>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</si>
  <si>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</si>
  <si>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</si>
  <si>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</si>
  <si>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</si>
  <si>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</si>
  <si>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</si>
  <si>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</si>
  <si>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</si>
  <si>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</si>
  <si>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</si>
  <si>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</si>
  <si>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</si>
  <si>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</si>
  <si>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</si>
  <si>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</si>
  <si>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</si>
  <si>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</si>
  <si>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</si>
  <si>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</si>
  <si>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</si>
  <si>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</si>
  <si>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</si>
  <si>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</si>
  <si>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</si>
  <si>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</si>
  <si>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</si>
  <si>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</si>
  <si>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</si>
  <si>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</si>
  <si>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</si>
  <si>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</si>
  <si>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</si>
  <si>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</si>
  <si>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</si>
  <si>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</si>
  <si>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MARIA EUGENIA CAICEDO SALAZAR</t>
  </si>
  <si>
    <t>JESUS HERNANDO MORALES CANO</t>
  </si>
  <si>
    <t>SAMUEL DRADA BUITRAGO</t>
  </si>
  <si>
    <t>YONIER MEJIA AMAYA</t>
  </si>
  <si>
    <t>MARIAEUGENIA CAICEDO SALAZAR</t>
  </si>
  <si>
    <t>ISABEL AMAYA</t>
  </si>
  <si>
    <t>ANGEL GABRIEL TRUJILLO</t>
  </si>
  <si>
    <t>DANIEL TORRES</t>
  </si>
  <si>
    <t>ANGEL GABRIEL TRIUJILLO</t>
  </si>
  <si>
    <t>MARITZA  URDINOLA</t>
  </si>
  <si>
    <t>MARITZA URDINOLA</t>
  </si>
  <si>
    <t>MARIA EUGENIA MURILLO LONGA</t>
  </si>
  <si>
    <t>LUZ ANGELICA MUÑOZ PEREIRA</t>
  </si>
  <si>
    <t>NELLY MOSQUERA VELAZQUEZ</t>
  </si>
  <si>
    <t>GIRLENA MORALES</t>
  </si>
  <si>
    <t>MELBA SALAZAR</t>
  </si>
  <si>
    <t>JUAN CARLOS MEZA SANCHEZ</t>
  </si>
  <si>
    <t>FELIPE ANTONIO CARVAJAL</t>
  </si>
  <si>
    <t>T</t>
  </si>
  <si>
    <t>MONICA CRISTINA ANCHICO BEDOYA</t>
  </si>
  <si>
    <t>VICTOR ANDRES CAICEDO SALAZAR</t>
  </si>
  <si>
    <t>MARIA NIDIA ESPINOSA GUEVARA</t>
  </si>
  <si>
    <t>M,ARIA NIDIA ESPINOSA GUEVARA</t>
  </si>
  <si>
    <t>ELIZABETH FRANCO ESPINOSA</t>
  </si>
  <si>
    <t>PABLO MESA</t>
  </si>
  <si>
    <t>SANDRA MILENA MURILLO LONGA</t>
  </si>
  <si>
    <t>MARICELA CAICEDO MORENO</t>
  </si>
  <si>
    <t>SANDRA P. MURILLO A.</t>
  </si>
  <si>
    <t>EDGAR FLORES MOLINA</t>
  </si>
  <si>
    <t>HUGO ANDERSON MURILLO LONGA</t>
  </si>
  <si>
    <t>JAIME E. CABRERA</t>
  </si>
  <si>
    <t>HERIBERTO HURTADO</t>
  </si>
  <si>
    <t>MARIA EDUARDA</t>
  </si>
  <si>
    <t>OMAIRA ESCUDERO</t>
  </si>
  <si>
    <t>SARA INES GARCIA</t>
  </si>
  <si>
    <t>ANA MILENA DOMINGUEZ</t>
  </si>
  <si>
    <t>MARTHA CEDEÑO</t>
  </si>
  <si>
    <t>GEOVANNY ESCUDERO</t>
  </si>
  <si>
    <t>MARTIN UPEGUI GRAJALES</t>
  </si>
  <si>
    <t>MARIA NORIS GONZALES GAITAN</t>
  </si>
  <si>
    <t>MARIA NORIS GONZALEZ GAITAN</t>
  </si>
  <si>
    <t>YONDLEY ZABALA</t>
  </si>
  <si>
    <t>MAURICIO ZAMBRANO</t>
  </si>
  <si>
    <t>HECTOR FABIO MUÑOZ</t>
  </si>
  <si>
    <t>WILMER SANCHEZ JARAMILLO</t>
  </si>
  <si>
    <t>WILSON RAMIREZ DIAZ</t>
  </si>
  <si>
    <t>ESPERANZA TABARES</t>
  </si>
  <si>
    <t>YEISON ORLANDO RAMIREZ DIAZ</t>
  </si>
  <si>
    <t>LINA MARIA TRUJILLO</t>
  </si>
  <si>
    <t>JANETH VASCO VERA</t>
  </si>
  <si>
    <t>MARICEL ALVAREZ VICTORIA</t>
  </si>
  <si>
    <t>VIVIANA ANDREA MURCIA VASCO</t>
  </si>
  <si>
    <t>JUAN CARLOS MARIN SANABRIA</t>
  </si>
  <si>
    <t>AURELIANO TRUJILLO</t>
  </si>
  <si>
    <t>JANIER DIAZ AMAYA</t>
  </si>
  <si>
    <t>FABIAN ANDRES IZQUIERDO</t>
  </si>
  <si>
    <t>JOHN EDWARD PAYAN</t>
  </si>
  <si>
    <t>CESAR DIAZ AMAYA</t>
  </si>
  <si>
    <t>ALIRIO SERNA</t>
  </si>
  <si>
    <t>MARLENY JARAMILLO</t>
  </si>
  <si>
    <t>SANDRA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</si>
</sst>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21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27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27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28" xfId="0" applyFill="1" applyBorder="1"/>
    <xf numFmtId="1" fontId="0" fillId="9" borderId="28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3" xfId="0" applyNumberFormat="1" applyBorder="1"/>
    <xf numFmtId="0" fontId="0" fillId="0" borderId="22" xfId="0" applyNumberFormat="1" applyBorder="1"/>
    <xf numFmtId="0" fontId="0" fillId="3" borderId="21" xfId="0" applyFill="1" applyBorder="1"/>
    <xf numFmtId="0" fontId="0" fillId="3" borderId="23" xfId="0" applyFill="1" applyBorder="1"/>
    <xf numFmtId="0" fontId="0" fillId="3" borderId="20" xfId="0" applyFill="1" applyBorder="1" applyAlignment="1">
      <alignment horizontal="left"/>
    </xf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4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23" borderId="27" xfId="0" applyFill="1" applyBorder="1" applyAlignment="1">
      <alignment horizontal="center"/>
    </xf>
    <xf numFmtId="0" fontId="0" fillId="23" borderId="29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0" xfId="0" applyFill="1" applyBorder="1" applyAlignment="1">
      <alignment horizontal="center"/>
    </xf>
    <xf numFmtId="1" fontId="0" fillId="8" borderId="28" xfId="0" applyNumberFormat="1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  <xf numFmtId="0" fontId="0" fillId="0" borderId="20" xfId="0" pivotButton="1" applyBorder="1"/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14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uario de Windows" refreshedDate="43592.88797708333" backgroundQuery="1" createdVersion="6" refreshedVersion="5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NonDate="0" containsString="0" containsBlank="1" count="1">
        <m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96" level="32767"/>
  </cacheFields>
  <cacheHierarchies count="107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defaultMemberUniqueName="[Rango].[FECHA].[All]" allUniqueName="[Rango].[FECHA].[All]" dimensionUniqueName="[Rango]" displayFolder="" count="0" memberValueDatatype="130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2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2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130" unbalanced="0"/>
    <cacheHierarchy uniqueName="[Rango1].[FECHA]" caption="FECHA" attribute="1" defaultMemberUniqueName="[Rango1].[FECHA].[All]" allUniqueName="[Rango1].[FECHA].[All]" dimensionUniqueName="[Rango1]" displayFolder="" count="0" memberValueDatatype="130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13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13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13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13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13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130" unbalanced="0"/>
    <cacheHierarchy uniqueName="[Rango1].[TOTAL]" caption="TOTAL" attribute="1" defaultMemberUniqueName="[Rango1].[TOTAL].[All]" allUniqueName="[Rango1].[TOTAL].[All]" dimensionUniqueName="[Rango1]" displayFolder="" count="0" memberValueDatatype="13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13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13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Recuento de CANTIDAD BONOS VENDIDOS]" caption="Recuento de CANTIDAD BONOS VENDIDOS" measure="1" displayFolder="" measureGroup="Rango3" count="0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Recuento de NOMBRE TITULAR BONO]" caption="Recuento de NOMBRE TITULAR BONO" measure="1" displayFolder="" measureGroup="Rango3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ANTIDAD BONOS VENDIDOS 3]" caption="Recuento de CANTIDAD BONOS VENDIDOS 3" measure="1" displayFolder="" measureGroup="Rango1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uario de Windows" refreshedDate="43592.887934143517" backgroundQuery="1" createdVersion="6" refreshedVersion="5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NonDate="0"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97" level="32767"/>
    <cacheField name="[Measures].[Recuento de CANTIDAD BONOS ENTREGADOS 2]" caption="Recuento de CANTIDAD BONOS ENTREGADOS 2" numFmtId="0" hierarchy="98" level="32767"/>
  </cacheFields>
  <cacheHierarchies count="107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defaultMemberUniqueName="[Rango].[FECHA].[All]" allUniqueName="[Rango].[FECHA].[All]" dimensionUniqueName="[Rango]" displayFolder="" count="0" memberValueDatatype="130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2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2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130" unbalanced="0">
      <fieldsUsage count="2">
        <fieldUsage x="-1"/>
        <fieldUsage x="1"/>
      </fieldsUsage>
    </cacheHierarchy>
    <cacheHierarchy uniqueName="[Rango1].[FECHA]" caption="FECHA" attribute="1" defaultMemberUniqueName="[Rango1].[FECHA].[All]" allUniqueName="[Rango1].[FECHA].[All]" dimensionUniqueName="[Rango1]" displayFolder="" count="0" memberValueDatatype="130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13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13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13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13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13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130" unbalanced="0"/>
    <cacheHierarchy uniqueName="[Rango1].[TOTAL]" caption="TOTAL" attribute="1" defaultMemberUniqueName="[Rango1].[TOTAL].[All]" allUniqueName="[Rango1].[TOTAL].[All]" dimensionUniqueName="[Rango1]" displayFolder="" count="0" memberValueDatatype="13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13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13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Recuento de CANTIDAD BONOS VENDIDOS]" caption="Recuento de CANTIDAD BONOS VENDIDOS" measure="1" displayFolder="" measureGroup="Rango3" count="0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Recuento de NOMBRE TITULAR BONO]" caption="Recuento de NOMBRE TITULAR BONO" measure="1" displayFolder="" measureGroup="Rango3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ANTIDAD BONOS VENDIDOS 3]" caption="Recuento de CANTIDAD BONOS VENDIDOS 3" measure="1" displayFolder="" measureGroup="Rango1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uario de Windows" refreshedDate="43592.888025694447" backgroundQuery="1" createdVersion="6" refreshedVersion="5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99" level="32767"/>
    <cacheField name="[Measures].[Recuento de CANTIDAD BONOS ENTREGADOS 3]" caption="Recuento de CANTIDAD BONOS ENTREGADOS 3" numFmtId="0" hierarchy="100" level="32767"/>
  </cacheFields>
  <cacheHierarchies count="107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defaultMemberUniqueName="[Rango].[FECHA].[All]" allUniqueName="[Rango].[FECHA].[All]" dimensionUniqueName="[Rango]" displayFolder="" count="0" memberValueDatatype="130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2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2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130" unbalanced="0"/>
    <cacheHierarchy uniqueName="[Rango1].[FECHA]" caption="FECHA" attribute="1" defaultMemberUniqueName="[Rango1].[FECHA].[All]" allUniqueName="[Rango1].[FECHA].[All]" dimensionUniqueName="[Rango1]" displayFolder="" count="0" memberValueDatatype="130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13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13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13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13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13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130" unbalanced="0"/>
    <cacheHierarchy uniqueName="[Rango1].[TOTAL]" caption="TOTAL" attribute="1" defaultMemberUniqueName="[Rango1].[TOTAL].[All]" allUniqueName="[Rango1].[TOTAL].[All]" dimensionUniqueName="[Rango1]" displayFolder="" count="0" memberValueDatatype="13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13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13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Recuento de CANTIDAD BONOS VENDIDOS]" caption="Recuento de CANTIDAD BONOS VENDIDOS" measure="1" displayFolder="" measureGroup="Rango3" count="0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Recuento de NOMBRE TITULAR BONO]" caption="Recuento de NOMBRE TITULAR BONO" measure="1" displayFolder="" measureGroup="Rango3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ANTIDAD BONOS VENDIDOS 3]" caption="Recuento de CANTIDAD BONOS VENDIDOS 3" measure="1" displayFolder="" measureGroup="Rango1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13" applyNumberFormats="0" applyBorderFormats="0" applyFontFormats="0" applyPatternFormats="0" applyAlignmentFormats="0" applyWidthHeightFormats="1" dataCaption="Valores" updatedVersion="5" minRefreshableVersion="3" useAutoFormatting="1" subtotalHiddenItems="1" itemPrintTitles="1" createdVersion="6" indent="0" outline="1" outlineData="1" multipleFieldFilters="0" rowHeaderCaption="NOMBRE">
  <location ref="A3:B5" firstHeaderRow="1" firstDataRow="1" firstDataCol="1"/>
  <pivotFields count="3">
    <pivotField axis="axisRow" allDrilled="1" showAll="0" dataSourceSort="1" defaultAttributeDrillState="1">
      <items count="2">
        <item x="0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">
    <i>
      <x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4" applyNumberFormats="0" applyBorderFormats="0" applyFontFormats="0" applyPatternFormats="0" applyAlignmentFormats="0" applyWidthHeightFormats="1" dataCaption="Valores" updatedVersion="5" minRefreshableVersion="3" useAutoFormatting="1" subtotalHiddenItems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8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0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0" totalsRowShown="0" headerRowDxfId="112" headerRowBorderDxfId="111" tableBorderDxfId="110" totalsRowBorderDxfId="109">
  <autoFilter ref="B8:L10"/>
  <sortState ref="B9:L9">
    <sortCondition ref="B8:B9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ABONOS'!$B$8:$BC$10006,54,0)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9" totalsRowShown="0" headerRowDxfId="92" headerRowBorderDxfId="91" tableBorderDxfId="90" totalsRowBorderDxfId="89">
  <autoFilter ref="B8:R9"/>
  <sortState ref="B212:R212">
    <sortCondition ref="B8:B215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" insertRow="1" totalsRowShown="0" headerRowDxfId="68" headerRowBorderDxfId="67" tableBorderDxfId="66" totalsRowBorderDxfId="65">
  <autoFilter ref="B8:T9"/>
  <sortState ref="B102:T102">
    <sortCondition ref="B8:B102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ABONOS'!$B$8:$BC$10006,30,0)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ABONOS'!$B$8:$BC$10006,30,0)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2930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ABONOS'!$B$8:$BC$10009,54,0)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abSelected="1" topLeftCell="A9" zoomScale="80" zoomScaleNormal="8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 t="s">
        <v>91</v>
      </c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60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20" t="s">
        <v>39</v>
      </c>
      <c r="C6" s="56" t="s">
        <v>8</v>
      </c>
      <c r="D6" s="72"/>
    </row>
    <row r="7" spans="2:8" x14ac:dyDescent="0.2">
      <c r="B7" s="120"/>
      <c r="C7" s="56"/>
    </row>
    <row r="8" spans="2:8" ht="25.5" customHeight="1" x14ac:dyDescent="0.2">
      <c r="B8" s="120"/>
      <c r="C8" s="56" t="s">
        <v>37</v>
      </c>
      <c r="D8" s="53"/>
    </row>
    <row r="9" spans="2:8" ht="9.9499999999999993" customHeight="1" x14ac:dyDescent="0.2">
      <c r="B9" s="120"/>
      <c r="C9" s="56"/>
    </row>
    <row r="10" spans="2:8" ht="25.5" customHeight="1" x14ac:dyDescent="0.2">
      <c r="B10" s="120"/>
      <c r="C10" s="56" t="s">
        <v>54</v>
      </c>
      <c r="D10" s="53"/>
    </row>
    <row r="11" spans="2:8" x14ac:dyDescent="0.2">
      <c r="B11" s="120"/>
      <c r="C11" s="56"/>
    </row>
    <row r="12" spans="2:8" ht="25.5" customHeight="1" x14ac:dyDescent="0.2">
      <c r="B12" s="120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20" t="s">
        <v>40</v>
      </c>
      <c r="C14" s="56" t="s">
        <v>8</v>
      </c>
      <c r="D14" s="72"/>
    </row>
    <row r="15" spans="2:8" x14ac:dyDescent="0.2">
      <c r="B15" s="120"/>
      <c r="C15" s="56"/>
    </row>
    <row r="16" spans="2:8" ht="25.5" customHeight="1" x14ac:dyDescent="0.2">
      <c r="B16" s="120"/>
      <c r="C16" s="56" t="s">
        <v>37</v>
      </c>
      <c r="D16" s="53"/>
    </row>
    <row r="17" spans="2:4" ht="9.9499999999999993" customHeight="1" x14ac:dyDescent="0.2">
      <c r="B17" s="120"/>
      <c r="C17" s="56"/>
    </row>
    <row r="18" spans="2:4" ht="25.5" customHeight="1" x14ac:dyDescent="0.2">
      <c r="B18" s="120"/>
      <c r="C18" s="56" t="s">
        <v>54</v>
      </c>
      <c r="D18" s="53"/>
    </row>
    <row r="19" spans="2:4" x14ac:dyDescent="0.2">
      <c r="B19" s="120"/>
      <c r="C19" s="56"/>
    </row>
    <row r="20" spans="2:4" ht="25.5" customHeight="1" x14ac:dyDescent="0.2">
      <c r="B20" s="120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20" t="s">
        <v>41</v>
      </c>
      <c r="C22" s="56" t="s">
        <v>8</v>
      </c>
      <c r="D22" s="53"/>
    </row>
    <row r="23" spans="2:4" x14ac:dyDescent="0.2">
      <c r="B23" s="120"/>
      <c r="C23" s="56"/>
    </row>
    <row r="24" spans="2:4" ht="25.5" customHeight="1" x14ac:dyDescent="0.2">
      <c r="B24" s="120"/>
      <c r="C24" s="56" t="s">
        <v>37</v>
      </c>
      <c r="D24" s="53"/>
    </row>
    <row r="25" spans="2:4" ht="9.9499999999999993" customHeight="1" x14ac:dyDescent="0.2">
      <c r="B25" s="120"/>
      <c r="C25" s="56"/>
    </row>
    <row r="26" spans="2:4" ht="25.5" customHeight="1" x14ac:dyDescent="0.2">
      <c r="B26" s="120"/>
      <c r="C26" s="56" t="s">
        <v>54</v>
      </c>
      <c r="D26" s="53"/>
    </row>
    <row r="27" spans="2:4" x14ac:dyDescent="0.2">
      <c r="B27" s="120"/>
      <c r="C27" s="56"/>
    </row>
    <row r="28" spans="2:4" ht="25.5" customHeight="1" x14ac:dyDescent="0.2">
      <c r="B28" s="120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20" t="s">
        <v>42</v>
      </c>
      <c r="C30" s="56" t="s">
        <v>8</v>
      </c>
      <c r="D30" s="53"/>
    </row>
    <row r="31" spans="2:4" x14ac:dyDescent="0.2">
      <c r="B31" s="120"/>
      <c r="C31" s="56"/>
    </row>
    <row r="32" spans="2:4" ht="25.5" customHeight="1" x14ac:dyDescent="0.2">
      <c r="B32" s="120"/>
      <c r="C32" s="56" t="s">
        <v>37</v>
      </c>
      <c r="D32" s="53"/>
    </row>
    <row r="33" spans="2:4" ht="9.9499999999999993" customHeight="1" x14ac:dyDescent="0.2">
      <c r="B33" s="120"/>
      <c r="C33" s="56"/>
    </row>
    <row r="34" spans="2:4" ht="25.5" customHeight="1" x14ac:dyDescent="0.2">
      <c r="B34" s="120"/>
      <c r="C34" s="56" t="s">
        <v>54</v>
      </c>
      <c r="D34" s="53"/>
    </row>
    <row r="35" spans="2:4" x14ac:dyDescent="0.2">
      <c r="B35" s="120"/>
      <c r="C35" s="56"/>
    </row>
    <row r="36" spans="2:4" ht="25.5" customHeight="1" x14ac:dyDescent="0.2">
      <c r="B36" s="120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20" t="s">
        <v>43</v>
      </c>
      <c r="C38" s="56" t="s">
        <v>8</v>
      </c>
      <c r="D38" s="53"/>
    </row>
    <row r="39" spans="2:4" x14ac:dyDescent="0.2">
      <c r="B39" s="120"/>
      <c r="C39" s="56"/>
    </row>
    <row r="40" spans="2:4" ht="25.5" customHeight="1" x14ac:dyDescent="0.2">
      <c r="B40" s="120"/>
      <c r="C40" s="56" t="s">
        <v>37</v>
      </c>
      <c r="D40" s="53"/>
    </row>
    <row r="41" spans="2:4" ht="9.9499999999999993" customHeight="1" x14ac:dyDescent="0.2">
      <c r="B41" s="120"/>
      <c r="C41" s="56"/>
    </row>
    <row r="42" spans="2:4" ht="25.5" customHeight="1" x14ac:dyDescent="0.2">
      <c r="B42" s="120"/>
      <c r="C42" s="56" t="s">
        <v>54</v>
      </c>
      <c r="D42" s="53"/>
    </row>
    <row r="43" spans="2:4" x14ac:dyDescent="0.2">
      <c r="B43" s="120"/>
      <c r="C43" s="56"/>
    </row>
    <row r="44" spans="2:4" ht="25.5" customHeight="1" x14ac:dyDescent="0.2">
      <c r="B44" s="120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20" t="s">
        <v>44</v>
      </c>
      <c r="C46" s="56" t="s">
        <v>8</v>
      </c>
      <c r="D46" s="53"/>
    </row>
    <row r="47" spans="2:4" x14ac:dyDescent="0.2">
      <c r="B47" s="120"/>
      <c r="C47" s="56"/>
    </row>
    <row r="48" spans="2:4" ht="25.5" customHeight="1" x14ac:dyDescent="0.2">
      <c r="B48" s="120"/>
      <c r="C48" s="56" t="s">
        <v>37</v>
      </c>
      <c r="D48" s="53"/>
    </row>
    <row r="49" spans="2:4" ht="9.9499999999999993" customHeight="1" x14ac:dyDescent="0.2">
      <c r="B49" s="120"/>
      <c r="C49" s="56"/>
    </row>
    <row r="50" spans="2:4" ht="25.5" customHeight="1" x14ac:dyDescent="0.2">
      <c r="B50" s="120"/>
      <c r="C50" s="56" t="s">
        <v>54</v>
      </c>
      <c r="D50" s="53"/>
    </row>
    <row r="51" spans="2:4" x14ac:dyDescent="0.2">
      <c r="B51" s="120"/>
      <c r="C51" s="56"/>
    </row>
    <row r="52" spans="2:4" ht="25.5" customHeight="1" x14ac:dyDescent="0.2">
      <c r="B52" s="120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20" t="s">
        <v>45</v>
      </c>
      <c r="C54" s="56" t="s">
        <v>8</v>
      </c>
      <c r="D54" s="53"/>
    </row>
    <row r="55" spans="2:4" x14ac:dyDescent="0.2">
      <c r="B55" s="120"/>
      <c r="C55" s="56"/>
    </row>
    <row r="56" spans="2:4" ht="26.25" customHeight="1" x14ac:dyDescent="0.2">
      <c r="B56" s="120"/>
      <c r="C56" s="56" t="s">
        <v>37</v>
      </c>
      <c r="D56" s="53"/>
    </row>
    <row r="57" spans="2:4" x14ac:dyDescent="0.2">
      <c r="B57" s="120"/>
      <c r="C57" s="56"/>
    </row>
    <row r="58" spans="2:4" ht="25.5" customHeight="1" x14ac:dyDescent="0.2">
      <c r="B58" s="120"/>
      <c r="C58" s="56" t="s">
        <v>54</v>
      </c>
      <c r="D58" s="53"/>
    </row>
    <row r="59" spans="2:4" x14ac:dyDescent="0.2">
      <c r="B59" s="120"/>
      <c r="C59" s="56"/>
    </row>
    <row r="60" spans="2:4" ht="25.5" customHeight="1" x14ac:dyDescent="0.2">
      <c r="B60" s="120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20" t="s">
        <v>46</v>
      </c>
      <c r="C62" s="56" t="s">
        <v>8</v>
      </c>
      <c r="D62" s="53"/>
    </row>
    <row r="63" spans="2:4" x14ac:dyDescent="0.2">
      <c r="B63" s="120"/>
      <c r="C63" s="56"/>
    </row>
    <row r="64" spans="2:4" ht="26.25" customHeight="1" x14ac:dyDescent="0.2">
      <c r="B64" s="120"/>
      <c r="C64" s="56" t="s">
        <v>37</v>
      </c>
      <c r="D64" s="53"/>
    </row>
    <row r="65" spans="2:4" x14ac:dyDescent="0.2">
      <c r="B65" s="120"/>
      <c r="C65" s="56"/>
    </row>
    <row r="66" spans="2:4" ht="25.5" customHeight="1" x14ac:dyDescent="0.2">
      <c r="B66" s="120"/>
      <c r="C66" s="56" t="s">
        <v>54</v>
      </c>
      <c r="D66" s="53"/>
    </row>
    <row r="67" spans="2:4" x14ac:dyDescent="0.2">
      <c r="B67" s="120"/>
      <c r="C67" s="56"/>
    </row>
    <row r="68" spans="2:4" ht="25.5" customHeight="1" x14ac:dyDescent="0.2">
      <c r="B68" s="120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20" t="s">
        <v>47</v>
      </c>
      <c r="C70" s="56" t="s">
        <v>8</v>
      </c>
      <c r="D70" s="53"/>
    </row>
    <row r="71" spans="2:4" x14ac:dyDescent="0.2">
      <c r="B71" s="120"/>
      <c r="C71" s="56"/>
    </row>
    <row r="72" spans="2:4" ht="26.25" customHeight="1" x14ac:dyDescent="0.2">
      <c r="B72" s="120"/>
      <c r="C72" s="56" t="s">
        <v>37</v>
      </c>
      <c r="D72" s="53"/>
    </row>
    <row r="73" spans="2:4" x14ac:dyDescent="0.2">
      <c r="B73" s="120"/>
      <c r="C73" s="56"/>
    </row>
    <row r="74" spans="2:4" ht="25.5" customHeight="1" x14ac:dyDescent="0.2">
      <c r="B74" s="120"/>
      <c r="C74" s="56" t="s">
        <v>54</v>
      </c>
      <c r="D74" s="53"/>
    </row>
    <row r="75" spans="2:4" x14ac:dyDescent="0.2">
      <c r="B75" s="120"/>
      <c r="C75" s="56"/>
    </row>
    <row r="76" spans="2:4" ht="25.5" customHeight="1" x14ac:dyDescent="0.2">
      <c r="B76" s="120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20" t="s">
        <v>48</v>
      </c>
      <c r="C78" s="56" t="s">
        <v>8</v>
      </c>
      <c r="D78" s="53"/>
    </row>
    <row r="79" spans="2:4" x14ac:dyDescent="0.2">
      <c r="B79" s="120"/>
      <c r="C79" s="56"/>
    </row>
    <row r="80" spans="2:4" ht="26.25" customHeight="1" x14ac:dyDescent="0.2">
      <c r="B80" s="120"/>
      <c r="C80" s="56" t="s">
        <v>37</v>
      </c>
      <c r="D80" s="53"/>
    </row>
    <row r="81" spans="2:4" x14ac:dyDescent="0.2">
      <c r="B81" s="120"/>
      <c r="C81" s="56"/>
    </row>
    <row r="82" spans="2:4" ht="25.5" customHeight="1" x14ac:dyDescent="0.2">
      <c r="B82" s="120"/>
      <c r="C82" s="56" t="s">
        <v>54</v>
      </c>
      <c r="D82" s="53"/>
    </row>
    <row r="83" spans="2:4" x14ac:dyDescent="0.2">
      <c r="B83" s="120"/>
      <c r="C83" s="56"/>
    </row>
    <row r="84" spans="2:4" ht="25.5" customHeight="1" x14ac:dyDescent="0.2">
      <c r="B84" s="120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20" t="s">
        <v>49</v>
      </c>
      <c r="C86" s="56" t="s">
        <v>8</v>
      </c>
      <c r="D86" s="53"/>
    </row>
    <row r="87" spans="2:4" x14ac:dyDescent="0.2">
      <c r="B87" s="120"/>
      <c r="C87" s="56"/>
    </row>
    <row r="88" spans="2:4" ht="26.25" customHeight="1" x14ac:dyDescent="0.2">
      <c r="B88" s="120"/>
      <c r="C88" s="56" t="s">
        <v>37</v>
      </c>
      <c r="D88" s="53"/>
    </row>
    <row r="89" spans="2:4" x14ac:dyDescent="0.2">
      <c r="B89" s="120"/>
      <c r="C89" s="56"/>
    </row>
    <row r="90" spans="2:4" ht="25.5" customHeight="1" x14ac:dyDescent="0.2">
      <c r="B90" s="120"/>
      <c r="C90" s="56" t="s">
        <v>54</v>
      </c>
      <c r="D90" s="53"/>
    </row>
    <row r="91" spans="2:4" x14ac:dyDescent="0.2">
      <c r="B91" s="120"/>
      <c r="C91" s="56"/>
    </row>
    <row r="92" spans="2:4" ht="25.5" customHeight="1" x14ac:dyDescent="0.2">
      <c r="B92" s="120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20" t="s">
        <v>50</v>
      </c>
      <c r="C94" s="56" t="s">
        <v>8</v>
      </c>
      <c r="D94" s="53"/>
    </row>
    <row r="95" spans="2:4" x14ac:dyDescent="0.2">
      <c r="B95" s="120"/>
      <c r="C95" s="56"/>
    </row>
    <row r="96" spans="2:4" ht="26.25" customHeight="1" x14ac:dyDescent="0.2">
      <c r="B96" s="120"/>
      <c r="C96" s="56" t="s">
        <v>37</v>
      </c>
      <c r="D96" s="53"/>
    </row>
    <row r="97" spans="2:4" x14ac:dyDescent="0.2">
      <c r="B97" s="120"/>
      <c r="C97" s="56"/>
    </row>
    <row r="98" spans="2:4" ht="25.5" customHeight="1" x14ac:dyDescent="0.2">
      <c r="B98" s="120"/>
      <c r="C98" s="56" t="s">
        <v>54</v>
      </c>
      <c r="D98" s="53"/>
    </row>
    <row r="99" spans="2:4" x14ac:dyDescent="0.2">
      <c r="B99" s="120"/>
      <c r="C99" s="56"/>
    </row>
    <row r="100" spans="2:4" ht="25.5" customHeight="1" x14ac:dyDescent="0.2">
      <c r="B100" s="120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>
        <v>2065</v>
      </c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>
        <v>43565</v>
      </c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 t="s">
        <v>128</v>
      </c>
    </row>
    <row r="9" spans="3:8" x14ac:dyDescent="0.2">
      <c r="C9" s="39"/>
      <c r="D9" s="42" t="s">
        <v>91</v>
      </c>
    </row>
    <row r="10" spans="3:8" ht="25.5" customHeight="1" x14ac:dyDescent="0.2">
      <c r="C10" s="39" t="s">
        <v>22</v>
      </c>
      <c r="D10" s="43" t="s">
        <v>425</v>
      </c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91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91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91</v>
      </c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91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G1" sqref="G1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21" t="s">
        <v>20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"/>
    </row>
    <row r="2" spans="1:14" ht="12.75" customHeight="1" x14ac:dyDescent="0.2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"/>
    </row>
    <row r="3" spans="1:14" ht="12.75" customHeight="1" x14ac:dyDescent="0.2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"/>
    </row>
    <row r="4" spans="1:14" ht="12.7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"/>
    </row>
    <row r="5" spans="1:14" ht="12.75" customHeight="1" x14ac:dyDescent="0.2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"/>
    </row>
    <row r="6" spans="1:14" ht="12.75" customHeight="1" x14ac:dyDescent="0.2">
      <c r="A6" s="121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"/>
    </row>
    <row r="7" spans="1:14" ht="13.5" customHeight="1" x14ac:dyDescent="0.2">
      <c r="A7" s="121"/>
      <c r="B7" s="121"/>
      <c r="C7" s="121"/>
      <c r="D7" s="123" t="s">
        <v>10</v>
      </c>
      <c r="E7" s="124"/>
      <c r="F7" s="124"/>
      <c r="G7" s="125"/>
      <c r="H7" s="59"/>
      <c r="I7" s="59"/>
      <c r="J7" s="122"/>
      <c r="K7" s="121"/>
      <c r="L7" s="121"/>
      <c r="M7" s="121"/>
      <c r="N7" s="1"/>
    </row>
    <row r="8" spans="1:14" ht="32.25" customHeight="1" x14ac:dyDescent="0.2">
      <c r="A8" s="8"/>
      <c r="B8" s="67" t="s">
        <v>9</v>
      </c>
      <c r="C8" s="68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6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0"/>
      <c r="E9" s="80"/>
      <c r="F9" s="80"/>
      <c r="G9" s="80"/>
      <c r="H9" s="29"/>
      <c r="I9" s="29"/>
      <c r="J9" s="80"/>
      <c r="K9" s="81">
        <f t="shared" ref="K9" si="0">IF(C9&gt;43607,130000,105000)</f>
        <v>105000</v>
      </c>
      <c r="L9" s="82" t="e">
        <f>VLOOKUP(B9,'REGISTRO ABONOS'!$B$8:$BC$10006,54,0)</f>
        <v>#N/A</v>
      </c>
      <c r="M9" s="6"/>
    </row>
    <row r="10" spans="1:14" ht="32.25" customHeight="1" x14ac:dyDescent="0.2">
      <c r="A10" s="8"/>
      <c r="B10" s="31"/>
      <c r="C10" s="30"/>
      <c r="D10" s="80"/>
      <c r="E10" s="80"/>
      <c r="F10" s="80"/>
      <c r="G10" s="80"/>
      <c r="H10" s="29"/>
      <c r="I10" s="29"/>
      <c r="J10" s="80"/>
      <c r="K10" s="81">
        <f t="shared" ref="K10" si="1">IF(C10&gt;43607,130000,105000)</f>
        <v>105000</v>
      </c>
      <c r="L10" s="82" t="e">
        <f>VLOOKUP(B10,'REGISTRO ABONOS'!$B$8:$BC$10006,54,0)</f>
        <v>#N/A</v>
      </c>
      <c r="M10" s="6"/>
    </row>
    <row r="11" spans="1:14" x14ac:dyDescent="0.2">
      <c r="B11"/>
      <c r="C11"/>
    </row>
    <row r="12" spans="1:14" x14ac:dyDescent="0.2">
      <c r="B12"/>
      <c r="C12"/>
    </row>
    <row r="13" spans="1:14" x14ac:dyDescent="0.2">
      <c r="B13"/>
      <c r="C1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9"/>
  <sheetViews>
    <sheetView workbookViewId="0">
      <selection activeCell="A10" sqref="A10:XFD5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1" bestFit="1" customWidth="1"/>
    <col min="9" max="9" width="14.5" style="71" bestFit="1" customWidth="1"/>
    <col min="10" max="10" width="14.75" style="55" bestFit="1" customWidth="1"/>
    <col min="11" max="11" width="12.875" style="10" bestFit="1" customWidth="1"/>
    <col min="13" max="13" width="14.5" style="71" bestFit="1" customWidth="1"/>
    <col min="14" max="14" width="14.75" style="55" bestFit="1" customWidth="1"/>
    <col min="15" max="15" width="12.875" style="10" bestFit="1" customWidth="1"/>
    <col min="17" max="17" width="14.5" style="71" bestFit="1" customWidth="1"/>
    <col min="18" max="18" width="14.75" style="55" bestFit="1" customWidth="1"/>
    <col min="19" max="19" width="12.875" style="10" bestFit="1" customWidth="1"/>
    <col min="21" max="21" width="14.5" style="71" bestFit="1" customWidth="1"/>
    <col min="22" max="22" width="14.75" style="55" bestFit="1" customWidth="1"/>
    <col min="23" max="23" width="12.875" style="10" bestFit="1" customWidth="1"/>
    <col min="25" max="25" width="14.5" style="71" bestFit="1" customWidth="1"/>
    <col min="26" max="26" width="14.75" style="55" bestFit="1" customWidth="1"/>
    <col min="27" max="27" width="12.875" style="10" bestFit="1" customWidth="1"/>
    <col min="29" max="29" width="14.5" style="71" bestFit="1" customWidth="1"/>
    <col min="30" max="30" width="14.75" style="55" bestFit="1" customWidth="1"/>
    <col min="31" max="31" width="12.875" style="10" bestFit="1" customWidth="1"/>
    <col min="33" max="33" width="14.5" style="71" bestFit="1" customWidth="1"/>
    <col min="34" max="34" width="14.75" style="55" bestFit="1" customWidth="1"/>
    <col min="35" max="35" width="12.875" style="10" bestFit="1" customWidth="1"/>
    <col min="37" max="37" width="14.5" style="71" bestFit="1" customWidth="1"/>
    <col min="38" max="38" width="14.75" style="55" bestFit="1" customWidth="1"/>
    <col min="39" max="39" width="12.875" style="10" bestFit="1" customWidth="1"/>
    <col min="41" max="41" width="14.5" style="71" bestFit="1" customWidth="1"/>
    <col min="42" max="42" width="14.75" style="55" bestFit="1" customWidth="1"/>
    <col min="43" max="43" width="12.875" style="10" bestFit="1" customWidth="1"/>
    <col min="45" max="45" width="14.5" style="71" bestFit="1" customWidth="1"/>
    <col min="46" max="46" width="14.75" style="55" bestFit="1" customWidth="1"/>
    <col min="47" max="47" width="12.875" style="10" bestFit="1" customWidth="1"/>
    <col min="49" max="49" width="14.5" style="71" bestFit="1" customWidth="1"/>
    <col min="50" max="50" width="14.75" style="55" bestFit="1" customWidth="1"/>
    <col min="51" max="51" width="12.875" style="10" bestFit="1" customWidth="1"/>
    <col min="53" max="53" width="14.5" style="71" bestFit="1" customWidth="1"/>
    <col min="54" max="54" width="14.75" style="55" bestFit="1" customWidth="1"/>
  </cols>
  <sheetData>
    <row r="1" spans="1:57" ht="12.75" customHeight="1" x14ac:dyDescent="0.2">
      <c r="A1" s="121" t="s">
        <v>12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</row>
    <row r="2" spans="1:57" ht="12.75" customHeight="1" x14ac:dyDescent="0.2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</row>
    <row r="3" spans="1:57" ht="12.75" customHeight="1" x14ac:dyDescent="0.2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</row>
    <row r="4" spans="1:57" ht="12.7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1"/>
      <c r="BD4" s="121"/>
      <c r="BE4" s="121"/>
    </row>
    <row r="5" spans="1:57" ht="12.75" customHeight="1" x14ac:dyDescent="0.2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</row>
    <row r="6" spans="1:57" ht="39.75" customHeight="1" x14ac:dyDescent="0.2">
      <c r="A6" s="3"/>
      <c r="B6" s="3"/>
      <c r="C6" s="3"/>
      <c r="D6" s="3"/>
      <c r="E6" s="3"/>
      <c r="F6" s="3"/>
      <c r="G6" s="126" t="s">
        <v>51</v>
      </c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/>
      <c r="AX6" s="126"/>
      <c r="AY6" s="126"/>
      <c r="AZ6" s="126"/>
      <c r="BA6" s="126"/>
      <c r="BB6" s="126"/>
      <c r="BC6" s="62"/>
      <c r="BD6" s="62"/>
      <c r="BE6" s="2"/>
    </row>
    <row r="7" spans="1:57" ht="26.25" customHeight="1" x14ac:dyDescent="0.2">
      <c r="A7" s="3"/>
      <c r="B7" s="127" t="s">
        <v>10</v>
      </c>
      <c r="C7" s="128"/>
      <c r="D7" s="128"/>
      <c r="E7" s="128"/>
      <c r="F7" s="128"/>
      <c r="G7" s="129" t="s">
        <v>39</v>
      </c>
      <c r="H7" s="129"/>
      <c r="I7" s="129"/>
      <c r="J7" s="130"/>
      <c r="K7" s="129" t="s">
        <v>40</v>
      </c>
      <c r="L7" s="129"/>
      <c r="M7" s="129"/>
      <c r="N7" s="130"/>
      <c r="O7" s="129" t="s">
        <v>41</v>
      </c>
      <c r="P7" s="129"/>
      <c r="Q7" s="129"/>
      <c r="R7" s="130"/>
      <c r="S7" s="129" t="s">
        <v>42</v>
      </c>
      <c r="T7" s="129"/>
      <c r="U7" s="129"/>
      <c r="V7" s="130"/>
      <c r="W7" s="129" t="s">
        <v>43</v>
      </c>
      <c r="X7" s="129"/>
      <c r="Y7" s="129"/>
      <c r="Z7" s="130"/>
      <c r="AA7" s="129" t="s">
        <v>44</v>
      </c>
      <c r="AB7" s="129"/>
      <c r="AC7" s="129"/>
      <c r="AD7" s="130"/>
      <c r="AE7" s="129" t="s">
        <v>45</v>
      </c>
      <c r="AF7" s="129"/>
      <c r="AG7" s="129"/>
      <c r="AH7" s="130"/>
      <c r="AI7" s="129" t="s">
        <v>46</v>
      </c>
      <c r="AJ7" s="129"/>
      <c r="AK7" s="129"/>
      <c r="AL7" s="130"/>
      <c r="AM7" s="129" t="s">
        <v>47</v>
      </c>
      <c r="AN7" s="129"/>
      <c r="AO7" s="129"/>
      <c r="AP7" s="130"/>
      <c r="AQ7" s="129" t="s">
        <v>48</v>
      </c>
      <c r="AR7" s="129"/>
      <c r="AS7" s="129"/>
      <c r="AT7" s="130"/>
      <c r="AU7" s="129" t="s">
        <v>49</v>
      </c>
      <c r="AV7" s="129"/>
      <c r="AW7" s="129"/>
      <c r="AX7" s="130"/>
      <c r="AY7" s="129" t="s">
        <v>50</v>
      </c>
      <c r="AZ7" s="129"/>
      <c r="BA7" s="129"/>
      <c r="BB7" s="130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3" t="s">
        <v>6</v>
      </c>
      <c r="I8" s="69" t="s">
        <v>54</v>
      </c>
      <c r="J8" s="74" t="s">
        <v>56</v>
      </c>
      <c r="K8" s="49" t="s">
        <v>8</v>
      </c>
      <c r="L8" s="50" t="s">
        <v>6</v>
      </c>
      <c r="M8" s="69" t="s">
        <v>54</v>
      </c>
      <c r="N8" s="74" t="s">
        <v>56</v>
      </c>
      <c r="O8" s="49" t="s">
        <v>8</v>
      </c>
      <c r="P8" s="50" t="s">
        <v>6</v>
      </c>
      <c r="Q8" s="69" t="s">
        <v>54</v>
      </c>
      <c r="R8" s="74" t="s">
        <v>56</v>
      </c>
      <c r="S8" s="49" t="s">
        <v>8</v>
      </c>
      <c r="T8" s="50" t="s">
        <v>6</v>
      </c>
      <c r="U8" s="69" t="s">
        <v>54</v>
      </c>
      <c r="V8" s="74" t="s">
        <v>56</v>
      </c>
      <c r="W8" s="49" t="s">
        <v>8</v>
      </c>
      <c r="X8" s="50" t="s">
        <v>6</v>
      </c>
      <c r="Y8" s="69" t="s">
        <v>54</v>
      </c>
      <c r="Z8" s="74" t="s">
        <v>56</v>
      </c>
      <c r="AA8" s="49" t="s">
        <v>8</v>
      </c>
      <c r="AB8" s="50" t="s">
        <v>6</v>
      </c>
      <c r="AC8" s="69" t="s">
        <v>54</v>
      </c>
      <c r="AD8" s="74" t="s">
        <v>56</v>
      </c>
      <c r="AE8" s="49" t="s">
        <v>8</v>
      </c>
      <c r="AF8" s="50" t="s">
        <v>6</v>
      </c>
      <c r="AG8" s="69" t="s">
        <v>54</v>
      </c>
      <c r="AH8" s="74" t="s">
        <v>56</v>
      </c>
      <c r="AI8" s="49" t="s">
        <v>8</v>
      </c>
      <c r="AJ8" s="50" t="s">
        <v>6</v>
      </c>
      <c r="AK8" s="69" t="s">
        <v>54</v>
      </c>
      <c r="AL8" s="74" t="s">
        <v>56</v>
      </c>
      <c r="AM8" s="49" t="s">
        <v>8</v>
      </c>
      <c r="AN8" s="50" t="s">
        <v>6</v>
      </c>
      <c r="AO8" s="69" t="s">
        <v>54</v>
      </c>
      <c r="AP8" s="74" t="s">
        <v>56</v>
      </c>
      <c r="AQ8" s="49" t="s">
        <v>8</v>
      </c>
      <c r="AR8" s="50" t="s">
        <v>6</v>
      </c>
      <c r="AS8" s="69" t="s">
        <v>54</v>
      </c>
      <c r="AT8" s="74" t="s">
        <v>56</v>
      </c>
      <c r="AU8" s="49" t="s">
        <v>8</v>
      </c>
      <c r="AV8" s="50" t="s">
        <v>6</v>
      </c>
      <c r="AW8" s="69" t="s">
        <v>54</v>
      </c>
      <c r="AX8" s="74" t="s">
        <v>56</v>
      </c>
      <c r="AY8" s="49" t="s">
        <v>8</v>
      </c>
      <c r="AZ8" s="50" t="s">
        <v>6</v>
      </c>
      <c r="BA8" s="69" t="s">
        <v>54</v>
      </c>
      <c r="BB8" s="74" t="s">
        <v>56</v>
      </c>
      <c r="BC8" s="52" t="s">
        <v>7</v>
      </c>
      <c r="BD8" s="76" t="s">
        <v>59</v>
      </c>
      <c r="BE8" s="2"/>
    </row>
    <row r="9" spans="1:57" ht="12.75" customHeight="1" x14ac:dyDescent="0.2">
      <c r="A9" s="8"/>
      <c r="B9" s="53"/>
      <c r="C9" s="64" t="e">
        <f>VLOOKUP(B9,' BONOS'!$B$8:$L$10051,2,0)</f>
        <v>#N/A</v>
      </c>
      <c r="D9" s="63" t="e">
        <f>VLOOKUP(B9,' BONOS'!$B$8:$L$10051,3,0)</f>
        <v>#N/A</v>
      </c>
      <c r="E9" s="63" t="e">
        <f>VLOOKUP(B9,' BONOS'!$B$8:$J$10051,9,0)</f>
        <v>#N/A</v>
      </c>
      <c r="F9" s="13" t="e">
        <f t="shared" ref="F9" si="0">IF(C9&gt;43607,130000,105000)</f>
        <v>#N/A</v>
      </c>
      <c r="G9" s="25"/>
      <c r="H9" s="70"/>
      <c r="I9" s="70"/>
      <c r="J9" s="75"/>
      <c r="K9" s="25"/>
      <c r="L9" s="26"/>
      <c r="M9" s="70"/>
      <c r="N9" s="75"/>
      <c r="O9" s="25"/>
      <c r="P9" s="26"/>
      <c r="Q9" s="70"/>
      <c r="R9" s="75"/>
      <c r="S9" s="25"/>
      <c r="T9" s="26"/>
      <c r="U9" s="70"/>
      <c r="V9" s="75"/>
      <c r="W9" s="25"/>
      <c r="X9" s="26"/>
      <c r="Y9" s="70"/>
      <c r="Z9" s="75"/>
      <c r="AA9" s="25"/>
      <c r="AB9" s="26"/>
      <c r="AC9" s="70"/>
      <c r="AD9" s="75"/>
      <c r="AE9" s="25"/>
      <c r="AF9" s="26"/>
      <c r="AG9" s="70"/>
      <c r="AH9" s="75"/>
      <c r="AI9" s="25"/>
      <c r="AJ9" s="26"/>
      <c r="AK9" s="70"/>
      <c r="AL9" s="75"/>
      <c r="AM9" s="25"/>
      <c r="AN9" s="26"/>
      <c r="AO9" s="70"/>
      <c r="AP9" s="75"/>
      <c r="AQ9" s="25"/>
      <c r="AR9" s="26"/>
      <c r="AS9" s="70"/>
      <c r="AT9" s="75"/>
      <c r="AU9" s="25"/>
      <c r="AV9" s="26"/>
      <c r="AW9" s="70"/>
      <c r="AX9" s="75"/>
      <c r="AY9" s="25"/>
      <c r="AZ9" s="26"/>
      <c r="BA9" s="70"/>
      <c r="BB9" s="75"/>
      <c r="BC9" s="79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</sheetData>
  <autoFilter ref="B8:BC9">
    <sortState ref="B37:BC37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5"/>
  <sheetViews>
    <sheetView topLeftCell="A3" workbookViewId="0">
      <selection activeCell="C32" sqref="C32"/>
    </sheetView>
  </sheetViews>
  <sheetFormatPr baseColWidth="10" defaultRowHeight="12.75" x14ac:dyDescent="0.2"/>
  <cols>
    <col min="1" max="1" width="12.125" customWidth="1"/>
    <col min="2" max="2" width="25.75" customWidth="1"/>
  </cols>
  <sheetData>
    <row r="3" spans="1:2" x14ac:dyDescent="0.2">
      <c r="A3" s="115" t="s">
        <v>0</v>
      </c>
      <c r="B3" s="116" t="s">
        <v>360</v>
      </c>
    </row>
    <row r="4" spans="1:2" x14ac:dyDescent="0.2">
      <c r="A4" s="90" t="s">
        <v>344</v>
      </c>
      <c r="B4" s="113">
        <v>1</v>
      </c>
    </row>
    <row r="5" spans="1:2" x14ac:dyDescent="0.2">
      <c r="A5" s="117" t="s">
        <v>343</v>
      </c>
      <c r="B5" s="11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9"/>
  <sheetViews>
    <sheetView zoomScaleNormal="100" workbookViewId="0">
      <selection activeCell="A10" sqref="A10:XFD216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21" t="s">
        <v>13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2"/>
      <c r="S1" s="2"/>
    </row>
    <row r="2" spans="1:19" ht="12.75" customHeight="1" x14ac:dyDescent="0.2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2"/>
      <c r="S2" s="2"/>
    </row>
    <row r="3" spans="1:19" ht="12.75" customHeight="1" x14ac:dyDescent="0.2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2"/>
      <c r="S3" s="2"/>
    </row>
    <row r="4" spans="1:19" ht="12.7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2"/>
      <c r="S4" s="2"/>
    </row>
    <row r="5" spans="1:19" ht="12.75" customHeight="1" x14ac:dyDescent="0.2">
      <c r="A5" s="3"/>
      <c r="B5" s="5"/>
      <c r="C5" s="77"/>
      <c r="D5" s="133" t="s">
        <v>17</v>
      </c>
      <c r="E5" s="133"/>
      <c r="F5" s="134"/>
      <c r="G5" s="134"/>
      <c r="H5" s="134"/>
      <c r="I5" s="134"/>
      <c r="J5" s="134"/>
      <c r="K5" s="134"/>
      <c r="L5" s="7"/>
      <c r="M5" s="5"/>
      <c r="N5" s="135" t="s">
        <v>31</v>
      </c>
      <c r="O5" s="135"/>
      <c r="P5" s="135"/>
      <c r="Q5" s="135"/>
      <c r="R5" s="135"/>
      <c r="S5" s="2"/>
    </row>
    <row r="6" spans="1:19" ht="12.75" customHeight="1" x14ac:dyDescent="0.2">
      <c r="A6" s="3"/>
      <c r="B6" s="5"/>
      <c r="C6" s="77"/>
      <c r="D6" s="134"/>
      <c r="E6" s="134"/>
      <c r="F6" s="134"/>
      <c r="G6" s="134"/>
      <c r="H6" s="134"/>
      <c r="I6" s="134"/>
      <c r="J6" s="134"/>
      <c r="K6" s="134"/>
      <c r="L6" s="7"/>
      <c r="M6" s="5"/>
      <c r="N6" s="135"/>
      <c r="O6" s="135"/>
      <c r="P6" s="135"/>
      <c r="Q6" s="135"/>
      <c r="R6" s="135"/>
      <c r="S6" s="2"/>
    </row>
    <row r="7" spans="1:19" ht="32.25" x14ac:dyDescent="0.2">
      <c r="A7" s="3"/>
      <c r="B7" s="5"/>
      <c r="C7" s="77"/>
      <c r="D7" s="131" t="s">
        <v>10</v>
      </c>
      <c r="E7" s="132"/>
      <c r="F7" s="132"/>
      <c r="G7" s="132"/>
      <c r="H7" s="132"/>
      <c r="I7" s="132"/>
      <c r="J7" s="132"/>
      <c r="K7" s="132"/>
      <c r="L7" s="4"/>
      <c r="M7" s="5"/>
      <c r="N7" s="136"/>
      <c r="O7" s="136"/>
      <c r="P7" s="136"/>
      <c r="Q7" s="136"/>
      <c r="R7" s="136"/>
      <c r="S7" s="2"/>
    </row>
    <row r="8" spans="1:19" ht="37.5" customHeight="1" x14ac:dyDescent="0.2">
      <c r="A8" s="8"/>
      <c r="B8" s="36" t="s">
        <v>9</v>
      </c>
      <c r="C8" s="68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78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3"/>
  <sheetViews>
    <sheetView workbookViewId="0">
      <selection activeCell="F31" sqref="F31"/>
    </sheetView>
  </sheetViews>
  <sheetFormatPr baseColWidth="10" defaultRowHeight="12.75" x14ac:dyDescent="0.2"/>
  <cols>
    <col min="1" max="1" width="9.625" customWidth="1"/>
    <col min="2" max="2" width="25.75" customWidth="1"/>
    <col min="3" max="3" width="27.75" customWidth="1"/>
  </cols>
  <sheetData>
    <row r="3" spans="1:3" x14ac:dyDescent="0.2">
      <c r="A3" s="155" t="s">
        <v>0</v>
      </c>
      <c r="B3" s="118" t="s">
        <v>360</v>
      </c>
      <c r="C3" s="119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"/>
  <sheetViews>
    <sheetView zoomScaleNormal="100" workbookViewId="0">
      <selection activeCell="A9" sqref="A9:XFD103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21" t="s">
        <v>26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2"/>
      <c r="U1" s="2"/>
    </row>
    <row r="2" spans="1:21" ht="12.75" customHeight="1" x14ac:dyDescent="0.2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2"/>
      <c r="U2" s="2"/>
    </row>
    <row r="3" spans="1:21" ht="12.75" customHeight="1" x14ac:dyDescent="0.2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2"/>
      <c r="U3" s="2"/>
    </row>
    <row r="4" spans="1:21" ht="12.7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2"/>
      <c r="U4" s="2"/>
    </row>
    <row r="5" spans="1:21" ht="12.75" customHeight="1" x14ac:dyDescent="0.2">
      <c r="A5" s="134"/>
      <c r="B5" s="134"/>
      <c r="C5" s="134"/>
      <c r="D5" s="133" t="s">
        <v>17</v>
      </c>
      <c r="E5" s="133"/>
      <c r="F5" s="134"/>
      <c r="G5" s="134"/>
      <c r="H5" s="134"/>
      <c r="I5" s="134"/>
      <c r="J5" s="134"/>
      <c r="K5" s="134"/>
      <c r="L5" s="22"/>
      <c r="M5" s="134"/>
      <c r="N5" s="134"/>
      <c r="O5" s="134"/>
      <c r="P5" s="134"/>
      <c r="Q5" s="134"/>
      <c r="R5" s="22"/>
      <c r="S5" s="3"/>
      <c r="T5" s="2"/>
      <c r="U5" s="2"/>
    </row>
    <row r="6" spans="1:21" ht="12.75" customHeight="1" x14ac:dyDescent="0.2">
      <c r="A6" s="134"/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22"/>
      <c r="M6" s="134"/>
      <c r="N6" s="134"/>
      <c r="O6" s="134"/>
      <c r="P6" s="134"/>
      <c r="Q6" s="134"/>
      <c r="R6" s="22"/>
      <c r="S6" s="3"/>
      <c r="T6" s="2"/>
      <c r="U6" s="2"/>
    </row>
    <row r="7" spans="1:21" ht="32.25" x14ac:dyDescent="0.2">
      <c r="A7" s="134"/>
      <c r="B7" s="134"/>
      <c r="C7" s="134"/>
      <c r="D7" s="131" t="s">
        <v>10</v>
      </c>
      <c r="E7" s="132"/>
      <c r="F7" s="132"/>
      <c r="G7" s="132"/>
      <c r="H7" s="132"/>
      <c r="I7" s="132"/>
      <c r="J7" s="132"/>
      <c r="K7" s="132"/>
      <c r="L7" s="21"/>
      <c r="M7" s="134"/>
      <c r="N7" s="134"/>
      <c r="O7" s="134"/>
      <c r="P7" s="134"/>
      <c r="Q7" s="134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68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88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87"/>
      <c r="D9" s="32"/>
      <c r="E9" s="32"/>
      <c r="F9" s="32"/>
      <c r="G9" s="32"/>
      <c r="H9" s="32"/>
      <c r="I9" s="89"/>
      <c r="J9" s="32"/>
      <c r="K9" s="32"/>
      <c r="L9" s="32"/>
      <c r="M9" s="33"/>
      <c r="N9" s="33"/>
      <c r="O9" s="33"/>
      <c r="P9" s="33"/>
      <c r="Q9" s="33"/>
      <c r="R9" s="33"/>
      <c r="S9" s="33"/>
      <c r="T9" s="33"/>
      <c r="U9" s="2"/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0:N10256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9.625" bestFit="1" customWidth="1"/>
    <col min="2" max="2" width="25.125" bestFit="1" customWidth="1"/>
    <col min="3" max="3" width="27.75" bestFit="1" customWidth="1"/>
  </cols>
  <sheetData>
    <row r="3" spans="1:3" x14ac:dyDescent="0.2">
      <c r="A3" s="118" t="s">
        <v>0</v>
      </c>
      <c r="B3" s="118" t="s">
        <v>23</v>
      </c>
      <c r="C3" s="119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E32" sqref="E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21" t="s">
        <v>33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2"/>
    </row>
    <row r="2" spans="1:20" ht="12.75" customHeight="1" x14ac:dyDescent="0.2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2"/>
    </row>
    <row r="3" spans="1:20" ht="12.75" customHeight="1" x14ac:dyDescent="0.2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2"/>
    </row>
    <row r="4" spans="1:20" ht="12.7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2"/>
    </row>
    <row r="5" spans="1:20" ht="12.75" customHeight="1" x14ac:dyDescent="0.2">
      <c r="A5" s="3"/>
      <c r="B5" s="5"/>
      <c r="C5" s="5"/>
      <c r="D5" s="133" t="s">
        <v>17</v>
      </c>
      <c r="E5" s="133"/>
      <c r="F5" s="133"/>
      <c r="G5" s="133"/>
      <c r="H5" s="133"/>
      <c r="I5" s="133"/>
      <c r="J5" s="133"/>
      <c r="K5" s="133"/>
      <c r="L5" s="22"/>
      <c r="M5" s="134"/>
      <c r="N5" s="134"/>
      <c r="O5" s="134"/>
      <c r="P5" s="134"/>
      <c r="Q5" s="134"/>
      <c r="R5" s="22"/>
      <c r="S5" s="3"/>
      <c r="T5" s="2"/>
    </row>
    <row r="6" spans="1:20" ht="12.75" customHeight="1" x14ac:dyDescent="0.2">
      <c r="A6" s="3"/>
      <c r="B6" s="5"/>
      <c r="C6" s="5"/>
      <c r="D6" s="133"/>
      <c r="E6" s="133"/>
      <c r="F6" s="133"/>
      <c r="G6" s="133"/>
      <c r="H6" s="133"/>
      <c r="I6" s="133"/>
      <c r="J6" s="133"/>
      <c r="K6" s="133"/>
      <c r="L6" s="22"/>
      <c r="M6" s="134"/>
      <c r="N6" s="134"/>
      <c r="O6" s="134"/>
      <c r="P6" s="134"/>
      <c r="Q6" s="134"/>
      <c r="R6" s="22"/>
      <c r="S6" s="3"/>
      <c r="T6" s="2"/>
    </row>
    <row r="7" spans="1:20" ht="32.25" x14ac:dyDescent="0.2">
      <c r="A7" s="3"/>
      <c r="B7" s="5"/>
      <c r="C7" s="5"/>
      <c r="D7" s="138" t="s">
        <v>10</v>
      </c>
      <c r="E7" s="139"/>
      <c r="F7" s="139"/>
      <c r="G7" s="139"/>
      <c r="H7" s="139"/>
      <c r="I7" s="139"/>
      <c r="J7" s="139"/>
      <c r="K7" s="139"/>
      <c r="L7" s="21"/>
      <c r="M7" s="137"/>
      <c r="N7" s="137"/>
      <c r="O7" s="137"/>
      <c r="P7" s="137"/>
      <c r="Q7" s="137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ABONOS'!$B$8:$BC$10006,30,0)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zoomScaleNormal="100" workbookViewId="0">
      <selection activeCell="I10017" sqref="I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21" t="s">
        <v>32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</row>
    <row r="2" spans="1:14" ht="12.75" customHeight="1" x14ac:dyDescent="0.2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1:14" ht="12.75" customHeight="1" x14ac:dyDescent="0.2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</row>
    <row r="4" spans="1:14" ht="12.7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</row>
    <row r="5" spans="1:14" ht="12.75" customHeight="1" x14ac:dyDescent="0.2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</row>
    <row r="6" spans="1:14" ht="12.75" customHeight="1" x14ac:dyDescent="0.2">
      <c r="A6" s="121"/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</row>
    <row r="7" spans="1:14" ht="13.5" customHeight="1" thickBot="1" x14ac:dyDescent="0.25">
      <c r="A7" s="121"/>
      <c r="B7" s="121"/>
      <c r="C7" s="121"/>
      <c r="D7" s="123" t="s">
        <v>383</v>
      </c>
      <c r="E7" s="124"/>
      <c r="F7" s="124"/>
      <c r="G7" s="124"/>
      <c r="H7" s="124"/>
      <c r="I7" s="124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5" t="s">
        <v>57</v>
      </c>
      <c r="I8" s="19" t="s">
        <v>58</v>
      </c>
      <c r="J8" s="28" t="s">
        <v>6</v>
      </c>
      <c r="K8" s="20" t="s">
        <v>7</v>
      </c>
      <c r="L8" s="65" t="s">
        <v>64</v>
      </c>
      <c r="M8" s="19" t="s">
        <v>63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ABONOS'!$B$8:$BC$10009,54,0)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ABONOS'!$B$8:$BC$10009,54,0)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ABONOS'!$B$8:$BC$10009,54,0)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ABONOS'!$B$8:$BC$10009,54,0)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ABONOS'!$B$8:$BC$10009,54,0)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ABONOS'!$B$8:$BC$10009,54,0)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ABONOS'!$B$8:$BC$10009,54,0)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ABONOS'!$B$8:$BC$10009,54,0)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ABONOS'!$B$8:$BC$10009,54,0)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ABONOS'!$B$8:$BC$10009,54,0)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ABONOS'!$B$8:$BC$10009,54,0)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ABONOS'!$B$8:$BC$10009,54,0)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ABONOS'!$B$8:$BC$10009,54,0)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ABONOS'!$B$8:$BC$10009,54,0)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ABONOS'!$B$8:$BC$10009,54,0)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ABONOS'!$B$8:$BC$10009,54,0)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ABONOS'!$B$8:$BC$10009,54,0)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ABONOS'!$B$8:$BC$10009,54,0)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ABONOS'!$B$8:$BC$10009,54,0)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ABONOS'!$B$8:$BC$10009,54,0)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ABONOS'!$B$8:$BC$10009,54,0)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ABONOS'!$B$8:$BC$10009,54,0)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ABONOS'!$B$8:$BC$10009,54,0)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ABONOS'!$B$8:$BC$10009,54,0)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ABONOS'!$B$8:$BC$10009,54,0)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ABONOS'!$B$8:$BC$10009,54,0)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ABONOS'!$B$8:$BC$10009,54,0)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ABONOS'!$B$8:$BC$10009,54,0)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ABONOS'!$B$8:$BC$10009,54,0)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ABONOS'!$B$8:$BC$10009,54,0)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ABONOS'!$B$8:$BC$10009,54,0)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ABONOS'!$B$8:$BC$10009,54,0)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ABONOS'!$B$8:$BC$10009,54,0)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ABONOS'!$B$8:$BC$10009,54,0)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ABONOS'!$B$8:$BC$10009,54,0)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ABONOS'!$B$8:$BC$10009,54,0)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ABONOS'!$B$8:$BC$10009,54,0)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ABONOS'!$B$8:$BC$10009,54,0)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ABONOS'!$B$8:$BC$10009,54,0)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ABONOS'!$B$8:$BC$10009,54,0)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ABONOS'!$B$8:$BC$10009,54,0)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ABONOS'!$B$8:$BC$10009,54,0)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ABONOS'!$B$8:$BC$10009,54,0)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ABONOS'!$B$8:$BC$10009,54,0)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ABONOS'!$B$8:$BC$10009,54,0)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ABONOS'!$B$8:$BC$10009,54,0)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ABONOS'!$B$8:$BC$10009,54,0)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ABONOS'!$B$8:$BC$10009,54,0)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ABONOS'!$B$8:$BC$10009,54,0)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ABONOS'!$B$8:$BC$10009,54,0)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ABONOS'!$B$8:$BC$10009,54,0)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ABONOS'!$B$8:$BC$10009,54,0)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ABONOS'!$B$8:$BC$10009,54,0)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ABONOS'!$B$8:$BC$10009,54,0)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ABONOS'!$B$8:$BC$10009,54,0)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ABONOS'!$B$8:$BC$10009,54,0)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ABONOS'!$B$8:$BC$10009,54,0)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ABONOS'!$B$8:$BC$10009,54,0)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ABONOS'!$B$8:$BC$10009,54,0)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ABONOS'!$B$8:$BC$10009,54,0)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ABONOS'!$B$8:$BC$10009,54,0)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ABONOS'!$B$8:$BC$10009,54,0)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ABONOS'!$B$8:$BC$10009,54,0)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ABONOS'!$B$8:$BC$10009,54,0)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ABONOS'!$B$8:$BC$10009,54,0)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ABONOS'!$B$8:$BC$10009,54,0)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ABONOS'!$B$8:$BC$10009,54,0)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ABONOS'!$B$8:$BC$10009,54,0)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ABONOS'!$B$8:$BC$10009,54,0)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ABONOS'!$B$8:$BC$10009,54,0)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ABONOS'!$B$8:$BC$10009,54,0)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ABONOS'!$B$8:$BC$10009,54,0)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ABONOS'!$B$8:$BC$10009,54,0)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ABONOS'!$B$8:$BC$10009,54,0)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ABONOS'!$B$8:$BC$10009,54,0)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ABONOS'!$B$8:$BC$10009,54,0)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ABONOS'!$B$8:$BC$10009,54,0)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ABONOS'!$B$8:$BC$10009,54,0)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ABONOS'!$B$8:$BC$10009,54,0)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ABONOS'!$B$8:$BC$10009,54,0)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ABONOS'!$B$8:$BC$10009,54,0)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ABONOS'!$B$8:$BC$10009,54,0)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ABONOS'!$B$8:$BC$10009,54,0)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ABONOS'!$B$8:$BC$10009,54,0)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ABONOS'!$B$8:$BC$10009,54,0)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ABONOS'!$B$8:$BC$10009,54,0)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ABONOS'!$B$8:$BC$10009,54,0)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ABONOS'!$B$8:$BC$10009,54,0)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ABONOS'!$B$8:$BC$10009,54,0)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ABONOS'!$B$8:$BC$10009,54,0)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ABONOS'!$B$8:$BC$10009,54,0)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ABONOS'!$B$8:$BC$10009,54,0)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ABONOS'!$B$8:$BC$10009,54,0)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ABONOS'!$B$8:$BC$10009,54,0)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ABONOS'!$B$8:$BC$10009,54,0)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ABONOS'!$B$8:$BC$10009,54,0)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ABONOS'!$B$8:$BC$10009,54,0)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ABONOS'!$B$8:$BC$10009,54,0)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ABONOS'!$B$8:$BC$10009,54,0)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ABONOS'!$B$8:$BC$10009,54,0)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ABONOS'!$B$8:$BC$10009,54,0)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ABONOS'!$B$8:$BC$10009,54,0)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ABONOS'!$B$8:$BC$10009,54,0)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ABONOS'!$B$8:$BC$10009,54,0)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ABONOS'!$B$8:$BC$10009,54,0)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ABONOS'!$B$8:$BC$10009,54,0)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ABONOS'!$B$8:$BC$10009,54,0)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ABONOS'!$B$8:$BC$10009,54,0)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ABONOS'!$B$8:$BC$10009,54,0)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ABONOS'!$B$8:$BC$10009,54,0)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ABONOS'!$B$8:$BC$10009,54,0)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ABONOS'!$B$8:$BC$10009,54,0)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ABONOS'!$B$8:$BC$10009,54,0)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ABONOS'!$B$8:$BC$10009,54,0)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ABONOS'!$B$8:$BC$10009,54,0)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ABONOS'!$B$8:$BC$10009,54,0)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ABONOS'!$B$8:$BC$10009,54,0)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ABONOS'!$B$8:$BC$10009,54,0)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ABONOS'!$B$8:$BC$10009,54,0)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ABONOS'!$B$8:$BC$10009,54,0)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ABONOS'!$B$8:$BC$10009,54,0)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ABONOS'!$B$8:$BC$10009,54,0)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ABONOS'!$B$8:$BC$10009,54,0)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ABONOS'!$B$8:$BC$10009,54,0)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ABONOS'!$B$8:$BC$10009,54,0)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ABONOS'!$B$8:$BC$10009,54,0)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ABONOS'!$B$8:$BC$10009,54,0)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ABONOS'!$B$8:$BC$10009,54,0)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ABONOS'!$B$8:$BC$10009,54,0)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ABONOS'!$B$8:$BC$10009,54,0)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ABONOS'!$B$8:$BC$10009,54,0)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ABONOS'!$B$8:$BC$10009,54,0)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ABONOS'!$B$8:$BC$10009,54,0)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ABONOS'!$B$8:$BC$10009,54,0)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ABONOS'!$B$8:$BC$10009,54,0)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ABONOS'!$B$8:$BC$10009,54,0)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ABONOS'!$B$8:$BC$10009,54,0)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73</v>
      </c>
      <c r="I146" t="s">
        <v>73</v>
      </c>
      <c r="J146">
        <f t="shared" si="2"/>
        <v>105000</v>
      </c>
      <c r="K146" t="e">
        <f>VLOOKUP(B146,'REGISTRO ABONOS'!$B$8:$BC$10009,54,0)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62</v>
      </c>
      <c r="I147" t="s">
        <v>62</v>
      </c>
      <c r="J147">
        <f t="shared" si="2"/>
        <v>105000</v>
      </c>
      <c r="K147" t="e">
        <f>VLOOKUP(B147,'REGISTRO ABONOS'!$B$8:$BC$10009,54,0)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246</v>
      </c>
      <c r="I148" t="s">
        <v>246</v>
      </c>
      <c r="J148">
        <f t="shared" si="2"/>
        <v>105000</v>
      </c>
      <c r="K148" t="e">
        <f>VLOOKUP(B148,'REGISTRO ABONOS'!$B$8:$BC$10009,54,0)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247</v>
      </c>
      <c r="I149" t="s">
        <v>247</v>
      </c>
      <c r="J149">
        <f t="shared" si="2"/>
        <v>105000</v>
      </c>
      <c r="K149" t="e">
        <f>VLOOKUP(B149,'REGISTRO ABONOS'!$B$8:$BC$10009,54,0)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159</v>
      </c>
      <c r="I150" t="s">
        <v>159</v>
      </c>
      <c r="J150">
        <f t="shared" si="2"/>
        <v>105000</v>
      </c>
      <c r="K150" t="e">
        <f>VLOOKUP(B150,'REGISTRO ABONOS'!$B$8:$BC$10009,54,0)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246</v>
      </c>
      <c r="I151" t="s">
        <v>246</v>
      </c>
      <c r="J151">
        <f t="shared" si="2"/>
        <v>105000</v>
      </c>
      <c r="K151" t="e">
        <f>VLOOKUP(B151,'REGISTRO ABONOS'!$B$8:$BC$10009,54,0)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248</v>
      </c>
      <c r="I152" t="s">
        <v>248</v>
      </c>
      <c r="J152">
        <f t="shared" si="2"/>
        <v>105000</v>
      </c>
      <c r="K152" t="e">
        <f>VLOOKUP(B152,'REGISTRO ABONOS'!$B$8:$BC$10009,54,0)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237</v>
      </c>
      <c r="I153" t="s">
        <v>237</v>
      </c>
      <c r="J153">
        <f t="shared" si="2"/>
        <v>105000</v>
      </c>
      <c r="K153" t="e">
        <f>VLOOKUP(B153,'REGISTRO ABONOS'!$B$8:$BC$10009,54,0)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159</v>
      </c>
      <c r="J154">
        <f t="shared" si="2"/>
        <v>105000</v>
      </c>
      <c r="K154" t="e">
        <f>VLOOKUP(B154,'REGISTRO ABONOS'!$B$8:$BC$10009,54,0)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C155" s="10">
        <v>43580</v>
      </c>
      <c r="D155" t="s">
        <v>245</v>
      </c>
      <c r="H155" t="s">
        <v>245</v>
      </c>
      <c r="I155" t="s">
        <v>176</v>
      </c>
      <c r="J155">
        <f t="shared" si="2"/>
        <v>105000</v>
      </c>
      <c r="K155" t="e">
        <f>VLOOKUP(B155,'REGISTRO ABONOS'!$B$8:$BC$10009,54,0)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ABONOS'!$B$8:$BC$10009,54,0)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ABONOS'!$B$8:$BC$10009,54,0)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249</v>
      </c>
      <c r="I158" t="s">
        <v>249</v>
      </c>
      <c r="J158">
        <f t="shared" si="2"/>
        <v>105000</v>
      </c>
      <c r="K158" t="e">
        <f>VLOOKUP(B158,'REGISTRO ABONOS'!$B$8:$BC$10009,54,0)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248</v>
      </c>
      <c r="I159" t="s">
        <v>248</v>
      </c>
      <c r="J159">
        <f t="shared" si="2"/>
        <v>105000</v>
      </c>
      <c r="K159" t="e">
        <f>VLOOKUP(B159,'REGISTRO ABONOS'!$B$8:$BC$10009,54,0)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250</v>
      </c>
      <c r="I160" t="s">
        <v>250</v>
      </c>
      <c r="J160">
        <f t="shared" si="2"/>
        <v>105000</v>
      </c>
      <c r="K160" t="e">
        <f>VLOOKUP(B160,'REGISTRO ABONOS'!$B$8:$BC$10009,54,0)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251</v>
      </c>
      <c r="I161" t="s">
        <v>251</v>
      </c>
      <c r="J161">
        <f t="shared" si="2"/>
        <v>105000</v>
      </c>
      <c r="K161" t="e">
        <f>VLOOKUP(B161,'REGISTRO ABONOS'!$B$8:$BC$10009,54,0)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252</v>
      </c>
      <c r="I162" t="s">
        <v>252</v>
      </c>
      <c r="J162">
        <f t="shared" si="2"/>
        <v>105000</v>
      </c>
      <c r="K162" t="e">
        <f>VLOOKUP(B162,'REGISTRO ABONOS'!$B$8:$BC$10009,54,0)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252</v>
      </c>
      <c r="I163" t="s">
        <v>252</v>
      </c>
      <c r="J163">
        <f t="shared" si="2"/>
        <v>105000</v>
      </c>
      <c r="K163" t="e">
        <f>VLOOKUP(B163,'REGISTRO ABONOS'!$B$8:$BC$10009,54,0)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ABONOS'!$B$8:$BC$10009,54,0)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ABONOS'!$B$8:$BC$10009,54,0)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ABONOS'!$B$8:$BC$10009,54,0)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ABONOS'!$B$8:$BC$10009,54,0)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ABONOS'!$B$8:$BC$10009,54,0)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ABONOS'!$B$8:$BC$10009,54,0)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253</v>
      </c>
      <c r="I170" t="s">
        <v>253</v>
      </c>
      <c r="J170">
        <f t="shared" si="2"/>
        <v>105000</v>
      </c>
      <c r="K170" t="e">
        <f>VLOOKUP(B170,'REGISTRO ABONOS'!$B$8:$BC$10009,54,0)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ABONOS'!$B$8:$BC$10009,54,0)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ABONOS'!$B$8:$BC$10009,54,0)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ABONOS'!$B$8:$BC$10009,54,0)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254</v>
      </c>
      <c r="I174" t="s">
        <v>254</v>
      </c>
      <c r="J174">
        <f t="shared" si="2"/>
        <v>105000</v>
      </c>
      <c r="K174" t="e">
        <f>VLOOKUP(B174,'REGISTRO ABONOS'!$B$8:$BC$10009,54,0)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ABONOS'!$B$8:$BC$10009,54,0)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ABONOS'!$B$8:$BC$10009,54,0)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ABONOS'!$B$8:$BC$10009,54,0)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ABONOS'!$B$8:$BC$10009,54,0)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ABONOS'!$B$8:$BC$10009,54,0)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255</v>
      </c>
      <c r="I180" t="s">
        <v>255</v>
      </c>
      <c r="J180">
        <f t="shared" si="2"/>
        <v>105000</v>
      </c>
      <c r="K180" t="e">
        <f>VLOOKUP(B180,'REGISTRO ABONOS'!$B$8:$BC$10009,54,0)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256</v>
      </c>
      <c r="I181" t="s">
        <v>256</v>
      </c>
      <c r="J181">
        <f t="shared" si="2"/>
        <v>105000</v>
      </c>
      <c r="K181" t="e">
        <f>VLOOKUP(B181,'REGISTRO ABONOS'!$B$8:$BC$10009,54,0)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ABONOS'!$B$8:$BC$10009,54,0)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257</v>
      </c>
      <c r="I183" t="s">
        <v>257</v>
      </c>
      <c r="J183">
        <f t="shared" si="2"/>
        <v>105000</v>
      </c>
      <c r="K183" t="e">
        <f>VLOOKUP(B183,'REGISTRO ABONOS'!$B$8:$BC$10009,54,0)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256</v>
      </c>
      <c r="I184" t="s">
        <v>256</v>
      </c>
      <c r="J184">
        <f t="shared" si="2"/>
        <v>105000</v>
      </c>
      <c r="K184" t="e">
        <f>VLOOKUP(B184,'REGISTRO ABONOS'!$B$8:$BC$10009,54,0)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248</v>
      </c>
      <c r="I185" t="s">
        <v>248</v>
      </c>
      <c r="J185">
        <f t="shared" si="2"/>
        <v>105000</v>
      </c>
      <c r="K185" t="e">
        <f>VLOOKUP(B185,'REGISTRO ABONOS'!$B$8:$BC$10009,54,0)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ABONOS'!$B$8:$BC$10009,54,0)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ABONOS'!$B$8:$BC$10009,54,0)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ABONOS'!$B$8:$BC$10009,54,0)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ABONOS'!$B$8:$BC$10009,54,0)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159</v>
      </c>
      <c r="I190" t="s">
        <v>159</v>
      </c>
      <c r="J190">
        <f t="shared" si="2"/>
        <v>105000</v>
      </c>
      <c r="K190" t="e">
        <f>VLOOKUP(B190,'REGISTRO ABONOS'!$B$8:$BC$10009,54,0)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258</v>
      </c>
      <c r="I191" t="s">
        <v>258</v>
      </c>
      <c r="J191">
        <f t="shared" si="2"/>
        <v>105000</v>
      </c>
      <c r="K191" t="e">
        <f>VLOOKUP(B191,'REGISTRO ABONOS'!$B$8:$BC$10009,54,0)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250</v>
      </c>
      <c r="I192" t="s">
        <v>250</v>
      </c>
      <c r="J192">
        <f t="shared" si="2"/>
        <v>105000</v>
      </c>
      <c r="K192" t="e">
        <f>VLOOKUP(B192,'REGISTRO ABONOS'!$B$8:$BC$10009,54,0)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259</v>
      </c>
      <c r="I193" t="s">
        <v>259</v>
      </c>
      <c r="J193">
        <f t="shared" si="2"/>
        <v>105000</v>
      </c>
      <c r="K193" t="e">
        <f>VLOOKUP(B193,'REGISTRO ABONOS'!$B$8:$BC$10009,54,0)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ABONOS'!$B$8:$BC$10009,54,0)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251</v>
      </c>
      <c r="I195" t="s">
        <v>251</v>
      </c>
      <c r="J195">
        <f t="shared" si="2"/>
        <v>105000</v>
      </c>
      <c r="K195" t="e">
        <f>VLOOKUP(B195,'REGISTRO ABONOS'!$B$8:$BC$10009,54,0)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ABONOS'!$B$8:$BC$10009,54,0)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ABONOS'!$B$8:$BC$10009,54,0)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ABONOS'!$B$8:$BC$10009,54,0)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ABONOS'!$B$8:$BC$10009,54,0)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248</v>
      </c>
      <c r="I200" t="s">
        <v>248</v>
      </c>
      <c r="J200">
        <f t="shared" si="2"/>
        <v>105000</v>
      </c>
      <c r="K200" t="e">
        <f>VLOOKUP(B200,'REGISTRO ABONOS'!$B$8:$BC$10009,54,0)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250</v>
      </c>
      <c r="I201" t="s">
        <v>250</v>
      </c>
      <c r="J201">
        <f t="shared" si="2"/>
        <v>105000</v>
      </c>
      <c r="K201" t="e">
        <f>VLOOKUP(B201,'REGISTRO ABONOS'!$B$8:$BC$10009,54,0)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ABONOS'!$B$8:$BC$10009,54,0)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ABONOS'!$B$8:$BC$10009,54,0)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ABONOS'!$B$8:$BC$10009,54,0)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159</v>
      </c>
      <c r="I205" t="s">
        <v>159</v>
      </c>
      <c r="J205">
        <f t="shared" si="3"/>
        <v>105000</v>
      </c>
      <c r="K205" t="e">
        <f>VLOOKUP(B205,'REGISTRO ABONOS'!$B$8:$BC$10009,54,0)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258</v>
      </c>
      <c r="I206" t="s">
        <v>258</v>
      </c>
      <c r="J206">
        <f t="shared" si="3"/>
        <v>105000</v>
      </c>
      <c r="K206" t="e">
        <f>VLOOKUP(B206,'REGISTRO ABONOS'!$B$8:$BC$10009,54,0)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254</v>
      </c>
      <c r="I207" t="s">
        <v>254</v>
      </c>
      <c r="J207">
        <f t="shared" si="3"/>
        <v>105000</v>
      </c>
      <c r="K207" t="e">
        <f>VLOOKUP(B207,'REGISTRO ABONOS'!$B$8:$BC$10009,54,0)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ABONOS'!$B$8:$BC$10009,54,0)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251</v>
      </c>
      <c r="I209" t="s">
        <v>251</v>
      </c>
      <c r="J209">
        <f t="shared" si="3"/>
        <v>105000</v>
      </c>
      <c r="K209" t="e">
        <f>VLOOKUP(B209,'REGISTRO ABONOS'!$B$8:$BC$10009,54,0)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260</v>
      </c>
      <c r="I210" t="s">
        <v>260</v>
      </c>
      <c r="J210">
        <f t="shared" si="3"/>
        <v>105000</v>
      </c>
      <c r="K210" t="e">
        <f>VLOOKUP(B210,'REGISTRO ABONOS'!$B$8:$BC$10009,54,0)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251</v>
      </c>
      <c r="I211" t="s">
        <v>251</v>
      </c>
      <c r="J211">
        <f t="shared" si="3"/>
        <v>105000</v>
      </c>
      <c r="K211" t="e">
        <f>VLOOKUP(B211,'REGISTRO ABONOS'!$B$8:$BC$10009,54,0)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261</v>
      </c>
      <c r="I212" t="s">
        <v>261</v>
      </c>
      <c r="J212">
        <f t="shared" si="3"/>
        <v>105000</v>
      </c>
      <c r="K212" t="e">
        <f>VLOOKUP(B212,'REGISTRO ABONOS'!$B$8:$BC$10009,54,0)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ABONOS'!$B$8:$BC$10009,54,0)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ABONOS'!$B$8:$BC$10009,54,0)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238</v>
      </c>
      <c r="H215" t="s">
        <v>248</v>
      </c>
      <c r="I215" t="s">
        <v>248</v>
      </c>
      <c r="J215">
        <f t="shared" si="3"/>
        <v>105000</v>
      </c>
      <c r="K215" t="e">
        <f>VLOOKUP(B215,'REGISTRO ABONOS'!$B$8:$BC$10009,54,0)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ABONOS'!$B$8:$BC$10009,54,0)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ABONOS'!$B$8:$BC$10009,54,0)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ABONOS'!$B$8:$BC$10009,54,0)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257</v>
      </c>
      <c r="I219" t="s">
        <v>257</v>
      </c>
      <c r="J219">
        <f t="shared" si="3"/>
        <v>105000</v>
      </c>
      <c r="K219" t="e">
        <f>VLOOKUP(B219,'REGISTRO ABONOS'!$B$8:$BC$10009,54,0)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ABONOS'!$B$8:$BC$10009,54,0)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ABONOS'!$B$8:$BC$10009,54,0)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257</v>
      </c>
      <c r="I222" t="s">
        <v>257</v>
      </c>
      <c r="J222">
        <f t="shared" si="3"/>
        <v>105000</v>
      </c>
      <c r="K222" t="e">
        <f>VLOOKUP(B222,'REGISTRO ABONOS'!$B$8:$BC$10009,54,0)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ABONOS'!$B$8:$BC$10009,54,0)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ABONOS'!$B$8:$BC$10009,54,0)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254</v>
      </c>
      <c r="I225" t="s">
        <v>254</v>
      </c>
      <c r="J225">
        <f t="shared" si="3"/>
        <v>105000</v>
      </c>
      <c r="K225" t="e">
        <f>VLOOKUP(B225,'REGISTRO ABONOS'!$B$8:$BC$10009,54,0)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ABONOS'!$B$8:$BC$10009,54,0)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ABONOS'!$B$8:$BC$10009,54,0)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262</v>
      </c>
      <c r="I228" t="s">
        <v>262</v>
      </c>
      <c r="J228">
        <f t="shared" si="3"/>
        <v>105000</v>
      </c>
      <c r="K228" t="e">
        <f>VLOOKUP(B228,'REGISTRO ABONOS'!$B$8:$BC$10009,54,0)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146</v>
      </c>
      <c r="H229" t="s">
        <v>146</v>
      </c>
      <c r="I229" t="s">
        <v>136</v>
      </c>
      <c r="J229">
        <f t="shared" si="3"/>
        <v>105000</v>
      </c>
      <c r="K229" t="e">
        <f>VLOOKUP(B229,'REGISTRO ABONOS'!$B$8:$BC$10009,54,0)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263</v>
      </c>
      <c r="I230" t="s">
        <v>263</v>
      </c>
      <c r="J230">
        <f t="shared" si="3"/>
        <v>105000</v>
      </c>
      <c r="K230" t="e">
        <f>VLOOKUP(B230,'REGISTRO ABONOS'!$B$8:$BC$10009,54,0)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ABONOS'!$B$8:$BC$10009,54,0)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257</v>
      </c>
      <c r="I232" t="s">
        <v>257</v>
      </c>
      <c r="J232">
        <f t="shared" si="3"/>
        <v>105000</v>
      </c>
      <c r="K232" t="e">
        <f>VLOOKUP(B232,'REGISTRO ABONOS'!$B$8:$BC$10009,54,0)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ABONOS'!$B$8:$BC$10009,54,0)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ABONOS'!$B$8:$BC$10009,54,0)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ABONOS'!$B$8:$BC$10009,54,0)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265</v>
      </c>
      <c r="I236" t="s">
        <v>265</v>
      </c>
      <c r="J236">
        <f t="shared" si="3"/>
        <v>105000</v>
      </c>
      <c r="K236" t="e">
        <f>VLOOKUP(B236,'REGISTRO ABONOS'!$B$8:$BC$10009,54,0)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266</v>
      </c>
      <c r="I237" t="s">
        <v>266</v>
      </c>
      <c r="J237">
        <f t="shared" si="3"/>
        <v>105000</v>
      </c>
      <c r="K237" t="e">
        <f>VLOOKUP(B237,'REGISTRO ABONOS'!$B$8:$BC$10009,54,0)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248</v>
      </c>
      <c r="I238" t="s">
        <v>248</v>
      </c>
      <c r="J238">
        <f t="shared" si="3"/>
        <v>105000</v>
      </c>
      <c r="K238" t="e">
        <f>VLOOKUP(B238,'REGISTRO ABONOS'!$B$8:$BC$10009,54,0)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ABONOS'!$B$8:$BC$10009,54,0)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ABONOS'!$B$8:$BC$10009,54,0)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251</v>
      </c>
      <c r="I241" t="s">
        <v>251</v>
      </c>
      <c r="J241">
        <f t="shared" si="3"/>
        <v>105000</v>
      </c>
      <c r="K241" t="e">
        <f>VLOOKUP(B241,'REGISTRO ABONOS'!$B$8:$BC$10009,54,0)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ABONOS'!$B$8:$BC$10009,54,0)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ABONOS'!$B$8:$BC$10009,54,0)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260</v>
      </c>
      <c r="I244" t="s">
        <v>260</v>
      </c>
      <c r="J244">
        <f t="shared" si="3"/>
        <v>105000</v>
      </c>
      <c r="K244" t="e">
        <f>VLOOKUP(B244,'REGISTRO ABONOS'!$B$8:$BC$10009,54,0)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264</v>
      </c>
      <c r="I245" t="s">
        <v>264</v>
      </c>
      <c r="J245">
        <f t="shared" si="3"/>
        <v>105000</v>
      </c>
      <c r="K245" t="e">
        <f>VLOOKUP(B245,'REGISTRO ABONOS'!$B$8:$BC$10009,54,0)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ABONOS'!$B$8:$BC$10009,54,0)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ABONOS'!$B$8:$BC$10009,54,0)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ABONOS'!$B$8:$BC$10009,54,0)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267</v>
      </c>
      <c r="I249" t="s">
        <v>267</v>
      </c>
      <c r="J249">
        <f t="shared" si="3"/>
        <v>105000</v>
      </c>
      <c r="K249" t="e">
        <f>VLOOKUP(B249,'REGISTRO ABONOS'!$B$8:$BC$10009,54,0)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ABONOS'!$B$8:$BC$10009,54,0)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248</v>
      </c>
      <c r="I251" t="s">
        <v>248</v>
      </c>
      <c r="J251">
        <f t="shared" si="3"/>
        <v>105000</v>
      </c>
      <c r="K251" t="e">
        <f>VLOOKUP(B251,'REGISTRO ABONOS'!$B$8:$BC$10009,54,0)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ABONOS'!$B$8:$BC$10009,54,0)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ABONOS'!$B$8:$BC$10009,54,0)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ABONOS'!$B$8:$BC$10009,54,0)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260</v>
      </c>
      <c r="I255" t="s">
        <v>260</v>
      </c>
      <c r="J255">
        <f t="shared" si="3"/>
        <v>105000</v>
      </c>
      <c r="K255" t="e">
        <f>VLOOKUP(B255,'REGISTRO ABONOS'!$B$8:$BC$10009,54,0)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ABONOS'!$B$8:$BC$10009,54,0)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ABONOS'!$B$8:$BC$10009,54,0)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251</v>
      </c>
      <c r="I258" t="s">
        <v>251</v>
      </c>
      <c r="J258">
        <f t="shared" si="3"/>
        <v>105000</v>
      </c>
      <c r="K258" t="e">
        <f>VLOOKUP(B258,'REGISTRO ABONOS'!$B$8:$BC$10009,54,0)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254</v>
      </c>
      <c r="I259" t="s">
        <v>254</v>
      </c>
      <c r="J259">
        <f t="shared" si="3"/>
        <v>105000</v>
      </c>
      <c r="K259" t="e">
        <f>VLOOKUP(B259,'REGISTRO ABONOS'!$B$8:$BC$10009,54,0)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ABONOS'!$B$8:$BC$10009,54,0)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ABONOS'!$B$8:$BC$10009,54,0)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ABONOS'!$B$8:$BC$10009,54,0)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268</v>
      </c>
      <c r="I263" t="s">
        <v>268</v>
      </c>
      <c r="J263">
        <f t="shared" si="3"/>
        <v>105000</v>
      </c>
      <c r="K263" t="e">
        <f>VLOOKUP(B263,'REGISTRO ABONOS'!$B$8:$BC$10009,54,0)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159</v>
      </c>
      <c r="I264" t="s">
        <v>159</v>
      </c>
      <c r="J264">
        <f t="shared" si="3"/>
        <v>105000</v>
      </c>
      <c r="K264" t="e">
        <f>VLOOKUP(B264,'REGISTRO ABONOS'!$B$8:$BC$10009,54,0)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ABONOS'!$B$8:$BC$10009,54,0)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ABONOS'!$B$8:$BC$10009,54,0)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ABONOS'!$B$8:$BC$10009,54,0)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ABONOS'!$B$8:$BC$10009,54,0)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ABONOS'!$B$8:$BC$10009,54,0)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ABONOS'!$B$8:$BC$10009,54,0)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ABONOS'!$B$8:$BC$10009,54,0)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ABONOS'!$B$8:$BC$10009,54,0)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216</v>
      </c>
      <c r="H273" t="s">
        <v>269</v>
      </c>
      <c r="I273" t="s">
        <v>214</v>
      </c>
      <c r="J273">
        <f t="shared" si="4"/>
        <v>105000</v>
      </c>
      <c r="K273" t="e">
        <f>VLOOKUP(B273,'REGISTRO ABONOS'!$B$8:$BC$10009,54,0)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ABONOS'!$B$8:$BC$10009,54,0)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ABONOS'!$B$8:$BC$10009,54,0)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ABONOS'!$B$8:$BC$10009,54,0)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ABONOS'!$B$8:$BC$10009,54,0)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ABONOS'!$B$8:$BC$10009,54,0)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270</v>
      </c>
      <c r="I279" t="s">
        <v>270</v>
      </c>
      <c r="J279">
        <f t="shared" si="4"/>
        <v>105000</v>
      </c>
      <c r="K279" t="e">
        <f>VLOOKUP(B279,'REGISTRO ABONOS'!$B$8:$BC$10009,54,0)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271</v>
      </c>
      <c r="I280" t="s">
        <v>271</v>
      </c>
      <c r="J280">
        <f t="shared" si="4"/>
        <v>105000</v>
      </c>
      <c r="K280" t="e">
        <f>VLOOKUP(B280,'REGISTRO ABONOS'!$B$8:$BC$10009,54,0)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270</v>
      </c>
      <c r="I281" t="s">
        <v>270</v>
      </c>
      <c r="J281">
        <f t="shared" si="4"/>
        <v>105000</v>
      </c>
      <c r="K281" t="e">
        <f>VLOOKUP(B281,'REGISTRO ABONOS'!$B$8:$BC$10009,54,0)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270</v>
      </c>
      <c r="I282" t="s">
        <v>270</v>
      </c>
      <c r="J282">
        <f t="shared" si="4"/>
        <v>105000</v>
      </c>
      <c r="K282" t="e">
        <f>VLOOKUP(B282,'REGISTRO ABONOS'!$B$8:$BC$10009,54,0)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272</v>
      </c>
      <c r="I283" t="s">
        <v>272</v>
      </c>
      <c r="J283">
        <f t="shared" si="4"/>
        <v>105000</v>
      </c>
      <c r="K283" t="e">
        <f>VLOOKUP(B283,'REGISTRO ABONOS'!$B$8:$BC$10009,54,0)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ABONOS'!$B$8:$BC$10009,54,0)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ABONOS'!$B$8:$BC$10009,54,0)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ABONOS'!$B$8:$BC$10009,54,0)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ABONOS'!$B$8:$BC$10009,54,0)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ABONOS'!$B$8:$BC$10009,54,0)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ABONOS'!$B$8:$BC$10009,54,0)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ABONOS'!$B$8:$BC$10009,54,0)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ABONOS'!$B$8:$BC$10009,54,0)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159</v>
      </c>
      <c r="I292" t="s">
        <v>159</v>
      </c>
      <c r="J292">
        <f t="shared" si="4"/>
        <v>105000</v>
      </c>
      <c r="K292" t="e">
        <f>VLOOKUP(B292,'REGISTRO ABONOS'!$B$8:$BC$10009,54,0)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ABONOS'!$B$8:$BC$10009,54,0)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189</v>
      </c>
      <c r="I294" t="s">
        <v>62</v>
      </c>
      <c r="J294">
        <f t="shared" si="4"/>
        <v>105000</v>
      </c>
      <c r="K294" t="e">
        <f>VLOOKUP(B294,'REGISTRO ABONOS'!$B$8:$BC$10009,54,0)</f>
        <v>#N/A</v>
      </c>
      <c r="L294" t="e">
        <f>IF(Tabla267[[#This Row],[VALOR RESTANTE]]&lt;Tabla267[[#This Row],[VALOR]],"NO DISPONIBLE","DISPONIBLE")</f>
        <v>#N/A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ABONOS'!$B$8:$BC$10009,54,0)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ABONOS'!$B$8:$BC$10009,54,0)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ABONOS'!$B$8:$BC$10009,54,0)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ABONOS'!$B$8:$BC$10009,54,0)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ABONOS'!$B$8:$BC$10009,54,0)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ABONOS'!$B$8:$BC$10009,54,0)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ABONOS'!$B$8:$BC$10009,54,0)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272</v>
      </c>
      <c r="I302" t="s">
        <v>272</v>
      </c>
      <c r="J302">
        <f t="shared" si="4"/>
        <v>105000</v>
      </c>
      <c r="K302" t="e">
        <f>VLOOKUP(B302,'REGISTRO ABONOS'!$B$8:$BC$10009,54,0)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270</v>
      </c>
      <c r="I303" t="s">
        <v>270</v>
      </c>
      <c r="J303">
        <f t="shared" si="4"/>
        <v>105000</v>
      </c>
      <c r="K303" t="e">
        <f>VLOOKUP(B303,'REGISTRO ABONOS'!$B$8:$BC$10009,54,0)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ABONOS'!$B$8:$BC$10009,54,0)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ABONOS'!$B$8:$BC$10009,54,0)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ABONOS'!$B$8:$BC$10009,54,0)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ABONOS'!$B$8:$BC$10009,54,0)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ABONOS'!$B$8:$BC$10009,54,0)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268</v>
      </c>
      <c r="I309" t="s">
        <v>268</v>
      </c>
      <c r="J309">
        <f t="shared" si="4"/>
        <v>105000</v>
      </c>
      <c r="K309" t="e">
        <f>VLOOKUP(B309,'REGISTRO ABONOS'!$B$8:$BC$10009,54,0)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273</v>
      </c>
      <c r="I310" t="s">
        <v>273</v>
      </c>
      <c r="J310">
        <f t="shared" si="4"/>
        <v>105000</v>
      </c>
      <c r="K310" t="e">
        <f>VLOOKUP(B310,'REGISTRO ABONOS'!$B$8:$BC$10009,54,0)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ABONOS'!$B$8:$BC$10009,54,0)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ABONOS'!$B$8:$BC$10009,54,0)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ABONOS'!$B$8:$BC$10009,54,0)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ABONOS'!$B$8:$BC$10009,54,0)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ABONOS'!$B$8:$BC$10009,54,0)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249</v>
      </c>
      <c r="I316" t="s">
        <v>249</v>
      </c>
      <c r="J316">
        <f t="shared" si="4"/>
        <v>105000</v>
      </c>
      <c r="K316" t="e">
        <f>VLOOKUP(B316,'REGISTRO ABONOS'!$B$8:$BC$10009,54,0)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73</v>
      </c>
      <c r="I317" t="s">
        <v>73</v>
      </c>
      <c r="J317">
        <f t="shared" si="4"/>
        <v>105000</v>
      </c>
      <c r="K317" t="e">
        <f>VLOOKUP(B317,'REGISTRO ABONOS'!$B$8:$BC$10009,54,0)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ABONOS'!$B$8:$BC$10009,54,0)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ABONOS'!$B$8:$BC$10009,54,0)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ABONOS'!$B$8:$BC$10009,54,0)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274</v>
      </c>
      <c r="I321" t="s">
        <v>274</v>
      </c>
      <c r="J321">
        <f t="shared" si="4"/>
        <v>105000</v>
      </c>
      <c r="K321" t="e">
        <f>VLOOKUP(B321,'REGISTRO ABONOS'!$B$8:$BC$10009,54,0)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ABONOS'!$B$8:$BC$10009,54,0)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ABONOS'!$B$8:$BC$10009,54,0)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ABONOS'!$B$8:$BC$10009,54,0)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258</v>
      </c>
      <c r="I325" t="s">
        <v>258</v>
      </c>
      <c r="J325">
        <f t="shared" si="4"/>
        <v>105000</v>
      </c>
      <c r="K325" t="e">
        <f>VLOOKUP(B325,'REGISTRO ABONOS'!$B$8:$BC$10009,54,0)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ABONOS'!$B$8:$BC$10009,54,0)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257</v>
      </c>
      <c r="I327" t="s">
        <v>257</v>
      </c>
      <c r="J327">
        <f t="shared" si="4"/>
        <v>105000</v>
      </c>
      <c r="K327" t="e">
        <f>VLOOKUP(B327,'REGISTRO ABONOS'!$B$8:$BC$10009,54,0)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257</v>
      </c>
      <c r="I328" t="s">
        <v>257</v>
      </c>
      <c r="J328">
        <f t="shared" si="4"/>
        <v>105000</v>
      </c>
      <c r="K328" t="e">
        <f>VLOOKUP(B328,'REGISTRO ABONOS'!$B$8:$BC$10009,54,0)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ABONOS'!$B$8:$BC$10009,54,0)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257</v>
      </c>
      <c r="I330" t="s">
        <v>257</v>
      </c>
      <c r="J330">
        <f t="shared" si="4"/>
        <v>105000</v>
      </c>
      <c r="K330" t="e">
        <f>VLOOKUP(B330,'REGISTRO ABONOS'!$B$8:$BC$10009,54,0)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247</v>
      </c>
      <c r="I331" t="s">
        <v>247</v>
      </c>
      <c r="J331">
        <f t="shared" si="4"/>
        <v>105000</v>
      </c>
      <c r="K331" t="e">
        <f>VLOOKUP(B331,'REGISTRO ABONOS'!$B$8:$BC$10009,54,0)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159</v>
      </c>
      <c r="I332" t="s">
        <v>159</v>
      </c>
      <c r="J332">
        <f t="shared" ref="J332:J395" si="5">IF(C332&gt;43607,130000,105000)</f>
        <v>105000</v>
      </c>
      <c r="K332" t="e">
        <f>VLOOKUP(B332,'REGISTRO ABONOS'!$B$8:$BC$10009,54,0)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ABONOS'!$B$8:$BC$10009,54,0)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73</v>
      </c>
      <c r="I334" t="s">
        <v>73</v>
      </c>
      <c r="J334">
        <f t="shared" si="5"/>
        <v>105000</v>
      </c>
      <c r="K334" t="e">
        <f>VLOOKUP(B334,'REGISTRO ABONOS'!$B$8:$BC$10009,54,0)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263</v>
      </c>
      <c r="I335" t="s">
        <v>263</v>
      </c>
      <c r="J335">
        <f t="shared" si="5"/>
        <v>105000</v>
      </c>
      <c r="K335" t="e">
        <f>VLOOKUP(B335,'REGISTRO ABONOS'!$B$8:$BC$10009,54,0)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263</v>
      </c>
      <c r="I336" t="s">
        <v>263</v>
      </c>
      <c r="J336">
        <f t="shared" si="5"/>
        <v>105000</v>
      </c>
      <c r="K336" t="e">
        <f>VLOOKUP(B336,'REGISTRO ABONOS'!$B$8:$BC$10009,54,0)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73</v>
      </c>
      <c r="I337" t="s">
        <v>73</v>
      </c>
      <c r="J337">
        <f t="shared" si="5"/>
        <v>105000</v>
      </c>
      <c r="K337" t="e">
        <f>VLOOKUP(B337,'REGISTRO ABONOS'!$B$8:$BC$10009,54,0)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ABONOS'!$B$8:$BC$10009,54,0)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ABONOS'!$B$8:$BC$10009,54,0)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ABONOS'!$B$8:$BC$10009,54,0)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273</v>
      </c>
      <c r="I341" t="s">
        <v>273</v>
      </c>
      <c r="J341">
        <f t="shared" si="5"/>
        <v>105000</v>
      </c>
      <c r="K341" t="e">
        <f>VLOOKUP(B341,'REGISTRO ABONOS'!$B$8:$BC$10009,54,0)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ABONOS'!$B$8:$BC$10009,54,0)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249</v>
      </c>
      <c r="I343" t="s">
        <v>249</v>
      </c>
      <c r="J343">
        <f t="shared" si="5"/>
        <v>105000</v>
      </c>
      <c r="K343" t="e">
        <f>VLOOKUP(B343,'REGISTRO ABONOS'!$B$8:$BC$10009,54,0)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ABONOS'!$B$8:$BC$10009,54,0)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ABONOS'!$B$8:$BC$10009,54,0)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275</v>
      </c>
      <c r="I346" t="s">
        <v>275</v>
      </c>
      <c r="J346">
        <f t="shared" si="5"/>
        <v>105000</v>
      </c>
      <c r="K346" t="e">
        <f>VLOOKUP(B346,'REGISTRO ABONOS'!$B$8:$BC$10009,54,0)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ABONOS'!$B$8:$BC$10009,54,0)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ABONOS'!$B$8:$BC$10009,54,0)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ABONOS'!$B$8:$BC$10009,54,0)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ABONOS'!$B$8:$BC$10009,54,0)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ABONOS'!$B$8:$BC$10009,54,0)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247</v>
      </c>
      <c r="I352" t="s">
        <v>247</v>
      </c>
      <c r="J352">
        <f t="shared" si="5"/>
        <v>105000</v>
      </c>
      <c r="K352" t="e">
        <f>VLOOKUP(B352,'REGISTRO ABONOS'!$B$8:$BC$10009,54,0)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ABONOS'!$B$8:$BC$10009,54,0)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275</v>
      </c>
      <c r="I354" t="s">
        <v>275</v>
      </c>
      <c r="J354">
        <f t="shared" si="5"/>
        <v>105000</v>
      </c>
      <c r="K354" t="e">
        <f>VLOOKUP(B354,'REGISTRO ABONOS'!$B$8:$BC$10009,54,0)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ABONOS'!$B$8:$BC$10009,54,0)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ABONOS'!$B$8:$BC$10009,54,0)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ABONOS'!$B$8:$BC$10009,54,0)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ABONOS'!$B$8:$BC$10009,54,0)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273</v>
      </c>
      <c r="I359" t="s">
        <v>273</v>
      </c>
      <c r="J359">
        <f t="shared" si="5"/>
        <v>105000</v>
      </c>
      <c r="K359" t="e">
        <f>VLOOKUP(B359,'REGISTRO ABONOS'!$B$8:$BC$10009,54,0)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ABONOS'!$B$8:$BC$10009,54,0)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ABONOS'!$B$8:$BC$10009,54,0)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ABONOS'!$B$8:$BC$10009,54,0)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ABONOS'!$B$8:$BC$10009,54,0)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ABONOS'!$B$8:$BC$10009,54,0)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ABONOS'!$B$8:$BC$10009,54,0)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270</v>
      </c>
      <c r="I366" t="s">
        <v>270</v>
      </c>
      <c r="J366">
        <f t="shared" si="5"/>
        <v>105000</v>
      </c>
      <c r="K366" t="e">
        <f>VLOOKUP(B366,'REGISTRO ABONOS'!$B$8:$BC$10009,54,0)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270</v>
      </c>
      <c r="I367" t="s">
        <v>270</v>
      </c>
      <c r="J367">
        <f t="shared" si="5"/>
        <v>105000</v>
      </c>
      <c r="K367" t="e">
        <f>VLOOKUP(B367,'REGISTRO ABONOS'!$B$8:$BC$10009,54,0)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ABONOS'!$B$8:$BC$10009,54,0)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ABONOS'!$B$8:$BC$10009,54,0)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ABONOS'!$B$8:$BC$10009,54,0)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ABONOS'!$B$8:$BC$10009,54,0)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ABONOS'!$B$8:$BC$10009,54,0)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ABONOS'!$B$8:$BC$10009,54,0)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ABONOS'!$B$8:$BC$10009,54,0)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ABONOS'!$B$8:$BC$10009,54,0)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ABONOS'!$B$8:$BC$10009,54,0)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ABONOS'!$B$8:$BC$10009,54,0)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254</v>
      </c>
      <c r="I378" t="s">
        <v>254</v>
      </c>
      <c r="J378">
        <f t="shared" si="5"/>
        <v>105000</v>
      </c>
      <c r="K378" t="e">
        <f>VLOOKUP(B378,'REGISTRO ABONOS'!$B$8:$BC$10009,54,0)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ABONOS'!$B$8:$BC$10009,54,0)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ABONOS'!$B$8:$BC$10009,54,0)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ABONOS'!$B$8:$BC$10009,54,0)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248</v>
      </c>
      <c r="I382" t="s">
        <v>248</v>
      </c>
      <c r="J382">
        <f t="shared" si="5"/>
        <v>105000</v>
      </c>
      <c r="K382" t="e">
        <f>VLOOKUP(B382,'REGISTRO ABONOS'!$B$8:$BC$10009,54,0)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ABONOS'!$B$8:$BC$10009,54,0)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ABONOS'!$B$8:$BC$10009,54,0)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276</v>
      </c>
      <c r="I385" t="s">
        <v>276</v>
      </c>
      <c r="J385">
        <f t="shared" si="5"/>
        <v>105000</v>
      </c>
      <c r="K385" t="e">
        <f>VLOOKUP(B385,'REGISTRO ABONOS'!$B$8:$BC$10009,54,0)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276</v>
      </c>
      <c r="I386" t="s">
        <v>276</v>
      </c>
      <c r="J386">
        <f t="shared" si="5"/>
        <v>105000</v>
      </c>
      <c r="K386" t="e">
        <f>VLOOKUP(B386,'REGISTRO ABONOS'!$B$8:$BC$10009,54,0)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258</v>
      </c>
      <c r="I387" t="s">
        <v>258</v>
      </c>
      <c r="J387">
        <f t="shared" si="5"/>
        <v>105000</v>
      </c>
      <c r="K387" t="e">
        <f>VLOOKUP(B387,'REGISTRO ABONOS'!$B$8:$BC$10009,54,0)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ABONOS'!$B$8:$BC$10009,54,0)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ABONOS'!$B$8:$BC$10009,54,0)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277</v>
      </c>
      <c r="I390" t="s">
        <v>277</v>
      </c>
      <c r="J390">
        <f t="shared" si="5"/>
        <v>105000</v>
      </c>
      <c r="K390" t="e">
        <f>VLOOKUP(B390,'REGISTRO ABONOS'!$B$8:$BC$10009,54,0)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ABONOS'!$B$8:$BC$10009,54,0)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ABONOS'!$B$8:$BC$10009,54,0)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ABONOS'!$B$8:$BC$10009,54,0)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ABONOS'!$B$8:$BC$10009,54,0)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248</v>
      </c>
      <c r="I395" t="s">
        <v>248</v>
      </c>
      <c r="J395">
        <f t="shared" si="5"/>
        <v>105000</v>
      </c>
      <c r="K395" t="e">
        <f>VLOOKUP(B395,'REGISTRO ABONOS'!$B$8:$BC$10009,54,0)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ABONOS'!$B$8:$BC$10009,54,0)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ABONOS'!$B$8:$BC$10009,54,0)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ABONOS'!$B$8:$BC$10009,54,0)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ABONOS'!$B$8:$BC$10009,54,0)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268</v>
      </c>
      <c r="I400" t="s">
        <v>268</v>
      </c>
      <c r="J400">
        <f t="shared" si="6"/>
        <v>105000</v>
      </c>
      <c r="K400" t="e">
        <f>VLOOKUP(B400,'REGISTRO ABONOS'!$B$8:$BC$10009,54,0)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268</v>
      </c>
      <c r="I401" t="s">
        <v>268</v>
      </c>
      <c r="J401">
        <f t="shared" si="6"/>
        <v>105000</v>
      </c>
      <c r="K401" t="e">
        <f>VLOOKUP(B401,'REGISTRO ABONOS'!$B$8:$BC$10009,54,0)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268</v>
      </c>
      <c r="I402" t="s">
        <v>268</v>
      </c>
      <c r="J402">
        <f t="shared" si="6"/>
        <v>105000</v>
      </c>
      <c r="K402" t="e">
        <f>VLOOKUP(B402,'REGISTRO ABONOS'!$B$8:$BC$10009,54,0)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268</v>
      </c>
      <c r="I403" t="s">
        <v>268</v>
      </c>
      <c r="J403">
        <f t="shared" si="6"/>
        <v>105000</v>
      </c>
      <c r="K403" t="e">
        <f>VLOOKUP(B403,'REGISTRO ABONOS'!$B$8:$BC$10009,54,0)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249</v>
      </c>
      <c r="I404" t="s">
        <v>249</v>
      </c>
      <c r="J404">
        <f t="shared" si="6"/>
        <v>105000</v>
      </c>
      <c r="K404" t="e">
        <f>VLOOKUP(B404,'REGISTRO ABONOS'!$B$8:$BC$10009,54,0)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ABONOS'!$B$8:$BC$10009,54,0)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ABONOS'!$B$8:$BC$10009,54,0)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ABONOS'!$B$8:$BC$10009,54,0)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248</v>
      </c>
      <c r="I408" t="s">
        <v>248</v>
      </c>
      <c r="J408">
        <f t="shared" si="6"/>
        <v>105000</v>
      </c>
      <c r="K408" t="e">
        <f>VLOOKUP(B408,'REGISTRO ABONOS'!$B$8:$BC$10009,54,0)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258</v>
      </c>
      <c r="I409" t="s">
        <v>258</v>
      </c>
      <c r="J409">
        <f t="shared" si="6"/>
        <v>105000</v>
      </c>
      <c r="K409" t="e">
        <f>VLOOKUP(B409,'REGISTRO ABONOS'!$B$8:$BC$10009,54,0)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ABONOS'!$B$8:$BC$10009,54,0)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ABONOS'!$B$8:$BC$10009,54,0)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ABONOS'!$B$8:$BC$10009,54,0)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263</v>
      </c>
      <c r="I413" t="s">
        <v>263</v>
      </c>
      <c r="J413">
        <f t="shared" si="6"/>
        <v>105000</v>
      </c>
      <c r="K413" t="e">
        <f>VLOOKUP(B413,'REGISTRO ABONOS'!$B$8:$BC$10009,54,0)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ABONOS'!$B$8:$BC$10009,54,0)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ABONOS'!$B$8:$BC$10009,54,0)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ABONOS'!$B$8:$BC$10009,54,0)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ABONOS'!$B$8:$BC$10009,54,0)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ABONOS'!$B$8:$BC$10009,54,0)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249</v>
      </c>
      <c r="I419" t="s">
        <v>249</v>
      </c>
      <c r="J419">
        <f t="shared" si="6"/>
        <v>105000</v>
      </c>
      <c r="K419" t="e">
        <f>VLOOKUP(B419,'REGISTRO ABONOS'!$B$8:$BC$10009,54,0)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ABONOS'!$B$8:$BC$10009,54,0)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ABONOS'!$B$8:$BC$10009,54,0)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ABONOS'!$B$8:$BC$10009,54,0)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ABONOS'!$B$8:$BC$10009,54,0)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249</v>
      </c>
      <c r="I424" t="s">
        <v>249</v>
      </c>
      <c r="J424">
        <f t="shared" si="6"/>
        <v>105000</v>
      </c>
      <c r="K424" t="e">
        <f>VLOOKUP(B424,'REGISTRO ABONOS'!$B$8:$BC$10009,54,0)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278</v>
      </c>
      <c r="I425" t="s">
        <v>278</v>
      </c>
      <c r="J425">
        <f t="shared" si="6"/>
        <v>105000</v>
      </c>
      <c r="K425" t="e">
        <f>VLOOKUP(B425,'REGISTRO ABONOS'!$B$8:$BC$10009,54,0)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ABONOS'!$B$8:$BC$10009,54,0)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73</v>
      </c>
      <c r="I427" t="s">
        <v>73</v>
      </c>
      <c r="J427">
        <f t="shared" si="6"/>
        <v>105000</v>
      </c>
      <c r="K427" t="e">
        <f>VLOOKUP(B427,'REGISTRO ABONOS'!$B$8:$BC$10009,54,0)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43581</v>
      </c>
      <c r="D428" t="s">
        <v>414</v>
      </c>
      <c r="H428" t="s">
        <v>414</v>
      </c>
      <c r="I428" t="s">
        <v>410</v>
      </c>
      <c r="J428">
        <f t="shared" si="6"/>
        <v>105000</v>
      </c>
      <c r="K428" t="e">
        <f>VLOOKUP(B428,'REGISTRO ABONOS'!$B$8:$BC$10009,54,0)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ABONOS'!$B$8:$BC$10009,54,0)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ABONOS'!$B$8:$BC$10009,54,0)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ABONOS'!$B$8:$BC$10009,54,0)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257</v>
      </c>
      <c r="I432" t="s">
        <v>257</v>
      </c>
      <c r="J432">
        <f t="shared" si="6"/>
        <v>105000</v>
      </c>
      <c r="K432" t="e">
        <f>VLOOKUP(B432,'REGISTRO ABONOS'!$B$8:$BC$10009,54,0)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ABONOS'!$B$8:$BC$10009,54,0)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ABONOS'!$B$8:$BC$10009,54,0)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248</v>
      </c>
      <c r="I435" t="s">
        <v>248</v>
      </c>
      <c r="J435">
        <f t="shared" si="6"/>
        <v>105000</v>
      </c>
      <c r="K435" t="e">
        <f>VLOOKUP(B435,'REGISTRO ABONOS'!$B$8:$BC$10009,54,0)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ABONOS'!$B$8:$BC$10009,54,0)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262</v>
      </c>
      <c r="I437" t="s">
        <v>262</v>
      </c>
      <c r="J437">
        <f t="shared" si="6"/>
        <v>105000</v>
      </c>
      <c r="K437" t="e">
        <f>VLOOKUP(B437,'REGISTRO ABONOS'!$B$8:$BC$10009,54,0)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279</v>
      </c>
      <c r="I438" t="s">
        <v>279</v>
      </c>
      <c r="J438">
        <f t="shared" si="6"/>
        <v>105000</v>
      </c>
      <c r="K438" t="e">
        <f>VLOOKUP(B438,'REGISTRO ABONOS'!$B$8:$BC$10009,54,0)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263</v>
      </c>
      <c r="I439" t="s">
        <v>263</v>
      </c>
      <c r="J439">
        <f t="shared" si="6"/>
        <v>105000</v>
      </c>
      <c r="K439" t="e">
        <f>VLOOKUP(B439,'REGISTRO ABONOS'!$B$8:$BC$10009,54,0)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237</v>
      </c>
      <c r="I440" t="s">
        <v>237</v>
      </c>
      <c r="J440">
        <f t="shared" si="6"/>
        <v>105000</v>
      </c>
      <c r="K440" t="e">
        <f>VLOOKUP(B440,'REGISTRO ABONOS'!$B$8:$BC$10009,54,0)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279</v>
      </c>
      <c r="I441" t="s">
        <v>279</v>
      </c>
      <c r="J441">
        <f t="shared" si="6"/>
        <v>105000</v>
      </c>
      <c r="K441" t="e">
        <f>VLOOKUP(B441,'REGISTRO ABONOS'!$B$8:$BC$10009,54,0)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ABONOS'!$B$8:$BC$10009,54,0)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ABONOS'!$B$8:$BC$10009,54,0)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62</v>
      </c>
      <c r="I444" t="s">
        <v>62</v>
      </c>
      <c r="J444">
        <f t="shared" si="6"/>
        <v>105000</v>
      </c>
      <c r="K444" t="e">
        <f>VLOOKUP(B444,'REGISTRO ABONOS'!$B$8:$BC$10009,54,0)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275</v>
      </c>
      <c r="I445" t="s">
        <v>275</v>
      </c>
      <c r="J445">
        <f t="shared" si="6"/>
        <v>105000</v>
      </c>
      <c r="K445" t="e">
        <f>VLOOKUP(B445,'REGISTRO ABONOS'!$B$8:$BC$10009,54,0)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ABONOS'!$B$8:$BC$10009,54,0)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ABONOS'!$B$8:$BC$10009,54,0)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ABONOS'!$B$8:$BC$10009,54,0)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237</v>
      </c>
      <c r="I449" t="s">
        <v>237</v>
      </c>
      <c r="J449">
        <f t="shared" si="6"/>
        <v>105000</v>
      </c>
      <c r="K449" t="e">
        <f>VLOOKUP(B449,'REGISTRO ABONOS'!$B$8:$BC$10009,54,0)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ABONOS'!$B$8:$BC$10009,54,0)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ABONOS'!$B$8:$BC$10009,54,0)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ABONOS'!$B$8:$BC$10009,54,0)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73</v>
      </c>
      <c r="I453" t="s">
        <v>73</v>
      </c>
      <c r="J453">
        <f t="shared" si="6"/>
        <v>105000</v>
      </c>
      <c r="K453" t="e">
        <f>VLOOKUP(B453,'REGISTRO ABONOS'!$B$8:$BC$10009,54,0)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ABONOS'!$B$8:$BC$10009,54,0)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ABONOS'!$B$8:$BC$10009,54,0)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279</v>
      </c>
      <c r="I456" t="s">
        <v>279</v>
      </c>
      <c r="J456">
        <f t="shared" si="6"/>
        <v>105000</v>
      </c>
      <c r="K456" t="e">
        <f>VLOOKUP(B456,'REGISTRO ABONOS'!$B$8:$BC$10009,54,0)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ABONOS'!$B$8:$BC$10009,54,0)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ABONOS'!$B$8:$BC$10009,54,0)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275</v>
      </c>
      <c r="I459" t="s">
        <v>275</v>
      </c>
      <c r="J459">
        <f t="shared" si="6"/>
        <v>105000</v>
      </c>
      <c r="K459" t="e">
        <f>VLOOKUP(B459,'REGISTRO ABONOS'!$B$8:$BC$10009,54,0)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ABONOS'!$B$8:$BC$10009,54,0)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ABONOS'!$B$8:$BC$10009,54,0)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ABONOS'!$B$8:$BC$10009,54,0)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159</v>
      </c>
      <c r="I463" t="s">
        <v>159</v>
      </c>
      <c r="J463">
        <f t="shared" si="7"/>
        <v>105000</v>
      </c>
      <c r="K463" t="e">
        <f>VLOOKUP(B463,'REGISTRO ABONOS'!$B$8:$BC$10009,54,0)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ABONOS'!$B$8:$BC$10009,54,0)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ABONOS'!$B$8:$BC$10009,54,0)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136</v>
      </c>
      <c r="I466" t="s">
        <v>136</v>
      </c>
      <c r="J466">
        <f t="shared" si="7"/>
        <v>105000</v>
      </c>
      <c r="K466" t="e">
        <f>VLOOKUP(B466,'REGISTRO ABONOS'!$B$8:$BC$10009,54,0)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248</v>
      </c>
      <c r="I467" t="s">
        <v>248</v>
      </c>
      <c r="J467">
        <f t="shared" si="7"/>
        <v>105000</v>
      </c>
      <c r="K467" t="e">
        <f>VLOOKUP(B467,'REGISTRO ABONOS'!$B$8:$BC$10009,54,0)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ABONOS'!$B$8:$BC$10009,54,0)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ABONOS'!$B$8:$BC$10009,54,0)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ABONOS'!$B$8:$BC$10009,54,0)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ABONOS'!$B$8:$BC$10009,54,0)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ABONOS'!$B$8:$BC$10009,54,0)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ABONOS'!$B$8:$BC$10009,54,0)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ABONOS'!$B$8:$BC$10009,54,0)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ABONOS'!$B$8:$BC$10009,54,0)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ABONOS'!$B$8:$BC$10009,54,0)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270</v>
      </c>
      <c r="I477" t="s">
        <v>270</v>
      </c>
      <c r="J477">
        <f t="shared" si="7"/>
        <v>105000</v>
      </c>
      <c r="K477" t="e">
        <f>VLOOKUP(B477,'REGISTRO ABONOS'!$B$8:$BC$10009,54,0)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82</v>
      </c>
      <c r="H478" t="s">
        <v>82</v>
      </c>
      <c r="I478" t="s">
        <v>73</v>
      </c>
      <c r="J478">
        <f t="shared" si="7"/>
        <v>105000</v>
      </c>
      <c r="K478" t="e">
        <f>VLOOKUP(B478,'REGISTRO ABONOS'!$B$8:$BC$10009,54,0)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ABONOS'!$B$8:$BC$10009,54,0)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ABONOS'!$B$8:$BC$10009,54,0)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ABONOS'!$B$8:$BC$10009,54,0)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73</v>
      </c>
      <c r="I482" t="s">
        <v>73</v>
      </c>
      <c r="J482">
        <f t="shared" si="7"/>
        <v>105000</v>
      </c>
      <c r="K482" t="e">
        <f>VLOOKUP(B482,'REGISTRO ABONOS'!$B$8:$BC$10009,54,0)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ABONOS'!$B$8:$BC$10009,54,0)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ABONOS'!$B$8:$BC$10009,54,0)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ABONOS'!$B$8:$BC$10009,54,0)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ABONOS'!$B$8:$BC$10009,54,0)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ABONOS'!$B$8:$BC$10009,54,0)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ABONOS'!$B$8:$BC$10009,54,0)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275</v>
      </c>
      <c r="I489" t="s">
        <v>275</v>
      </c>
      <c r="J489">
        <f t="shared" si="7"/>
        <v>105000</v>
      </c>
      <c r="K489" t="e">
        <f>VLOOKUP(B489,'REGISTRO ABONOS'!$B$8:$BC$10009,54,0)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274</v>
      </c>
      <c r="I490" t="s">
        <v>274</v>
      </c>
      <c r="J490">
        <f t="shared" si="7"/>
        <v>105000</v>
      </c>
      <c r="K490" t="e">
        <f>VLOOKUP(B490,'REGISTRO ABONOS'!$B$8:$BC$10009,54,0)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62</v>
      </c>
      <c r="I491" t="s">
        <v>62</v>
      </c>
      <c r="J491">
        <f t="shared" si="7"/>
        <v>105000</v>
      </c>
      <c r="K491" t="e">
        <f>VLOOKUP(B491,'REGISTRO ABONOS'!$B$8:$BC$10009,54,0)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ABONOS'!$B$8:$BC$10009,54,0)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ABONOS'!$B$8:$BC$10009,54,0)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ABONOS'!$B$8:$BC$10009,54,0)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ABONOS'!$B$8:$BC$10009,54,0)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ABONOS'!$B$8:$BC$10009,54,0)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ABONOS'!$B$8:$BC$10009,54,0)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ABONOS'!$B$8:$BC$10009,54,0)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ABONOS'!$B$8:$BC$10009,54,0)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ABONOS'!$B$8:$BC$10009,54,0)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ABONOS'!$B$8:$BC$10009,54,0)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ABONOS'!$B$8:$BC$10009,54,0)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ABONOS'!$B$8:$BC$10009,54,0)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280</v>
      </c>
      <c r="I504" t="s">
        <v>280</v>
      </c>
      <c r="J504">
        <f t="shared" si="7"/>
        <v>105000</v>
      </c>
      <c r="K504" t="e">
        <f>VLOOKUP(B504,'REGISTRO ABONOS'!$B$8:$BC$10009,54,0)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ABONOS'!$B$8:$BC$10009,54,0)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ABONOS'!$B$8:$BC$10009,54,0)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ABONOS'!$B$8:$BC$10009,54,0)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ABONOS'!$B$8:$BC$10009,54,0)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ABONOS'!$B$8:$BC$10009,54,0)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62</v>
      </c>
      <c r="I510" t="s">
        <v>62</v>
      </c>
      <c r="J510">
        <f t="shared" si="7"/>
        <v>105000</v>
      </c>
      <c r="K510" t="e">
        <f>VLOOKUP(B510,'REGISTRO ABONOS'!$B$8:$BC$10009,54,0)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ABONOS'!$B$8:$BC$10009,54,0)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ABONOS'!$B$8:$BC$10009,54,0)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ABONOS'!$B$8:$BC$10009,54,0)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272</v>
      </c>
      <c r="I514" t="s">
        <v>272</v>
      </c>
      <c r="J514">
        <f t="shared" si="7"/>
        <v>105000</v>
      </c>
      <c r="K514" t="e">
        <f>VLOOKUP(B514,'REGISTRO ABONOS'!$B$8:$BC$10009,54,0)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ABONOS'!$B$8:$BC$10009,54,0)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ABONOS'!$B$8:$BC$10009,54,0)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ABONOS'!$B$8:$BC$10009,54,0)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159</v>
      </c>
      <c r="I518" t="s">
        <v>159</v>
      </c>
      <c r="J518">
        <f t="shared" si="7"/>
        <v>105000</v>
      </c>
      <c r="K518" t="e">
        <f>VLOOKUP(B518,'REGISTRO ABONOS'!$B$8:$BC$10009,54,0)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ABONOS'!$B$8:$BC$10009,54,0)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ABONOS'!$B$8:$BC$10009,54,0)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249</v>
      </c>
      <c r="I521" t="s">
        <v>249</v>
      </c>
      <c r="J521">
        <f t="shared" si="7"/>
        <v>105000</v>
      </c>
      <c r="K521" t="e">
        <f>VLOOKUP(B521,'REGISTRO ABONOS'!$B$8:$BC$10009,54,0)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278</v>
      </c>
      <c r="I522" t="s">
        <v>278</v>
      </c>
      <c r="J522">
        <f t="shared" si="7"/>
        <v>105000</v>
      </c>
      <c r="K522" t="e">
        <f>VLOOKUP(B522,'REGISTRO ABONOS'!$B$8:$BC$10009,54,0)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ABONOS'!$B$8:$BC$10009,54,0)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ABONOS'!$B$8:$BC$10009,54,0)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73</v>
      </c>
      <c r="I525" t="s">
        <v>73</v>
      </c>
      <c r="J525">
        <f t="shared" si="8"/>
        <v>105000</v>
      </c>
      <c r="K525" t="e">
        <f>VLOOKUP(B525,'REGISTRO ABONOS'!$B$8:$BC$10009,54,0)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ABONOS'!$B$8:$BC$10009,54,0)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263</v>
      </c>
      <c r="I527" t="s">
        <v>263</v>
      </c>
      <c r="J527">
        <f t="shared" si="8"/>
        <v>105000</v>
      </c>
      <c r="K527" t="e">
        <f>VLOOKUP(B527,'REGISTRO ABONOS'!$B$8:$BC$10009,54,0)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ABONOS'!$B$8:$BC$10009,54,0)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62</v>
      </c>
      <c r="I529" t="s">
        <v>62</v>
      </c>
      <c r="J529">
        <f t="shared" si="8"/>
        <v>105000</v>
      </c>
      <c r="K529" t="e">
        <f>VLOOKUP(B529,'REGISTRO ABONOS'!$B$8:$BC$10009,54,0)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73</v>
      </c>
      <c r="I530" t="s">
        <v>73</v>
      </c>
      <c r="J530">
        <f t="shared" si="8"/>
        <v>105000</v>
      </c>
      <c r="K530" t="e">
        <f>VLOOKUP(B530,'REGISTRO ABONOS'!$B$8:$BC$10009,54,0)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73</v>
      </c>
      <c r="I531" t="s">
        <v>73</v>
      </c>
      <c r="J531">
        <f t="shared" si="8"/>
        <v>105000</v>
      </c>
      <c r="K531" t="e">
        <f>VLOOKUP(B531,'REGISTRO ABONOS'!$B$8:$BC$10009,54,0)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281</v>
      </c>
      <c r="I532" t="s">
        <v>281</v>
      </c>
      <c r="J532">
        <f t="shared" si="8"/>
        <v>105000</v>
      </c>
      <c r="K532" t="e">
        <f>VLOOKUP(B532,'REGISTRO ABONOS'!$B$8:$BC$10009,54,0)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265</v>
      </c>
      <c r="I533" t="s">
        <v>265</v>
      </c>
      <c r="J533">
        <f t="shared" si="8"/>
        <v>105000</v>
      </c>
      <c r="K533" t="e">
        <f>VLOOKUP(B533,'REGISTRO ABONOS'!$B$8:$BC$10009,54,0)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282</v>
      </c>
      <c r="I534" t="s">
        <v>282</v>
      </c>
      <c r="J534">
        <f t="shared" si="8"/>
        <v>105000</v>
      </c>
      <c r="K534" t="e">
        <f>VLOOKUP(B534,'REGISTRO ABONOS'!$B$8:$BC$10009,54,0)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249</v>
      </c>
      <c r="I535" t="s">
        <v>249</v>
      </c>
      <c r="J535">
        <f t="shared" si="8"/>
        <v>105000</v>
      </c>
      <c r="K535" t="e">
        <f>VLOOKUP(B535,'REGISTRO ABONOS'!$B$8:$BC$10009,54,0)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283</v>
      </c>
      <c r="I536" t="s">
        <v>283</v>
      </c>
      <c r="J536">
        <f t="shared" si="8"/>
        <v>105000</v>
      </c>
      <c r="K536" t="e">
        <f>VLOOKUP(B536,'REGISTRO ABONOS'!$B$8:$BC$10009,54,0)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263</v>
      </c>
      <c r="I537" t="s">
        <v>263</v>
      </c>
      <c r="J537">
        <f t="shared" si="8"/>
        <v>105000</v>
      </c>
      <c r="K537" t="e">
        <f>VLOOKUP(B537,'REGISTRO ABONOS'!$B$8:$BC$10009,54,0)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235</v>
      </c>
      <c r="H538" t="s">
        <v>235</v>
      </c>
      <c r="I538" t="s">
        <v>181</v>
      </c>
      <c r="J538">
        <f t="shared" si="8"/>
        <v>105000</v>
      </c>
      <c r="K538" t="e">
        <f>VLOOKUP(B538,'REGISTRO ABONOS'!$B$8:$BC$10009,54,0)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73</v>
      </c>
      <c r="I539" t="s">
        <v>73</v>
      </c>
      <c r="J539">
        <f t="shared" si="8"/>
        <v>105000</v>
      </c>
      <c r="K539" t="e">
        <f>VLOOKUP(B539,'REGISTRO ABONOS'!$B$8:$BC$10009,54,0)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ABONOS'!$B$8:$BC$10009,54,0)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ABONOS'!$B$8:$BC$10009,54,0)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185</v>
      </c>
      <c r="I542" t="s">
        <v>185</v>
      </c>
      <c r="J542">
        <f t="shared" si="8"/>
        <v>105000</v>
      </c>
      <c r="K542" t="e">
        <f>VLOOKUP(B542,'REGISTRO ABONOS'!$B$8:$BC$10009,54,0)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ABONOS'!$B$8:$BC$10009,54,0)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ABONOS'!$B$8:$BC$10009,54,0)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272</v>
      </c>
      <c r="I545" t="s">
        <v>272</v>
      </c>
      <c r="J545">
        <f t="shared" si="8"/>
        <v>105000</v>
      </c>
      <c r="K545" t="e">
        <f>VLOOKUP(B545,'REGISTRO ABONOS'!$B$8:$BC$10009,54,0)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257</v>
      </c>
      <c r="I546" t="s">
        <v>257</v>
      </c>
      <c r="J546">
        <f t="shared" si="8"/>
        <v>105000</v>
      </c>
      <c r="K546" t="e">
        <f>VLOOKUP(B546,'REGISTRO ABONOS'!$B$8:$BC$10009,54,0)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ABONOS'!$B$8:$BC$10009,54,0)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ABONOS'!$B$8:$BC$10009,54,0)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ABONOS'!$B$8:$BC$10009,54,0)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ABONOS'!$B$8:$BC$10009,54,0)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ABONOS'!$B$8:$BC$10009,54,0)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62</v>
      </c>
      <c r="I552" t="s">
        <v>62</v>
      </c>
      <c r="J552">
        <f t="shared" si="8"/>
        <v>105000</v>
      </c>
      <c r="K552" t="e">
        <f>VLOOKUP(B552,'REGISTRO ABONOS'!$B$8:$BC$10009,54,0)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ABONOS'!$B$8:$BC$10009,54,0)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ABONOS'!$B$8:$BC$10009,54,0)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ABONOS'!$B$8:$BC$10009,54,0)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284</v>
      </c>
      <c r="I556" t="s">
        <v>284</v>
      </c>
      <c r="J556">
        <f t="shared" si="8"/>
        <v>105000</v>
      </c>
      <c r="K556" t="e">
        <f>VLOOKUP(B556,'REGISTRO ABONOS'!$B$8:$BC$10009,54,0)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272</v>
      </c>
      <c r="I557" t="s">
        <v>272</v>
      </c>
      <c r="J557">
        <f t="shared" si="8"/>
        <v>105000</v>
      </c>
      <c r="K557" t="e">
        <f>VLOOKUP(B557,'REGISTRO ABONOS'!$B$8:$BC$10009,54,0)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247</v>
      </c>
      <c r="I558" t="s">
        <v>247</v>
      </c>
      <c r="J558">
        <f t="shared" si="8"/>
        <v>105000</v>
      </c>
      <c r="K558" t="e">
        <f>VLOOKUP(B558,'REGISTRO ABONOS'!$B$8:$BC$10009,54,0)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62</v>
      </c>
      <c r="I559" t="s">
        <v>62</v>
      </c>
      <c r="J559">
        <f t="shared" si="8"/>
        <v>105000</v>
      </c>
      <c r="K559" t="e">
        <f>VLOOKUP(B559,'REGISTRO ABONOS'!$B$8:$BC$10009,54,0)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248</v>
      </c>
      <c r="I560" t="s">
        <v>248</v>
      </c>
      <c r="J560">
        <f t="shared" si="8"/>
        <v>105000</v>
      </c>
      <c r="K560" t="e">
        <f>VLOOKUP(B560,'REGISTRO ABONOS'!$B$8:$BC$10009,54,0)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ABONOS'!$B$8:$BC$10009,54,0)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ABONOS'!$B$8:$BC$10009,54,0)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ABONOS'!$B$8:$BC$10009,54,0)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ABONOS'!$B$8:$BC$10009,54,0)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ABONOS'!$B$8:$BC$10009,54,0)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ABONOS'!$B$8:$BC$10009,54,0)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ABONOS'!$B$8:$BC$10009,54,0)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ABONOS'!$B$8:$BC$10009,54,0)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ABONOS'!$B$8:$BC$10009,54,0)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250</v>
      </c>
      <c r="I570" t="s">
        <v>250</v>
      </c>
      <c r="J570">
        <f t="shared" si="8"/>
        <v>105000</v>
      </c>
      <c r="K570" t="e">
        <f>VLOOKUP(B570,'REGISTRO ABONOS'!$B$8:$BC$10009,54,0)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ABONOS'!$B$8:$BC$10009,54,0)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ABONOS'!$B$8:$BC$10009,54,0)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ABONOS'!$B$8:$BC$10009,54,0)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ABONOS'!$B$8:$BC$10009,54,0)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ABONOS'!$B$8:$BC$10009,54,0)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ABONOS'!$B$8:$BC$10009,54,0)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270</v>
      </c>
      <c r="I577" t="s">
        <v>270</v>
      </c>
      <c r="J577">
        <f t="shared" si="8"/>
        <v>105000</v>
      </c>
      <c r="K577" t="e">
        <f>VLOOKUP(B577,'REGISTRO ABONOS'!$B$8:$BC$10009,54,0)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ABONOS'!$B$8:$BC$10009,54,0)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159</v>
      </c>
      <c r="I579" t="s">
        <v>159</v>
      </c>
      <c r="J579">
        <f t="shared" si="8"/>
        <v>105000</v>
      </c>
      <c r="K579" t="e">
        <f>VLOOKUP(B579,'REGISTRO ABONOS'!$B$8:$BC$10009,54,0)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ABONOS'!$B$8:$BC$10009,54,0)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ABONOS'!$B$8:$BC$10009,54,0)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ABONOS'!$B$8:$BC$10009,54,0)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ABONOS'!$B$8:$BC$10009,54,0)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ABONOS'!$B$8:$BC$10009,54,0)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ABONOS'!$B$8:$BC$10009,54,0)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ABONOS'!$B$8:$BC$10009,54,0)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ABONOS'!$B$8:$BC$10009,54,0)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255</v>
      </c>
      <c r="I588" t="s">
        <v>255</v>
      </c>
      <c r="J588">
        <f t="shared" ref="J588:J651" si="9">IF(C588&gt;43607,130000,105000)</f>
        <v>105000</v>
      </c>
      <c r="K588" t="e">
        <f>VLOOKUP(B588,'REGISTRO ABONOS'!$B$8:$BC$10009,54,0)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255</v>
      </c>
      <c r="I589" t="s">
        <v>255</v>
      </c>
      <c r="J589">
        <f t="shared" si="9"/>
        <v>105000</v>
      </c>
      <c r="K589" t="e">
        <f>VLOOKUP(B589,'REGISTRO ABONOS'!$B$8:$BC$10009,54,0)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255</v>
      </c>
      <c r="I590" t="s">
        <v>255</v>
      </c>
      <c r="J590">
        <f t="shared" si="9"/>
        <v>105000</v>
      </c>
      <c r="K590" t="e">
        <f>VLOOKUP(B590,'REGISTRO ABONOS'!$B$8:$BC$10009,54,0)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270</v>
      </c>
      <c r="I591" t="s">
        <v>270</v>
      </c>
      <c r="J591">
        <f t="shared" si="9"/>
        <v>105000</v>
      </c>
      <c r="K591" t="e">
        <f>VLOOKUP(B591,'REGISTRO ABONOS'!$B$8:$BC$10009,54,0)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ABONOS'!$B$8:$BC$10009,54,0)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ABONOS'!$B$8:$BC$10009,54,0)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ABONOS'!$B$8:$BC$10009,54,0)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285</v>
      </c>
      <c r="I595" t="s">
        <v>285</v>
      </c>
      <c r="J595">
        <f t="shared" si="9"/>
        <v>105000</v>
      </c>
      <c r="K595" t="e">
        <f>VLOOKUP(B595,'REGISTRO ABONOS'!$B$8:$BC$10009,54,0)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159</v>
      </c>
      <c r="I596" t="s">
        <v>159</v>
      </c>
      <c r="J596">
        <f t="shared" si="9"/>
        <v>105000</v>
      </c>
      <c r="K596" t="e">
        <f>VLOOKUP(B596,'REGISTRO ABONOS'!$B$8:$BC$10009,54,0)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250</v>
      </c>
      <c r="I597" t="s">
        <v>250</v>
      </c>
      <c r="J597">
        <f t="shared" si="9"/>
        <v>105000</v>
      </c>
      <c r="K597" t="e">
        <f>VLOOKUP(B597,'REGISTRO ABONOS'!$B$8:$BC$10009,54,0)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285</v>
      </c>
      <c r="I598" t="s">
        <v>285</v>
      </c>
      <c r="J598">
        <f t="shared" si="9"/>
        <v>105000</v>
      </c>
      <c r="K598" t="e">
        <f>VLOOKUP(B598,'REGISTRO ABONOS'!$B$8:$BC$10009,54,0)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ABONOS'!$B$8:$BC$10009,54,0)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ABONOS'!$B$8:$BC$10009,54,0)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ABONOS'!$B$8:$BC$10009,54,0)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270</v>
      </c>
      <c r="I602" t="s">
        <v>270</v>
      </c>
      <c r="J602">
        <f t="shared" si="9"/>
        <v>105000</v>
      </c>
      <c r="K602" t="e">
        <f>VLOOKUP(B602,'REGISTRO ABONOS'!$B$8:$BC$10009,54,0)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ABONOS'!$B$8:$BC$10009,54,0)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ABONOS'!$B$8:$BC$10009,54,0)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ABONOS'!$B$8:$BC$10009,54,0)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ABONOS'!$B$8:$BC$10009,54,0)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ABONOS'!$B$8:$BC$10009,54,0)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ABONOS'!$B$8:$BC$10009,54,0)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250</v>
      </c>
      <c r="I609" t="s">
        <v>250</v>
      </c>
      <c r="J609">
        <f t="shared" si="9"/>
        <v>105000</v>
      </c>
      <c r="K609" t="e">
        <f>VLOOKUP(B609,'REGISTRO ABONOS'!$B$8:$BC$10009,54,0)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260</v>
      </c>
      <c r="I610" t="s">
        <v>260</v>
      </c>
      <c r="J610">
        <f t="shared" si="9"/>
        <v>105000</v>
      </c>
      <c r="K610" t="e">
        <f>VLOOKUP(B610,'REGISTRO ABONOS'!$B$8:$BC$10009,54,0)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62</v>
      </c>
      <c r="I611" t="s">
        <v>62</v>
      </c>
      <c r="J611">
        <f t="shared" si="9"/>
        <v>105000</v>
      </c>
      <c r="K611" t="e">
        <f>VLOOKUP(B611,'REGISTRO ABONOS'!$B$8:$BC$10009,54,0)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ABONOS'!$B$8:$BC$10009,54,0)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ABONOS'!$B$8:$BC$10009,54,0)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ABONOS'!$B$8:$BC$10009,54,0)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ABONOS'!$B$8:$BC$10009,54,0)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ABONOS'!$B$8:$BC$10009,54,0)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ABONOS'!$B$8:$BC$10009,54,0)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258</v>
      </c>
      <c r="I618" t="s">
        <v>258</v>
      </c>
      <c r="J618">
        <f t="shared" si="9"/>
        <v>105000</v>
      </c>
      <c r="K618" t="e">
        <f>VLOOKUP(B618,'REGISTRO ABONOS'!$B$8:$BC$10009,54,0)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266</v>
      </c>
      <c r="I619" t="s">
        <v>266</v>
      </c>
      <c r="J619">
        <f t="shared" si="9"/>
        <v>105000</v>
      </c>
      <c r="K619" t="e">
        <f>VLOOKUP(B619,'REGISTRO ABONOS'!$B$8:$BC$10009,54,0)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258</v>
      </c>
      <c r="I620" t="s">
        <v>258</v>
      </c>
      <c r="J620">
        <f t="shared" si="9"/>
        <v>105000</v>
      </c>
      <c r="K620" t="e">
        <f>VLOOKUP(B620,'REGISTRO ABONOS'!$B$8:$BC$10009,54,0)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ABONOS'!$B$8:$BC$10009,54,0)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ABONOS'!$B$8:$BC$10009,54,0)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256</v>
      </c>
      <c r="I623" t="s">
        <v>256</v>
      </c>
      <c r="J623">
        <f t="shared" si="9"/>
        <v>105000</v>
      </c>
      <c r="K623" t="e">
        <f>VLOOKUP(B623,'REGISTRO ABONOS'!$B$8:$BC$10009,54,0)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75</v>
      </c>
      <c r="H624" t="s">
        <v>75</v>
      </c>
      <c r="I624" t="s">
        <v>73</v>
      </c>
      <c r="J624">
        <f t="shared" si="9"/>
        <v>105000</v>
      </c>
      <c r="K624" t="e">
        <f>VLOOKUP(B624,'REGISTRO ABONOS'!$B$8:$BC$10009,54,0)</f>
        <v>#N/A</v>
      </c>
      <c r="L624" t="e">
        <f>IF(Tabla267[[#This Row],[VALOR RESTANTE]]&lt;Tabla267[[#This Row],[VALOR]],"NO DISPONIBLE","DISPONIBLE")</f>
        <v>#N/A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ABONOS'!$B$8:$BC$10009,54,0)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266</v>
      </c>
      <c r="I626" t="s">
        <v>266</v>
      </c>
      <c r="J626">
        <f t="shared" si="9"/>
        <v>105000</v>
      </c>
      <c r="K626" t="e">
        <f>VLOOKUP(B626,'REGISTRO ABONOS'!$B$8:$BC$10009,54,0)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263</v>
      </c>
      <c r="I627" t="s">
        <v>263</v>
      </c>
      <c r="J627">
        <f t="shared" si="9"/>
        <v>105000</v>
      </c>
      <c r="K627" t="e">
        <f>VLOOKUP(B627,'REGISTRO ABONOS'!$B$8:$BC$10009,54,0)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257</v>
      </c>
      <c r="I628" t="s">
        <v>257</v>
      </c>
      <c r="J628">
        <f t="shared" si="9"/>
        <v>105000</v>
      </c>
      <c r="K628" t="e">
        <f>VLOOKUP(B628,'REGISTRO ABONOS'!$B$8:$BC$10009,54,0)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ABONOS'!$B$8:$BC$10009,54,0)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ABONOS'!$B$8:$BC$10009,54,0)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ABONOS'!$B$8:$BC$10009,54,0)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ABONOS'!$B$8:$BC$10009,54,0)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286</v>
      </c>
      <c r="I633" t="s">
        <v>286</v>
      </c>
      <c r="J633">
        <f t="shared" si="9"/>
        <v>105000</v>
      </c>
      <c r="K633" t="e">
        <f>VLOOKUP(B633,'REGISTRO ABONOS'!$B$8:$BC$10009,54,0)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ABONOS'!$B$8:$BC$10009,54,0)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ABONOS'!$B$8:$BC$10009,54,0)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265</v>
      </c>
      <c r="I636" t="s">
        <v>265</v>
      </c>
      <c r="J636">
        <f t="shared" si="9"/>
        <v>105000</v>
      </c>
      <c r="K636" t="e">
        <f>VLOOKUP(B636,'REGISTRO ABONOS'!$B$8:$BC$10009,54,0)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ABONOS'!$B$8:$BC$10009,54,0)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260</v>
      </c>
      <c r="I638" t="s">
        <v>260</v>
      </c>
      <c r="J638">
        <f t="shared" si="9"/>
        <v>105000</v>
      </c>
      <c r="K638" t="e">
        <f>VLOOKUP(B638,'REGISTRO ABONOS'!$B$8:$BC$10009,54,0)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258</v>
      </c>
      <c r="I639" t="s">
        <v>258</v>
      </c>
      <c r="J639">
        <f t="shared" si="9"/>
        <v>105000</v>
      </c>
      <c r="K639" t="e">
        <f>VLOOKUP(B639,'REGISTRO ABONOS'!$B$8:$BC$10009,54,0)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ABONOS'!$B$8:$BC$10009,54,0)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ABONOS'!$B$8:$BC$10009,54,0)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ABONOS'!$B$8:$BC$10009,54,0)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251</v>
      </c>
      <c r="I643" t="s">
        <v>251</v>
      </c>
      <c r="J643">
        <f t="shared" si="9"/>
        <v>105000</v>
      </c>
      <c r="K643" t="e">
        <f>VLOOKUP(B643,'REGISTRO ABONOS'!$B$8:$BC$10009,54,0)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ABONOS'!$B$8:$BC$10009,54,0)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ABONOS'!$B$8:$BC$10009,54,0)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ABONOS'!$B$8:$BC$10009,54,0)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ABONOS'!$B$8:$BC$10009,54,0)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ABONOS'!$B$8:$BC$10009,54,0)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260</v>
      </c>
      <c r="I649" t="s">
        <v>260</v>
      </c>
      <c r="J649">
        <f t="shared" si="9"/>
        <v>105000</v>
      </c>
      <c r="K649" t="e">
        <f>VLOOKUP(B649,'REGISTRO ABONOS'!$B$8:$BC$10009,54,0)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272</v>
      </c>
      <c r="I650" t="s">
        <v>272</v>
      </c>
      <c r="J650">
        <f t="shared" si="9"/>
        <v>105000</v>
      </c>
      <c r="K650" t="e">
        <f>VLOOKUP(B650,'REGISTRO ABONOS'!$B$8:$BC$10009,54,0)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ABONOS'!$B$8:$BC$10009,54,0)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ABONOS'!$B$8:$BC$10009,54,0)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ABONOS'!$B$8:$BC$10009,54,0)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ABONOS'!$B$8:$BC$10009,54,0)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ABONOS'!$B$8:$BC$10009,54,0)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257</v>
      </c>
      <c r="I656" t="s">
        <v>257</v>
      </c>
      <c r="J656">
        <f t="shared" si="10"/>
        <v>105000</v>
      </c>
      <c r="K656" t="e">
        <f>VLOOKUP(B656,'REGISTRO ABONOS'!$B$8:$BC$10009,54,0)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73</v>
      </c>
      <c r="I657" t="s">
        <v>73</v>
      </c>
      <c r="J657">
        <f t="shared" si="10"/>
        <v>105000</v>
      </c>
      <c r="K657" t="e">
        <f>VLOOKUP(B657,'REGISTRO ABONOS'!$B$8:$BC$10009,54,0)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251</v>
      </c>
      <c r="I658" t="s">
        <v>251</v>
      </c>
      <c r="J658">
        <f t="shared" si="10"/>
        <v>105000</v>
      </c>
      <c r="K658" t="e">
        <f>VLOOKUP(B658,'REGISTRO ABONOS'!$B$8:$BC$10009,54,0)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260</v>
      </c>
      <c r="I659" t="s">
        <v>260</v>
      </c>
      <c r="J659">
        <f t="shared" si="10"/>
        <v>105000</v>
      </c>
      <c r="K659" t="e">
        <f>VLOOKUP(B659,'REGISTRO ABONOS'!$B$8:$BC$10009,54,0)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273</v>
      </c>
      <c r="I660" t="s">
        <v>273</v>
      </c>
      <c r="J660">
        <f t="shared" si="10"/>
        <v>105000</v>
      </c>
      <c r="K660" t="e">
        <f>VLOOKUP(B660,'REGISTRO ABONOS'!$B$8:$BC$10009,54,0)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370</v>
      </c>
      <c r="H661" t="s">
        <v>370</v>
      </c>
      <c r="I661" t="s">
        <v>365</v>
      </c>
      <c r="J661">
        <f t="shared" si="10"/>
        <v>105000</v>
      </c>
      <c r="K661" t="e">
        <f>VLOOKUP(B661,'REGISTRO ABONOS'!$B$8:$BC$10009,54,0)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ABONOS'!$B$8:$BC$10009,54,0)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287</v>
      </c>
      <c r="I663" t="s">
        <v>287</v>
      </c>
      <c r="J663">
        <f t="shared" si="10"/>
        <v>105000</v>
      </c>
      <c r="K663" t="e">
        <f>VLOOKUP(B663,'REGISTRO ABONOS'!$B$8:$BC$10009,54,0)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286</v>
      </c>
      <c r="I664" t="s">
        <v>286</v>
      </c>
      <c r="J664">
        <f t="shared" si="10"/>
        <v>105000</v>
      </c>
      <c r="K664" t="e">
        <f>VLOOKUP(B664,'REGISTRO ABONOS'!$B$8:$BC$10009,54,0)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ABONOS'!$B$8:$BC$10009,54,0)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ABONOS'!$B$8:$BC$10009,54,0)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126</v>
      </c>
      <c r="I667" t="s">
        <v>123</v>
      </c>
      <c r="J667">
        <f t="shared" si="10"/>
        <v>105000</v>
      </c>
      <c r="K667" t="e">
        <f>VLOOKUP(B667,'REGISTRO ABONOS'!$B$8:$BC$10009,54,0)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ABONOS'!$B$8:$BC$10009,54,0)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ABONOS'!$B$8:$BC$10009,54,0)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ABONOS'!$B$8:$BC$10009,54,0)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ABONOS'!$B$8:$BC$10009,54,0)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ABONOS'!$B$8:$BC$10009,54,0)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ABONOS'!$B$8:$BC$10009,54,0)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ABONOS'!$B$8:$BC$10009,54,0)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ABONOS'!$B$8:$BC$10009,54,0)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ABONOS'!$B$8:$BC$10009,54,0)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ABONOS'!$B$8:$BC$10009,54,0)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ABONOS'!$B$8:$BC$10009,54,0)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ABONOS'!$B$8:$BC$10009,54,0)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ABONOS'!$B$8:$BC$10009,54,0)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ABONOS'!$B$8:$BC$10009,54,0)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ABONOS'!$B$8:$BC$10009,54,0)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ABONOS'!$B$8:$BC$10009,54,0)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392</v>
      </c>
      <c r="H684" t="s">
        <v>392</v>
      </c>
      <c r="I684" t="s">
        <v>176</v>
      </c>
      <c r="J684">
        <f t="shared" si="10"/>
        <v>105000</v>
      </c>
      <c r="K684" t="e">
        <f>VLOOKUP(B684,'REGISTRO ABONOS'!$B$8:$BC$10009,54,0)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248</v>
      </c>
      <c r="I685" t="s">
        <v>248</v>
      </c>
      <c r="J685">
        <f t="shared" si="10"/>
        <v>105000</v>
      </c>
      <c r="K685" t="e">
        <f>VLOOKUP(B685,'REGISTRO ABONOS'!$B$8:$BC$10009,54,0)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273</v>
      </c>
      <c r="I686" t="s">
        <v>273</v>
      </c>
      <c r="J686">
        <f t="shared" si="10"/>
        <v>105000</v>
      </c>
      <c r="K686" t="e">
        <f>VLOOKUP(B686,'REGISTRO ABONOS'!$B$8:$BC$10009,54,0)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288</v>
      </c>
      <c r="I687" t="s">
        <v>288</v>
      </c>
      <c r="J687">
        <f t="shared" si="10"/>
        <v>105000</v>
      </c>
      <c r="K687" t="e">
        <f>VLOOKUP(B687,'REGISTRO ABONOS'!$B$8:$BC$10009,54,0)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289</v>
      </c>
      <c r="I688" t="s">
        <v>289</v>
      </c>
      <c r="J688">
        <f t="shared" si="10"/>
        <v>105000</v>
      </c>
      <c r="K688" t="e">
        <f>VLOOKUP(B688,'REGISTRO ABONOS'!$B$8:$BC$10009,54,0)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ABONOS'!$B$8:$BC$10009,54,0)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ABONOS'!$B$8:$BC$10009,54,0)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255</v>
      </c>
      <c r="I691" t="s">
        <v>255</v>
      </c>
      <c r="J691">
        <f t="shared" si="10"/>
        <v>105000</v>
      </c>
      <c r="K691" t="e">
        <f>VLOOKUP(B691,'REGISTRO ABONOS'!$B$8:$BC$10009,54,0)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380</v>
      </c>
      <c r="H692" t="s">
        <v>380</v>
      </c>
      <c r="I692" t="s">
        <v>365</v>
      </c>
      <c r="J692">
        <f t="shared" si="10"/>
        <v>105000</v>
      </c>
      <c r="K692" t="e">
        <f>VLOOKUP(B692,'REGISTRO ABONOS'!$B$8:$BC$10009,54,0)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ABONOS'!$B$8:$BC$10009,54,0)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ABONOS'!$B$8:$BC$10009,54,0)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ABONOS'!$B$8:$BC$10009,54,0)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ABONOS'!$B$8:$BC$10009,54,0)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ABONOS'!$B$8:$BC$10009,54,0)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ABONOS'!$B$8:$BC$10009,54,0)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248</v>
      </c>
      <c r="I699" t="s">
        <v>248</v>
      </c>
      <c r="J699">
        <f t="shared" si="10"/>
        <v>105000</v>
      </c>
      <c r="K699" t="e">
        <f>VLOOKUP(B699,'REGISTRO ABONOS'!$B$8:$BC$10009,54,0)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ABONOS'!$B$8:$BC$10009,54,0)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ABONOS'!$B$8:$BC$10009,54,0)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288</v>
      </c>
      <c r="I702" t="s">
        <v>288</v>
      </c>
      <c r="J702">
        <f t="shared" si="10"/>
        <v>105000</v>
      </c>
      <c r="K702" t="e">
        <f>VLOOKUP(B702,'REGISTRO ABONOS'!$B$8:$BC$10009,54,0)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214</v>
      </c>
      <c r="I703" t="s">
        <v>214</v>
      </c>
      <c r="J703">
        <f t="shared" si="10"/>
        <v>105000</v>
      </c>
      <c r="K703" t="e">
        <f>VLOOKUP(B703,'REGISTRO ABONOS'!$B$8:$BC$10009,54,0)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ABONOS'!$B$8:$BC$10009,54,0)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ABONOS'!$B$8:$BC$10009,54,0)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ABONOS'!$B$8:$BC$10009,54,0)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ABONOS'!$B$8:$BC$10009,54,0)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ABONOS'!$B$8:$BC$10009,54,0)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273</v>
      </c>
      <c r="I709" t="s">
        <v>273</v>
      </c>
      <c r="J709">
        <f t="shared" si="10"/>
        <v>105000</v>
      </c>
      <c r="K709" t="e">
        <f>VLOOKUP(B709,'REGISTRO ABONOS'!$B$8:$BC$10009,54,0)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290</v>
      </c>
      <c r="I710" t="s">
        <v>290</v>
      </c>
      <c r="J710">
        <f t="shared" si="10"/>
        <v>105000</v>
      </c>
      <c r="K710" t="e">
        <f>VLOOKUP(B710,'REGISTRO ABONOS'!$B$8:$BC$10009,54,0)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ABONOS'!$B$8:$BC$10009,54,0)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ABONOS'!$B$8:$BC$10009,54,0)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ABONOS'!$B$8:$BC$10009,54,0)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ABONOS'!$B$8:$BC$10009,54,0)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ABONOS'!$B$8:$BC$10009,54,0)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272</v>
      </c>
      <c r="I716" t="s">
        <v>272</v>
      </c>
      <c r="J716">
        <f t="shared" ref="J716:J779" si="11">IF(C716&gt;43607,130000,105000)</f>
        <v>105000</v>
      </c>
      <c r="K716" t="e">
        <f>VLOOKUP(B716,'REGISTRO ABONOS'!$B$8:$BC$10009,54,0)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ABONOS'!$B$8:$BC$10009,54,0)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ABONOS'!$B$8:$BC$10009,54,0)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148</v>
      </c>
      <c r="I719" t="s">
        <v>136</v>
      </c>
      <c r="J719">
        <f t="shared" si="11"/>
        <v>105000</v>
      </c>
      <c r="K719" t="e">
        <f>VLOOKUP(B719,'REGISTRO ABONOS'!$B$8:$BC$10009,54,0)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ABONOS'!$B$8:$BC$10009,54,0)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257</v>
      </c>
      <c r="I721" t="s">
        <v>257</v>
      </c>
      <c r="J721">
        <f t="shared" si="11"/>
        <v>105000</v>
      </c>
      <c r="K721" t="e">
        <f>VLOOKUP(B721,'REGISTRO ABONOS'!$B$8:$BC$10009,54,0)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258</v>
      </c>
      <c r="I722" t="s">
        <v>258</v>
      </c>
      <c r="J722">
        <f t="shared" si="11"/>
        <v>105000</v>
      </c>
      <c r="K722" t="e">
        <f>VLOOKUP(B722,'REGISTRO ABONOS'!$B$8:$BC$10009,54,0)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290</v>
      </c>
      <c r="I723" t="s">
        <v>290</v>
      </c>
      <c r="J723">
        <f t="shared" si="11"/>
        <v>105000</v>
      </c>
      <c r="K723" t="e">
        <f>VLOOKUP(B723,'REGISTRO ABONOS'!$B$8:$BC$10009,54,0)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121</v>
      </c>
      <c r="H724" t="s">
        <v>67</v>
      </c>
      <c r="I724" t="s">
        <v>110</v>
      </c>
      <c r="J724">
        <f t="shared" si="11"/>
        <v>105000</v>
      </c>
      <c r="K724" t="e">
        <f>VLOOKUP(B724,'REGISTRO ABONOS'!$B$8:$BC$10009,54,0)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ABONOS'!$B$8:$BC$10009,54,0)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ABONOS'!$B$8:$BC$10009,54,0)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ABONOS'!$B$8:$BC$10009,54,0)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ABONOS'!$B$8:$BC$10009,54,0)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ABONOS'!$B$8:$BC$10009,54,0)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ABONOS'!$B$8:$BC$10009,54,0)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ABONOS'!$B$8:$BC$10009,54,0)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159</v>
      </c>
      <c r="I732" t="s">
        <v>159</v>
      </c>
      <c r="J732">
        <f t="shared" si="11"/>
        <v>105000</v>
      </c>
      <c r="K732" t="e">
        <f>VLOOKUP(B732,'REGISTRO ABONOS'!$B$8:$BC$10009,54,0)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ABONOS'!$B$8:$BC$10009,54,0)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ABONOS'!$B$8:$BC$10009,54,0)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290</v>
      </c>
      <c r="I735" t="s">
        <v>290</v>
      </c>
      <c r="J735">
        <f t="shared" si="11"/>
        <v>105000</v>
      </c>
      <c r="K735" t="e">
        <f>VLOOKUP(B735,'REGISTRO ABONOS'!$B$8:$BC$10009,54,0)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ABONOS'!$B$8:$BC$10009,54,0)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ABONOS'!$B$8:$BC$10009,54,0)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ABONOS'!$B$8:$BC$10009,54,0)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266</v>
      </c>
      <c r="I739" t="s">
        <v>266</v>
      </c>
      <c r="J739">
        <f t="shared" si="11"/>
        <v>105000</v>
      </c>
      <c r="K739" t="e">
        <f>VLOOKUP(B739,'REGISTRO ABONOS'!$B$8:$BC$10009,54,0)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247</v>
      </c>
      <c r="I740" t="s">
        <v>247</v>
      </c>
      <c r="J740">
        <f t="shared" si="11"/>
        <v>105000</v>
      </c>
      <c r="K740" t="e">
        <f>VLOOKUP(B740,'REGISTRO ABONOS'!$B$8:$BC$10009,54,0)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ABONOS'!$B$8:$BC$10009,54,0)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379</v>
      </c>
      <c r="H742" t="s">
        <v>379</v>
      </c>
      <c r="I742" t="s">
        <v>176</v>
      </c>
      <c r="J742">
        <f t="shared" si="11"/>
        <v>105000</v>
      </c>
      <c r="K742" t="e">
        <f>VLOOKUP(B742,'REGISTRO ABONOS'!$B$8:$BC$10009,54,0)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ABONOS'!$B$8:$BC$10009,54,0)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ABONOS'!$B$8:$BC$10009,54,0)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159</v>
      </c>
      <c r="I745" t="s">
        <v>159</v>
      </c>
      <c r="J745">
        <f t="shared" si="11"/>
        <v>105000</v>
      </c>
      <c r="K745" t="e">
        <f>VLOOKUP(B745,'REGISTRO ABONOS'!$B$8:$BC$10009,54,0)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ABONOS'!$B$8:$BC$10009,54,0)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ABONOS'!$B$8:$BC$10009,54,0)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ABONOS'!$B$8:$BC$10009,54,0)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ABONOS'!$B$8:$BC$10009,54,0)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159</v>
      </c>
      <c r="I750" t="s">
        <v>159</v>
      </c>
      <c r="J750">
        <f t="shared" si="11"/>
        <v>105000</v>
      </c>
      <c r="K750" t="e">
        <f>VLOOKUP(B750,'REGISTRO ABONOS'!$B$8:$BC$10009,54,0)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ABONOS'!$B$8:$BC$10009,54,0)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164</v>
      </c>
      <c r="I752" t="s">
        <v>158</v>
      </c>
      <c r="J752">
        <f t="shared" si="11"/>
        <v>105000</v>
      </c>
      <c r="K752" t="e">
        <f>VLOOKUP(B752,'REGISTRO ABONOS'!$B$8:$BC$10009,54,0)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ABONOS'!$B$8:$BC$10009,54,0)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ABONOS'!$B$8:$BC$10009,54,0)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ABONOS'!$B$8:$BC$10009,54,0)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272</v>
      </c>
      <c r="I756" t="s">
        <v>272</v>
      </c>
      <c r="J756">
        <f t="shared" si="11"/>
        <v>105000</v>
      </c>
      <c r="K756" t="e">
        <f>VLOOKUP(B756,'REGISTRO ABONOS'!$B$8:$BC$10009,54,0)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ABONOS'!$B$8:$BC$10009,54,0)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247</v>
      </c>
      <c r="I758" t="s">
        <v>247</v>
      </c>
      <c r="J758">
        <f t="shared" si="11"/>
        <v>105000</v>
      </c>
      <c r="K758" t="e">
        <f>VLOOKUP(B758,'REGISTRO ABONOS'!$B$8:$BC$10009,54,0)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290</v>
      </c>
      <c r="I759" t="s">
        <v>290</v>
      </c>
      <c r="J759">
        <f t="shared" si="11"/>
        <v>105000</v>
      </c>
      <c r="K759" t="e">
        <f>VLOOKUP(B759,'REGISTRO ABONOS'!$B$8:$BC$10009,54,0)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273</v>
      </c>
      <c r="I760" t="s">
        <v>273</v>
      </c>
      <c r="J760">
        <f t="shared" si="11"/>
        <v>105000</v>
      </c>
      <c r="K760" t="e">
        <f>VLOOKUP(B760,'REGISTRO ABONOS'!$B$8:$BC$10009,54,0)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ABONOS'!$B$8:$BC$10009,54,0)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ABONOS'!$B$8:$BC$10009,54,0)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ABONOS'!$B$8:$BC$10009,54,0)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ABONOS'!$B$8:$BC$10009,54,0)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ABONOS'!$B$8:$BC$10009,54,0)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ABONOS'!$B$8:$BC$10009,54,0)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ABONOS'!$B$8:$BC$10009,54,0)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159</v>
      </c>
      <c r="I768" t="s">
        <v>159</v>
      </c>
      <c r="J768">
        <f t="shared" si="11"/>
        <v>105000</v>
      </c>
      <c r="K768" t="e">
        <f>VLOOKUP(B768,'REGISTRO ABONOS'!$B$8:$BC$10009,54,0)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ABONOS'!$B$8:$BC$10009,54,0)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ABONOS'!$B$8:$BC$10009,54,0)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ABONOS'!$B$8:$BC$10009,54,0)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ABONOS'!$B$8:$BC$10009,54,0)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ABONOS'!$B$8:$BC$10009,54,0)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ABONOS'!$B$8:$BC$10009,54,0)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ABONOS'!$B$8:$BC$10009,54,0)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ABONOS'!$B$8:$BC$10009,54,0)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ABONOS'!$B$8:$BC$10009,54,0)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ABONOS'!$B$8:$BC$10009,54,0)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ABONOS'!$B$8:$BC$10009,54,0)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ABONOS'!$B$8:$BC$10009,54,0)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ABONOS'!$B$8:$BC$10009,54,0)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ABONOS'!$B$8:$BC$10009,54,0)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ABONOS'!$B$8:$BC$10009,54,0)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73</v>
      </c>
      <c r="I784" t="s">
        <v>73</v>
      </c>
      <c r="J784">
        <f t="shared" si="12"/>
        <v>105000</v>
      </c>
      <c r="K784" t="e">
        <f>VLOOKUP(B784,'REGISTRO ABONOS'!$B$8:$BC$10009,54,0)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ABONOS'!$B$8:$BC$10009,54,0)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ABONOS'!$B$8:$BC$10009,54,0)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ABONOS'!$B$8:$BC$10009,54,0)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273</v>
      </c>
      <c r="I788" t="s">
        <v>273</v>
      </c>
      <c r="J788">
        <f t="shared" si="12"/>
        <v>105000</v>
      </c>
      <c r="K788" t="e">
        <f>VLOOKUP(B788,'REGISTRO ABONOS'!$B$8:$BC$10009,54,0)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273</v>
      </c>
      <c r="I789" t="s">
        <v>273</v>
      </c>
      <c r="J789">
        <f t="shared" si="12"/>
        <v>105000</v>
      </c>
      <c r="K789" t="e">
        <f>VLOOKUP(B789,'REGISTRO ABONOS'!$B$8:$BC$10009,54,0)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ABONOS'!$B$8:$BC$10009,54,0)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ABONOS'!$B$8:$BC$10009,54,0)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ABONOS'!$B$8:$BC$10009,54,0)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ABONOS'!$B$8:$BC$10009,54,0)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ABONOS'!$B$8:$BC$10009,54,0)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ABONOS'!$B$8:$BC$10009,54,0)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ABONOS'!$B$8:$BC$10009,54,0)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ABONOS'!$B$8:$BC$10009,54,0)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ABONOS'!$B$8:$BC$10009,54,0)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ABONOS'!$B$8:$BC$10009,54,0)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ABONOS'!$B$8:$BC$10009,54,0)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ABONOS'!$B$8:$BC$10009,54,0)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159</v>
      </c>
      <c r="I802" t="s">
        <v>159</v>
      </c>
      <c r="J802">
        <f t="shared" si="12"/>
        <v>105000</v>
      </c>
      <c r="K802" t="e">
        <f>VLOOKUP(B802,'REGISTRO ABONOS'!$B$8:$BC$10009,54,0)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73</v>
      </c>
      <c r="I803" t="s">
        <v>73</v>
      </c>
      <c r="J803">
        <f t="shared" si="12"/>
        <v>105000</v>
      </c>
      <c r="K803" t="e">
        <f>VLOOKUP(B803,'REGISTRO ABONOS'!$B$8:$BC$10009,54,0)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ABONOS'!$B$8:$BC$10009,54,0)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ABONOS'!$B$8:$BC$10009,54,0)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ABONOS'!$B$8:$BC$10009,54,0)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ABONOS'!$B$8:$BC$10009,54,0)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ABONOS'!$B$8:$BC$10009,54,0)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273</v>
      </c>
      <c r="I809" t="s">
        <v>273</v>
      </c>
      <c r="J809">
        <f t="shared" si="12"/>
        <v>105000</v>
      </c>
      <c r="K809" t="e">
        <f>VLOOKUP(B809,'REGISTRO ABONOS'!$B$8:$BC$10009,54,0)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247</v>
      </c>
      <c r="I810" t="s">
        <v>247</v>
      </c>
      <c r="J810">
        <f t="shared" si="12"/>
        <v>105000</v>
      </c>
      <c r="K810" t="e">
        <f>VLOOKUP(B810,'REGISTRO ABONOS'!$B$8:$BC$10009,54,0)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ABONOS'!$B$8:$BC$10009,54,0)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ABONOS'!$B$8:$BC$10009,54,0)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ABONOS'!$B$8:$BC$10009,54,0)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ABONOS'!$B$8:$BC$10009,54,0)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ABONOS'!$B$8:$BC$10009,54,0)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136</v>
      </c>
      <c r="I816" t="s">
        <v>136</v>
      </c>
      <c r="J816">
        <f t="shared" si="12"/>
        <v>105000</v>
      </c>
      <c r="K816" t="e">
        <f>VLOOKUP(B816,'REGISTRO ABONOS'!$B$8:$BC$10009,54,0)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ABONOS'!$B$8:$BC$10009,54,0)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ABONOS'!$B$8:$BC$10009,54,0)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291</v>
      </c>
      <c r="I819" t="s">
        <v>291</v>
      </c>
      <c r="J819">
        <f t="shared" si="12"/>
        <v>105000</v>
      </c>
      <c r="K819" t="e">
        <f>VLOOKUP(B819,'REGISTRO ABONOS'!$B$8:$BC$10009,54,0)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292</v>
      </c>
      <c r="I820" t="s">
        <v>292</v>
      </c>
      <c r="J820">
        <f t="shared" si="12"/>
        <v>105000</v>
      </c>
      <c r="K820" t="e">
        <f>VLOOKUP(B820,'REGISTRO ABONOS'!$B$8:$BC$10009,54,0)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ABONOS'!$B$8:$BC$10009,54,0)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ABONOS'!$B$8:$BC$10009,54,0)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161</v>
      </c>
      <c r="H823" t="s">
        <v>161</v>
      </c>
      <c r="I823" t="s">
        <v>158</v>
      </c>
      <c r="J823">
        <f t="shared" si="12"/>
        <v>105000</v>
      </c>
      <c r="K823" t="e">
        <f>VLOOKUP(B823,'REGISTRO ABONOS'!$B$8:$BC$10009,54,0)</f>
        <v>#N/A</v>
      </c>
      <c r="L823" t="e">
        <f>IF(Tabla267[[#This Row],[VALOR RESTANTE]]&lt;Tabla267[[#This Row],[VALOR]],"NO DISPONIBLE","DISPONIBLE")</f>
        <v>#N/A</v>
      </c>
      <c r="M823" s="9">
        <f>COUNTIF(Tabla267[[#This Row],[VALOR RESTANTE]],0)</f>
        <v>0</v>
      </c>
    </row>
    <row r="824" spans="2:13" hidden="1" x14ac:dyDescent="0.2">
      <c r="B824" s="31">
        <v>815</v>
      </c>
      <c r="H824" t="s">
        <v>274</v>
      </c>
      <c r="I824" t="s">
        <v>274</v>
      </c>
      <c r="J824">
        <f t="shared" si="12"/>
        <v>105000</v>
      </c>
      <c r="K824" t="e">
        <f>VLOOKUP(B824,'REGISTRO ABONOS'!$B$8:$BC$10009,54,0)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ABONOS'!$B$8:$BC$10009,54,0)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278</v>
      </c>
      <c r="I826" t="s">
        <v>278</v>
      </c>
      <c r="J826">
        <f t="shared" si="12"/>
        <v>105000</v>
      </c>
      <c r="K826" t="e">
        <f>VLOOKUP(B826,'REGISTRO ABONOS'!$B$8:$BC$10009,54,0)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257</v>
      </c>
      <c r="I827" t="s">
        <v>257</v>
      </c>
      <c r="J827">
        <f t="shared" si="12"/>
        <v>105000</v>
      </c>
      <c r="K827" t="e">
        <f>VLOOKUP(B827,'REGISTRO ABONOS'!$B$8:$BC$10009,54,0)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290</v>
      </c>
      <c r="I828" t="s">
        <v>290</v>
      </c>
      <c r="J828">
        <f t="shared" si="12"/>
        <v>105000</v>
      </c>
      <c r="K828" t="e">
        <f>VLOOKUP(B828,'REGISTRO ABONOS'!$B$8:$BC$10009,54,0)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247</v>
      </c>
      <c r="I829" t="s">
        <v>247</v>
      </c>
      <c r="J829">
        <f t="shared" si="12"/>
        <v>105000</v>
      </c>
      <c r="K829" t="e">
        <f>VLOOKUP(B829,'REGISTRO ABONOS'!$B$8:$BC$10009,54,0)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ABONOS'!$B$8:$BC$10009,54,0)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ABONOS'!$B$8:$BC$10009,54,0)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291</v>
      </c>
      <c r="I832" t="s">
        <v>291</v>
      </c>
      <c r="J832">
        <f t="shared" si="12"/>
        <v>105000</v>
      </c>
      <c r="K832" t="e">
        <f>VLOOKUP(B832,'REGISTRO ABONOS'!$B$8:$BC$10009,54,0)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ABONOS'!$B$8:$BC$10009,54,0)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ABONOS'!$B$8:$BC$10009,54,0)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183</v>
      </c>
      <c r="I835" t="s">
        <v>183</v>
      </c>
      <c r="J835">
        <f t="shared" si="12"/>
        <v>105000</v>
      </c>
      <c r="K835" t="e">
        <f>VLOOKUP(B835,'REGISTRO ABONOS'!$B$8:$BC$10009,54,0)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291</v>
      </c>
      <c r="I836" t="s">
        <v>291</v>
      </c>
      <c r="J836">
        <f t="shared" si="12"/>
        <v>105000</v>
      </c>
      <c r="K836" t="e">
        <f>VLOOKUP(B836,'REGISTRO ABONOS'!$B$8:$BC$10009,54,0)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ABONOS'!$B$8:$BC$10009,54,0)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292</v>
      </c>
      <c r="I838" t="s">
        <v>292</v>
      </c>
      <c r="J838">
        <f t="shared" si="12"/>
        <v>105000</v>
      </c>
      <c r="K838" t="e">
        <f>VLOOKUP(B838,'REGISTRO ABONOS'!$B$8:$BC$10009,54,0)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ABONOS'!$B$8:$BC$10009,54,0)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ABONOS'!$B$8:$BC$10009,54,0)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ABONOS'!$B$8:$BC$10009,54,0)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293</v>
      </c>
      <c r="I842" t="s">
        <v>293</v>
      </c>
      <c r="J842">
        <f t="shared" si="12"/>
        <v>105000</v>
      </c>
      <c r="K842" t="e">
        <f>VLOOKUP(B842,'REGISTRO ABONOS'!$B$8:$BC$10009,54,0)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257</v>
      </c>
      <c r="I843" t="s">
        <v>257</v>
      </c>
      <c r="J843">
        <f t="shared" si="12"/>
        <v>105000</v>
      </c>
      <c r="K843" t="e">
        <f>VLOOKUP(B843,'REGISTRO ABONOS'!$B$8:$BC$10009,54,0)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ABONOS'!$B$8:$BC$10009,54,0)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ABONOS'!$B$8:$BC$10009,54,0)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150</v>
      </c>
      <c r="I846" t="s">
        <v>136</v>
      </c>
      <c r="J846">
        <f t="shared" si="13"/>
        <v>105000</v>
      </c>
      <c r="K846" t="e">
        <f>VLOOKUP(B846,'REGISTRO ABONOS'!$B$8:$BC$10009,54,0)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ABONOS'!$B$8:$BC$10009,54,0)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ABONOS'!$B$8:$BC$10009,54,0)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ABONOS'!$B$8:$BC$10009,54,0)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ABONOS'!$B$8:$BC$10009,54,0)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ABONOS'!$B$8:$BC$10009,54,0)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ABONOS'!$B$8:$BC$10009,54,0)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159</v>
      </c>
      <c r="I853" t="s">
        <v>159</v>
      </c>
      <c r="J853">
        <f t="shared" si="13"/>
        <v>105000</v>
      </c>
      <c r="K853" t="e">
        <f>VLOOKUP(B853,'REGISTRO ABONOS'!$B$8:$BC$10009,54,0)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291</v>
      </c>
      <c r="I854" t="s">
        <v>291</v>
      </c>
      <c r="J854">
        <f t="shared" si="13"/>
        <v>105000</v>
      </c>
      <c r="K854" t="e">
        <f>VLOOKUP(B854,'REGISTRO ABONOS'!$B$8:$BC$10009,54,0)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ABONOS'!$B$8:$BC$10009,54,0)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ABONOS'!$B$8:$BC$10009,54,0)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292</v>
      </c>
      <c r="I857" t="s">
        <v>292</v>
      </c>
      <c r="J857">
        <f t="shared" si="13"/>
        <v>105000</v>
      </c>
      <c r="K857" t="e">
        <f>VLOOKUP(B857,'REGISTRO ABONOS'!$B$8:$BC$10009,54,0)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247</v>
      </c>
      <c r="I858" t="s">
        <v>247</v>
      </c>
      <c r="J858">
        <f t="shared" si="13"/>
        <v>105000</v>
      </c>
      <c r="K858" t="e">
        <f>VLOOKUP(B858,'REGISTRO ABONOS'!$B$8:$BC$10009,54,0)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73</v>
      </c>
      <c r="I859" t="s">
        <v>73</v>
      </c>
      <c r="J859">
        <f t="shared" si="13"/>
        <v>105000</v>
      </c>
      <c r="K859" t="e">
        <f>VLOOKUP(B859,'REGISTRO ABONOS'!$B$8:$BC$10009,54,0)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273</v>
      </c>
      <c r="I860" t="s">
        <v>273</v>
      </c>
      <c r="J860">
        <f t="shared" si="13"/>
        <v>105000</v>
      </c>
      <c r="K860" t="e">
        <f>VLOOKUP(B860,'REGISTRO ABONOS'!$B$8:$BC$10009,54,0)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ABONOS'!$B$8:$BC$10009,54,0)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ABONOS'!$B$8:$BC$10009,54,0)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ABONOS'!$B$8:$BC$10009,54,0)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ABONOS'!$B$8:$BC$10009,54,0)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ABONOS'!$B$8:$BC$10009,54,0)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ABONOS'!$B$8:$BC$10009,54,0)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273</v>
      </c>
      <c r="I867" t="s">
        <v>273</v>
      </c>
      <c r="J867">
        <f t="shared" si="13"/>
        <v>105000</v>
      </c>
      <c r="K867" t="e">
        <f>VLOOKUP(B867,'REGISTRO ABONOS'!$B$8:$BC$10009,54,0)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162</v>
      </c>
      <c r="I868" t="s">
        <v>158</v>
      </c>
      <c r="J868">
        <f t="shared" si="13"/>
        <v>105000</v>
      </c>
      <c r="K868" t="e">
        <f>VLOOKUP(B868,'REGISTRO ABONOS'!$B$8:$BC$10009,54,0)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ABONOS'!$B$8:$BC$10009,54,0)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ABONOS'!$B$8:$BC$10009,54,0)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ABONOS'!$B$8:$BC$10009,54,0)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ABONOS'!$B$8:$BC$10009,54,0)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275</v>
      </c>
      <c r="I873" t="s">
        <v>275</v>
      </c>
      <c r="J873">
        <f t="shared" si="13"/>
        <v>105000</v>
      </c>
      <c r="K873" t="e">
        <f>VLOOKUP(B873,'REGISTRO ABONOS'!$B$8:$BC$10009,54,0)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ABONOS'!$B$8:$BC$10009,54,0)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ABONOS'!$B$8:$BC$10009,54,0)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ABONOS'!$B$8:$BC$10009,54,0)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ABONOS'!$B$8:$BC$10009,54,0)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ABONOS'!$B$8:$BC$10009,54,0)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273</v>
      </c>
      <c r="I879" t="s">
        <v>273</v>
      </c>
      <c r="J879">
        <f t="shared" si="13"/>
        <v>105000</v>
      </c>
      <c r="K879" t="e">
        <f>VLOOKUP(B879,'REGISTRO ABONOS'!$B$8:$BC$10009,54,0)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ABONOS'!$B$8:$BC$10009,54,0)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ABONOS'!$B$8:$BC$10009,54,0)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ABONOS'!$B$8:$BC$10009,54,0)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ABONOS'!$B$8:$BC$10009,54,0)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ABONOS'!$B$8:$BC$10009,54,0)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ABONOS'!$B$8:$BC$10009,54,0)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ABONOS'!$B$8:$BC$10009,54,0)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ABONOS'!$B$8:$BC$10009,54,0)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ABONOS'!$B$8:$BC$10009,54,0)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ABONOS'!$B$8:$BC$10009,54,0)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ABONOS'!$B$8:$BC$10009,54,0)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275</v>
      </c>
      <c r="I891" t="s">
        <v>275</v>
      </c>
      <c r="J891">
        <f t="shared" si="13"/>
        <v>105000</v>
      </c>
      <c r="K891" t="e">
        <f>VLOOKUP(B891,'REGISTRO ABONOS'!$B$8:$BC$10009,54,0)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ABONOS'!$B$8:$BC$10009,54,0)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ABONOS'!$B$8:$BC$10009,54,0)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ABONOS'!$B$8:$BC$10009,54,0)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ABONOS'!$B$8:$BC$10009,54,0)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ABONOS'!$B$8:$BC$10009,54,0)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ABONOS'!$B$8:$BC$10009,54,0)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159</v>
      </c>
      <c r="I898" t="s">
        <v>159</v>
      </c>
      <c r="J898">
        <f t="shared" si="13"/>
        <v>105000</v>
      </c>
      <c r="K898" t="e">
        <f>VLOOKUP(B898,'REGISTRO ABONOS'!$B$8:$BC$10009,54,0)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ABONOS'!$B$8:$BC$10009,54,0)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ABONOS'!$B$8:$BC$10009,54,0)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ABONOS'!$B$8:$BC$10009,54,0)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ABONOS'!$B$8:$BC$10009,54,0)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ABONOS'!$B$8:$BC$10009,54,0)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256</v>
      </c>
      <c r="I904" t="s">
        <v>256</v>
      </c>
      <c r="J904">
        <f t="shared" si="13"/>
        <v>105000</v>
      </c>
      <c r="K904" t="e">
        <f>VLOOKUP(B904,'REGISTRO ABONOS'!$B$8:$BC$10009,54,0)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ABONOS'!$B$8:$BC$10009,54,0)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ABONOS'!$B$8:$BC$10009,54,0)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ABONOS'!$B$8:$BC$10009,54,0)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ABONOS'!$B$8:$BC$10009,54,0)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273</v>
      </c>
      <c r="I909" t="s">
        <v>273</v>
      </c>
      <c r="J909">
        <f t="shared" si="14"/>
        <v>105000</v>
      </c>
      <c r="K909" t="e">
        <f>VLOOKUP(B909,'REGISTRO ABONOS'!$B$8:$BC$10009,54,0)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273</v>
      </c>
      <c r="I910" t="s">
        <v>273</v>
      </c>
      <c r="J910">
        <f t="shared" si="14"/>
        <v>105000</v>
      </c>
      <c r="K910" t="e">
        <f>VLOOKUP(B910,'REGISTRO ABONOS'!$B$8:$BC$10009,54,0)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ABONOS'!$B$8:$BC$10009,54,0)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ABONOS'!$B$8:$BC$10009,54,0)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275</v>
      </c>
      <c r="I913" t="s">
        <v>275</v>
      </c>
      <c r="J913">
        <f t="shared" si="14"/>
        <v>105000</v>
      </c>
      <c r="K913" t="e">
        <f>VLOOKUP(B913,'REGISTRO ABONOS'!$B$8:$BC$10009,54,0)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ABONOS'!$B$8:$BC$10009,54,0)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ABONOS'!$B$8:$BC$10009,54,0)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159</v>
      </c>
      <c r="I916" t="s">
        <v>159</v>
      </c>
      <c r="J916">
        <f t="shared" si="14"/>
        <v>105000</v>
      </c>
      <c r="K916" t="e">
        <f>VLOOKUP(B916,'REGISTRO ABONOS'!$B$8:$BC$10009,54,0)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ABONOS'!$B$8:$BC$10009,54,0)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ABONOS'!$B$8:$BC$10009,54,0)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ABONOS'!$B$8:$BC$10009,54,0)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275</v>
      </c>
      <c r="I920" t="s">
        <v>275</v>
      </c>
      <c r="J920">
        <f t="shared" si="14"/>
        <v>105000</v>
      </c>
      <c r="K920" t="e">
        <f>VLOOKUP(B920,'REGISTRO ABONOS'!$B$8:$BC$10009,54,0)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ABONOS'!$B$8:$BC$10009,54,0)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ABONOS'!$B$8:$BC$10009,54,0)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257</v>
      </c>
      <c r="I923" t="s">
        <v>257</v>
      </c>
      <c r="J923">
        <f t="shared" si="14"/>
        <v>105000</v>
      </c>
      <c r="K923" t="e">
        <f>VLOOKUP(B923,'REGISTRO ABONOS'!$B$8:$BC$10009,54,0)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257</v>
      </c>
      <c r="I924" t="s">
        <v>257</v>
      </c>
      <c r="J924">
        <f t="shared" si="14"/>
        <v>105000</v>
      </c>
      <c r="K924" t="e">
        <f>VLOOKUP(B924,'REGISTRO ABONOS'!$B$8:$BC$10009,54,0)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273</v>
      </c>
      <c r="I925" t="s">
        <v>273</v>
      </c>
      <c r="J925">
        <f t="shared" si="14"/>
        <v>105000</v>
      </c>
      <c r="K925" t="e">
        <f>VLOOKUP(B925,'REGISTRO ABONOS'!$B$8:$BC$10009,54,0)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294</v>
      </c>
      <c r="I926" t="s">
        <v>294</v>
      </c>
      <c r="J926">
        <f t="shared" si="14"/>
        <v>105000</v>
      </c>
      <c r="K926" t="e">
        <f>VLOOKUP(B926,'REGISTRO ABONOS'!$B$8:$BC$10009,54,0)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C927" s="10">
        <v>43580</v>
      </c>
      <c r="D927" t="s">
        <v>390</v>
      </c>
      <c r="H927" t="s">
        <v>390</v>
      </c>
      <c r="I927" t="s">
        <v>176</v>
      </c>
      <c r="J927">
        <f t="shared" si="14"/>
        <v>105000</v>
      </c>
      <c r="K927" t="e">
        <f>VLOOKUP(B927,'REGISTRO ABONOS'!$B$8:$BC$10009,54,0)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275</v>
      </c>
      <c r="I928" t="s">
        <v>275</v>
      </c>
      <c r="J928">
        <f t="shared" si="14"/>
        <v>105000</v>
      </c>
      <c r="K928" t="e">
        <f>VLOOKUP(B928,'REGISTRO ABONOS'!$B$8:$BC$10009,54,0)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275</v>
      </c>
      <c r="I929" t="s">
        <v>275</v>
      </c>
      <c r="J929">
        <f t="shared" si="14"/>
        <v>105000</v>
      </c>
      <c r="K929" t="e">
        <f>VLOOKUP(B929,'REGISTRO ABONOS'!$B$8:$BC$10009,54,0)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ABONOS'!$B$8:$BC$10009,54,0)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ABONOS'!$B$8:$BC$10009,54,0)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73</v>
      </c>
      <c r="I932" t="s">
        <v>73</v>
      </c>
      <c r="J932">
        <f t="shared" si="14"/>
        <v>105000</v>
      </c>
      <c r="K932" t="e">
        <f>VLOOKUP(B932,'REGISTRO ABONOS'!$B$8:$BC$10009,54,0)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285</v>
      </c>
      <c r="I933" t="s">
        <v>285</v>
      </c>
      <c r="J933">
        <f t="shared" si="14"/>
        <v>105000</v>
      </c>
      <c r="K933" t="e">
        <f>VLOOKUP(B933,'REGISTRO ABONOS'!$B$8:$BC$10009,54,0)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275</v>
      </c>
      <c r="I934" t="s">
        <v>275</v>
      </c>
      <c r="J934">
        <f t="shared" si="14"/>
        <v>105000</v>
      </c>
      <c r="K934" t="e">
        <f>VLOOKUP(B934,'REGISTRO ABONOS'!$B$8:$BC$10009,54,0)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ABONOS'!$B$8:$BC$10009,54,0)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263</v>
      </c>
      <c r="I936" t="s">
        <v>263</v>
      </c>
      <c r="J936">
        <f t="shared" si="14"/>
        <v>105000</v>
      </c>
      <c r="K936" t="e">
        <f>VLOOKUP(B936,'REGISTRO ABONOS'!$B$8:$BC$10009,54,0)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ABONOS'!$B$8:$BC$10009,54,0)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ABONOS'!$B$8:$BC$10009,54,0)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258</v>
      </c>
      <c r="I939" t="s">
        <v>258</v>
      </c>
      <c r="J939">
        <f t="shared" si="14"/>
        <v>105000</v>
      </c>
      <c r="K939" t="e">
        <f>VLOOKUP(B939,'REGISTRO ABONOS'!$B$8:$BC$10009,54,0)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ABONOS'!$B$8:$BC$10009,54,0)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ABONOS'!$B$8:$BC$10009,54,0)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ABONOS'!$B$8:$BC$10009,54,0)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257</v>
      </c>
      <c r="I943" t="s">
        <v>257</v>
      </c>
      <c r="J943">
        <f t="shared" si="14"/>
        <v>105000</v>
      </c>
      <c r="K943" t="e">
        <f>VLOOKUP(B943,'REGISTRO ABONOS'!$B$8:$BC$10009,54,0)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256</v>
      </c>
      <c r="I944" t="s">
        <v>256</v>
      </c>
      <c r="J944">
        <f t="shared" si="14"/>
        <v>105000</v>
      </c>
      <c r="K944" t="e">
        <f>VLOOKUP(B944,'REGISTRO ABONOS'!$B$8:$BC$10009,54,0)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294</v>
      </c>
      <c r="I945" t="s">
        <v>294</v>
      </c>
      <c r="J945">
        <f t="shared" si="14"/>
        <v>105000</v>
      </c>
      <c r="K945" t="e">
        <f>VLOOKUP(B945,'REGISTRO ABONOS'!$B$8:$BC$10009,54,0)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256</v>
      </c>
      <c r="I946" t="s">
        <v>256</v>
      </c>
      <c r="J946">
        <f t="shared" si="14"/>
        <v>105000</v>
      </c>
      <c r="K946" t="e">
        <f>VLOOKUP(B946,'REGISTRO ABONOS'!$B$8:$BC$10009,54,0)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159</v>
      </c>
      <c r="I947" t="s">
        <v>159</v>
      </c>
      <c r="J947">
        <f t="shared" si="14"/>
        <v>105000</v>
      </c>
      <c r="K947" t="e">
        <f>VLOOKUP(B947,'REGISTRO ABONOS'!$B$8:$BC$10009,54,0)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ABONOS'!$B$8:$BC$10009,54,0)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ABONOS'!$B$8:$BC$10009,54,0)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ABONOS'!$B$8:$BC$10009,54,0)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ABONOS'!$B$8:$BC$10009,54,0)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ABONOS'!$B$8:$BC$10009,54,0)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ABONOS'!$B$8:$BC$10009,54,0)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ABONOS'!$B$8:$BC$10009,54,0)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ABONOS'!$B$8:$BC$10009,54,0)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261</v>
      </c>
      <c r="I956" t="s">
        <v>261</v>
      </c>
      <c r="J956">
        <f t="shared" si="14"/>
        <v>105000</v>
      </c>
      <c r="K956" t="e">
        <f>VLOOKUP(B956,'REGISTRO ABONOS'!$B$8:$BC$10009,54,0)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ABONOS'!$B$8:$BC$10009,54,0)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ABONOS'!$B$8:$BC$10009,54,0)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273</v>
      </c>
      <c r="I959" t="s">
        <v>273</v>
      </c>
      <c r="J959">
        <f t="shared" si="14"/>
        <v>105000</v>
      </c>
      <c r="K959" t="e">
        <f>VLOOKUP(B959,'REGISTRO ABONOS'!$B$8:$BC$10009,54,0)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ABONOS'!$B$8:$BC$10009,54,0)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ABONOS'!$B$8:$BC$10009,54,0)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ABONOS'!$B$8:$BC$10009,54,0)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ABONOS'!$B$8:$BC$10009,54,0)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ABONOS'!$B$8:$BC$10009,54,0)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ABONOS'!$B$8:$BC$10009,54,0)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ABONOS'!$B$8:$BC$10009,54,0)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ABONOS'!$B$8:$BC$10009,54,0)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ABONOS'!$B$8:$BC$10009,54,0)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ABONOS'!$B$8:$BC$10009,54,0)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ABONOS'!$B$8:$BC$10009,54,0)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ABONOS'!$B$8:$BC$10009,54,0)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ABONOS'!$B$8:$BC$10009,54,0)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ABONOS'!$B$8:$BC$10009,54,0)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ABONOS'!$B$8:$BC$10009,54,0)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ABONOS'!$B$8:$BC$10009,54,0)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ABONOS'!$B$8:$BC$10009,54,0)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ABONOS'!$B$8:$BC$10009,54,0)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ABONOS'!$B$8:$BC$10009,54,0)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ABONOS'!$B$8:$BC$10009,54,0)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ABONOS'!$B$8:$BC$10009,54,0)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ABONOS'!$B$8:$BC$10009,54,0)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ABONOS'!$B$8:$BC$10009,54,0)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ABONOS'!$B$8:$BC$10009,54,0)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ABONOS'!$B$8:$BC$10009,54,0)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275</v>
      </c>
      <c r="I985" t="s">
        <v>275</v>
      </c>
      <c r="J985">
        <f t="shared" si="15"/>
        <v>105000</v>
      </c>
      <c r="K985" t="e">
        <f>VLOOKUP(B985,'REGISTRO ABONOS'!$B$8:$BC$10009,54,0)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159</v>
      </c>
      <c r="I986" t="s">
        <v>159</v>
      </c>
      <c r="J986">
        <f t="shared" si="15"/>
        <v>105000</v>
      </c>
      <c r="K986" t="e">
        <f>VLOOKUP(B986,'REGISTRO ABONOS'!$B$8:$BC$10009,54,0)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ABONOS'!$B$8:$BC$10009,54,0)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ABONOS'!$B$8:$BC$10009,54,0)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ABONOS'!$B$8:$BC$10009,54,0)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270</v>
      </c>
      <c r="I990" t="s">
        <v>270</v>
      </c>
      <c r="J990">
        <f t="shared" si="15"/>
        <v>105000</v>
      </c>
      <c r="K990" t="e">
        <f>VLOOKUP(B990,'REGISTRO ABONOS'!$B$8:$BC$10009,54,0)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ABONOS'!$B$8:$BC$10009,54,0)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ABONOS'!$B$8:$BC$10009,54,0)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ABONOS'!$B$8:$BC$10009,54,0)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275</v>
      </c>
      <c r="I994" t="s">
        <v>275</v>
      </c>
      <c r="J994">
        <f t="shared" si="15"/>
        <v>105000</v>
      </c>
      <c r="K994" t="e">
        <f>VLOOKUP(B994,'REGISTRO ABONOS'!$B$8:$BC$10009,54,0)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ABONOS'!$B$8:$BC$10009,54,0)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ABONOS'!$B$8:$BC$10009,54,0)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ABONOS'!$B$8:$BC$10009,54,0)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ABONOS'!$B$8:$BC$10009,54,0)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ABONOS'!$B$8:$BC$10009,54,0)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ABONOS'!$B$8:$BC$10009,54,0)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ABONOS'!$B$8:$BC$10009,54,0)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ABONOS'!$B$8:$BC$10009,54,0)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ABONOS'!$B$8:$BC$10009,54,0)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ABONOS'!$B$8:$BC$10009,54,0)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ABONOS'!$B$8:$BC$10009,54,0)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159</v>
      </c>
      <c r="I1006" t="s">
        <v>159</v>
      </c>
      <c r="J1006">
        <f t="shared" si="15"/>
        <v>105000</v>
      </c>
      <c r="K1006" t="e">
        <f>VLOOKUP(B1006,'REGISTRO ABONOS'!$B$8:$BC$10009,54,0)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ABONOS'!$B$8:$BC$10009,54,0)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ABONOS'!$B$8:$BC$10009,54,0)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ABONOS'!$B$8:$BC$10009,54,0)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254</v>
      </c>
      <c r="I1010" t="s">
        <v>254</v>
      </c>
      <c r="J1010">
        <f t="shared" si="15"/>
        <v>105000</v>
      </c>
      <c r="K1010" t="e">
        <f>VLOOKUP(B1010,'REGISTRO ABONOS'!$B$8:$BC$10009,54,0)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295</v>
      </c>
      <c r="I1011" t="s">
        <v>295</v>
      </c>
      <c r="J1011">
        <f t="shared" si="15"/>
        <v>105000</v>
      </c>
      <c r="K1011" t="e">
        <f>VLOOKUP(B1011,'REGISTRO ABONOS'!$B$8:$BC$10009,54,0)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ABONOS'!$B$8:$BC$10009,54,0)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ABONOS'!$B$8:$BC$10009,54,0)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ABONOS'!$B$8:$BC$10009,54,0)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ABONOS'!$B$8:$BC$10009,54,0)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263</v>
      </c>
      <c r="I1016" t="s">
        <v>263</v>
      </c>
      <c r="J1016">
        <f t="shared" si="15"/>
        <v>105000</v>
      </c>
      <c r="K1016" t="e">
        <f>VLOOKUP(B1016,'REGISTRO ABONOS'!$B$8:$BC$10009,54,0)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ABONOS'!$B$8:$BC$10009,54,0)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ABONOS'!$B$8:$BC$10009,54,0)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ABONOS'!$B$8:$BC$10009,54,0)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73</v>
      </c>
      <c r="I1020" t="s">
        <v>73</v>
      </c>
      <c r="J1020">
        <f t="shared" si="15"/>
        <v>105000</v>
      </c>
      <c r="K1020" t="e">
        <f>VLOOKUP(B1020,'REGISTRO ABONOS'!$B$8:$BC$10009,54,0)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181</v>
      </c>
      <c r="I1021" t="s">
        <v>181</v>
      </c>
      <c r="J1021">
        <f t="shared" si="15"/>
        <v>105000</v>
      </c>
      <c r="K1021" t="e">
        <f>VLOOKUP(B1021,'REGISTRO ABONOS'!$B$8:$BC$10009,54,0)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181</v>
      </c>
      <c r="I1022" t="s">
        <v>181</v>
      </c>
      <c r="J1022">
        <f t="shared" si="15"/>
        <v>105000</v>
      </c>
      <c r="K1022" t="e">
        <f>VLOOKUP(B1022,'REGISTRO ABONOS'!$B$8:$BC$10009,54,0)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181</v>
      </c>
      <c r="I1023" t="s">
        <v>181</v>
      </c>
      <c r="J1023">
        <f t="shared" si="15"/>
        <v>105000</v>
      </c>
      <c r="K1023" t="e">
        <f>VLOOKUP(B1023,'REGISTRO ABONOS'!$B$8:$BC$10009,54,0)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ABONOS'!$B$8:$BC$10009,54,0)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296</v>
      </c>
      <c r="I1025" t="s">
        <v>296</v>
      </c>
      <c r="J1025">
        <f t="shared" si="15"/>
        <v>105000</v>
      </c>
      <c r="K1025" t="e">
        <f>VLOOKUP(B1025,'REGISTRO ABONOS'!$B$8:$BC$10009,54,0)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257</v>
      </c>
      <c r="I1026" t="s">
        <v>257</v>
      </c>
      <c r="J1026">
        <f t="shared" si="15"/>
        <v>105000</v>
      </c>
      <c r="K1026" t="e">
        <f>VLOOKUP(B1026,'REGISTRO ABONOS'!$B$8:$BC$10009,54,0)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277</v>
      </c>
      <c r="I1027" t="s">
        <v>277</v>
      </c>
      <c r="J1027">
        <f t="shared" si="15"/>
        <v>105000</v>
      </c>
      <c r="K1027" t="e">
        <f>VLOOKUP(B1027,'REGISTRO ABONOS'!$B$8:$BC$10009,54,0)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ABONOS'!$B$8:$BC$10009,54,0)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ABONOS'!$B$8:$BC$10009,54,0)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297</v>
      </c>
      <c r="I1030" t="s">
        <v>297</v>
      </c>
      <c r="J1030">
        <f t="shared" si="15"/>
        <v>105000</v>
      </c>
      <c r="K1030" t="e">
        <f>VLOOKUP(B1030,'REGISTRO ABONOS'!$B$8:$BC$10009,54,0)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257</v>
      </c>
      <c r="I1031" t="s">
        <v>257</v>
      </c>
      <c r="J1031">
        <f t="shared" si="15"/>
        <v>105000</v>
      </c>
      <c r="K1031" t="e">
        <f>VLOOKUP(B1031,'REGISTRO ABONOS'!$B$8:$BC$10009,54,0)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ABONOS'!$B$8:$BC$10009,54,0)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97</v>
      </c>
      <c r="H1033" t="s">
        <v>97</v>
      </c>
      <c r="I1033" t="s">
        <v>62</v>
      </c>
      <c r="J1033">
        <f t="shared" si="15"/>
        <v>105000</v>
      </c>
      <c r="K1033" t="e">
        <f>VLOOKUP(B1033,'REGISTRO ABONOS'!$B$8:$BC$10009,54,0)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298</v>
      </c>
      <c r="I1034" t="s">
        <v>298</v>
      </c>
      <c r="J1034">
        <f t="shared" si="15"/>
        <v>105000</v>
      </c>
      <c r="K1034" t="e">
        <f>VLOOKUP(B1034,'REGISTRO ABONOS'!$B$8:$BC$10009,54,0)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299</v>
      </c>
      <c r="I1035" t="s">
        <v>299</v>
      </c>
      <c r="J1035">
        <f t="shared" si="15"/>
        <v>105000</v>
      </c>
      <c r="K1035" t="e">
        <f>VLOOKUP(B1035,'REGISTRO ABONOS'!$B$8:$BC$10009,54,0)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254</v>
      </c>
      <c r="I1036" t="s">
        <v>254</v>
      </c>
      <c r="J1036">
        <f t="shared" ref="J1036:J1099" si="16">IF(C1036&gt;43607,130000,105000)</f>
        <v>105000</v>
      </c>
      <c r="K1036" t="e">
        <f>VLOOKUP(B1036,'REGISTRO ABONOS'!$B$8:$BC$10009,54,0)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297</v>
      </c>
      <c r="I1037" t="s">
        <v>297</v>
      </c>
      <c r="J1037">
        <f t="shared" si="16"/>
        <v>105000</v>
      </c>
      <c r="K1037" t="e">
        <f>VLOOKUP(B1037,'REGISTRO ABONOS'!$B$8:$BC$10009,54,0)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272</v>
      </c>
      <c r="I1038" t="s">
        <v>272</v>
      </c>
      <c r="J1038">
        <f t="shared" si="16"/>
        <v>105000</v>
      </c>
      <c r="K1038" t="e">
        <f>VLOOKUP(B1038,'REGISTRO ABONOS'!$B$8:$BC$10009,54,0)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ABONOS'!$B$8:$BC$10009,54,0)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ABONOS'!$B$8:$BC$10009,54,0)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ABONOS'!$B$8:$BC$10009,54,0)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ABONOS'!$B$8:$BC$10009,54,0)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ABONOS'!$B$8:$BC$10009,54,0)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ABONOS'!$B$8:$BC$10009,54,0)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ABONOS'!$B$8:$BC$10009,54,0)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300</v>
      </c>
      <c r="I1046" t="s">
        <v>300</v>
      </c>
      <c r="J1046">
        <f t="shared" si="16"/>
        <v>105000</v>
      </c>
      <c r="K1046" t="e">
        <f>VLOOKUP(B1046,'REGISTRO ABONOS'!$B$8:$BC$10009,54,0)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300</v>
      </c>
      <c r="I1047" t="s">
        <v>300</v>
      </c>
      <c r="J1047">
        <f t="shared" si="16"/>
        <v>105000</v>
      </c>
      <c r="K1047" t="e">
        <f>VLOOKUP(B1047,'REGISTRO ABONOS'!$B$8:$BC$10009,54,0)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ABONOS'!$B$8:$BC$10009,54,0)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ABONOS'!$B$8:$BC$10009,54,0)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ABONOS'!$B$8:$BC$10009,54,0)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ABONOS'!$B$8:$BC$10009,54,0)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ABONOS'!$B$8:$BC$10009,54,0)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ABONOS'!$B$8:$BC$10009,54,0)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ABONOS'!$B$8:$BC$10009,54,0)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ABONOS'!$B$8:$BC$10009,54,0)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ABONOS'!$B$8:$BC$10009,54,0)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218</v>
      </c>
      <c r="I1057" t="s">
        <v>218</v>
      </c>
      <c r="J1057">
        <f t="shared" si="16"/>
        <v>105000</v>
      </c>
      <c r="K1057" t="e">
        <f>VLOOKUP(B1057,'REGISTRO ABONOS'!$B$8:$BC$10009,54,0)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ABONOS'!$B$8:$BC$10009,54,0)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218</v>
      </c>
      <c r="I1059" t="s">
        <v>218</v>
      </c>
      <c r="J1059">
        <f t="shared" si="16"/>
        <v>105000</v>
      </c>
      <c r="K1059" t="e">
        <f>VLOOKUP(B1059,'REGISTRO ABONOS'!$B$8:$BC$10009,54,0)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275</v>
      </c>
      <c r="I1060" t="s">
        <v>275</v>
      </c>
      <c r="J1060">
        <f t="shared" si="16"/>
        <v>105000</v>
      </c>
      <c r="K1060" t="e">
        <f>VLOOKUP(B1060,'REGISTRO ABONOS'!$B$8:$BC$10009,54,0)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ABONOS'!$B$8:$BC$10009,54,0)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ABONOS'!$B$8:$BC$10009,54,0)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ABONOS'!$B$8:$BC$10009,54,0)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ABONOS'!$B$8:$BC$10009,54,0)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275</v>
      </c>
      <c r="I1065" t="s">
        <v>275</v>
      </c>
      <c r="J1065">
        <f t="shared" si="16"/>
        <v>105000</v>
      </c>
      <c r="K1065" t="e">
        <f>VLOOKUP(B1065,'REGISTRO ABONOS'!$B$8:$BC$10009,54,0)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ABONOS'!$B$8:$BC$10009,54,0)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272</v>
      </c>
      <c r="I1067" t="s">
        <v>272</v>
      </c>
      <c r="J1067">
        <f t="shared" si="16"/>
        <v>105000</v>
      </c>
      <c r="K1067" t="e">
        <f>VLOOKUP(B1067,'REGISTRO ABONOS'!$B$8:$BC$10009,54,0)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ABONOS'!$B$8:$BC$10009,54,0)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ABONOS'!$B$8:$BC$10009,54,0)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277</v>
      </c>
      <c r="I1070" t="s">
        <v>277</v>
      </c>
      <c r="J1070">
        <f t="shared" si="16"/>
        <v>105000</v>
      </c>
      <c r="K1070" t="e">
        <f>VLOOKUP(B1070,'REGISTRO ABONOS'!$B$8:$BC$10009,54,0)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ABONOS'!$B$8:$BC$10009,54,0)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ABONOS'!$B$8:$BC$10009,54,0)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ABONOS'!$B$8:$BC$10009,54,0)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ABONOS'!$B$8:$BC$10009,54,0)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ABONOS'!$B$8:$BC$10009,54,0)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257</v>
      </c>
      <c r="I1076" t="s">
        <v>257</v>
      </c>
      <c r="J1076">
        <f t="shared" si="16"/>
        <v>105000</v>
      </c>
      <c r="K1076" t="e">
        <f>VLOOKUP(B1076,'REGISTRO ABONOS'!$B$8:$BC$10009,54,0)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ABONOS'!$B$8:$BC$10009,54,0)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ABONOS'!$B$8:$BC$10009,54,0)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ABONOS'!$B$8:$BC$10009,54,0)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ABONOS'!$B$8:$BC$10009,54,0)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ABONOS'!$B$8:$BC$10009,54,0)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ABONOS'!$B$8:$BC$10009,54,0)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ABONOS'!$B$8:$BC$10009,54,0)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ABONOS'!$B$8:$BC$10009,54,0)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ABONOS'!$B$8:$BC$10009,54,0)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ABONOS'!$B$8:$BC$10009,54,0)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286</v>
      </c>
      <c r="I1087" t="s">
        <v>286</v>
      </c>
      <c r="J1087">
        <f t="shared" si="16"/>
        <v>105000</v>
      </c>
      <c r="K1087" t="e">
        <f>VLOOKUP(B1087,'REGISTRO ABONOS'!$B$8:$BC$10009,54,0)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ABONOS'!$B$8:$BC$10009,54,0)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ABONOS'!$B$8:$BC$10009,54,0)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159</v>
      </c>
      <c r="I1090" t="s">
        <v>159</v>
      </c>
      <c r="J1090">
        <f t="shared" si="16"/>
        <v>105000</v>
      </c>
      <c r="K1090" t="e">
        <f>VLOOKUP(B1090,'REGISTRO ABONOS'!$B$8:$BC$10009,54,0)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240</v>
      </c>
      <c r="H1091" t="s">
        <v>240</v>
      </c>
      <c r="I1091" t="s">
        <v>248</v>
      </c>
      <c r="J1091">
        <f t="shared" si="16"/>
        <v>105000</v>
      </c>
      <c r="K1091" t="e">
        <f>VLOOKUP(B1091,'REGISTRO ABONOS'!$B$8:$BC$10009,54,0)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ABONOS'!$B$8:$BC$10009,54,0)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ABONOS'!$B$8:$BC$10009,54,0)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ABONOS'!$B$8:$BC$10009,54,0)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ABONOS'!$B$8:$BC$10009,54,0)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ABONOS'!$B$8:$BC$10009,54,0)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ABONOS'!$B$8:$BC$10009,54,0)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ABONOS'!$B$8:$BC$10009,54,0)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257</v>
      </c>
      <c r="I1099" t="s">
        <v>257</v>
      </c>
      <c r="J1099">
        <f t="shared" si="16"/>
        <v>105000</v>
      </c>
      <c r="K1099" t="e">
        <f>VLOOKUP(B1099,'REGISTRO ABONOS'!$B$8:$BC$10009,54,0)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ABONOS'!$B$8:$BC$10009,54,0)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275</v>
      </c>
      <c r="I1101" t="s">
        <v>275</v>
      </c>
      <c r="J1101">
        <f t="shared" si="17"/>
        <v>105000</v>
      </c>
      <c r="K1101" t="e">
        <f>VLOOKUP(B1101,'REGISTRO ABONOS'!$B$8:$BC$10009,54,0)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275</v>
      </c>
      <c r="I1102" t="s">
        <v>275</v>
      </c>
      <c r="J1102">
        <f t="shared" si="17"/>
        <v>105000</v>
      </c>
      <c r="K1102" t="e">
        <f>VLOOKUP(B1102,'REGISTRO ABONOS'!$B$8:$BC$10009,54,0)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ABONOS'!$B$8:$BC$10009,54,0)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ABONOS'!$B$8:$BC$10009,54,0)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ABONOS'!$B$8:$BC$10009,54,0)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ABONOS'!$B$8:$BC$10009,54,0)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ABONOS'!$B$8:$BC$10009,54,0)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ABONOS'!$B$8:$BC$10009,54,0)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ABONOS'!$B$8:$BC$10009,54,0)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275</v>
      </c>
      <c r="I1110" t="s">
        <v>275</v>
      </c>
      <c r="J1110">
        <f t="shared" si="17"/>
        <v>105000</v>
      </c>
      <c r="K1110" t="e">
        <f>VLOOKUP(B1110,'REGISTRO ABONOS'!$B$8:$BC$10009,54,0)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254</v>
      </c>
      <c r="I1111" t="s">
        <v>254</v>
      </c>
      <c r="J1111">
        <f t="shared" si="17"/>
        <v>105000</v>
      </c>
      <c r="K1111" t="e">
        <f>VLOOKUP(B1111,'REGISTRO ABONOS'!$B$8:$BC$10009,54,0)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ABONOS'!$B$8:$BC$10009,54,0)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265</v>
      </c>
      <c r="I1113" t="s">
        <v>265</v>
      </c>
      <c r="J1113">
        <f t="shared" si="17"/>
        <v>105000</v>
      </c>
      <c r="K1113" t="e">
        <f>VLOOKUP(B1113,'REGISTRO ABONOS'!$B$8:$BC$10009,54,0)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ABONOS'!$B$8:$BC$10009,54,0)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ABONOS'!$B$8:$BC$10009,54,0)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ABONOS'!$B$8:$BC$10009,54,0)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ABONOS'!$B$8:$BC$10009,54,0)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ABONOS'!$B$8:$BC$10009,54,0)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ABONOS'!$B$8:$BC$10009,54,0)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194</v>
      </c>
      <c r="I1120" t="s">
        <v>62</v>
      </c>
      <c r="J1120">
        <f t="shared" si="17"/>
        <v>105000</v>
      </c>
      <c r="K1120" t="e">
        <f>VLOOKUP(B1120,'REGISTRO ABONOS'!$B$8:$BC$10009,54,0)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ABONOS'!$B$8:$BC$10009,54,0)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ABONOS'!$B$8:$BC$10009,54,0)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ABONOS'!$B$8:$BC$10009,54,0)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301</v>
      </c>
      <c r="I1124" t="s">
        <v>301</v>
      </c>
      <c r="J1124">
        <f t="shared" si="17"/>
        <v>105000</v>
      </c>
      <c r="K1124" t="e">
        <f>VLOOKUP(B1124,'REGISTRO ABONOS'!$B$8:$BC$10009,54,0)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159</v>
      </c>
      <c r="I1125" t="s">
        <v>159</v>
      </c>
      <c r="J1125">
        <f t="shared" si="17"/>
        <v>105000</v>
      </c>
      <c r="K1125" t="e">
        <f>VLOOKUP(B1125,'REGISTRO ABONOS'!$B$8:$BC$10009,54,0)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302</v>
      </c>
      <c r="I1126" t="s">
        <v>302</v>
      </c>
      <c r="J1126">
        <f t="shared" si="17"/>
        <v>105000</v>
      </c>
      <c r="K1126" t="e">
        <f>VLOOKUP(B1126,'REGISTRO ABONOS'!$B$8:$BC$10009,54,0)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286</v>
      </c>
      <c r="I1127" t="s">
        <v>286</v>
      </c>
      <c r="J1127">
        <f t="shared" si="17"/>
        <v>105000</v>
      </c>
      <c r="K1127" t="e">
        <f>VLOOKUP(B1127,'REGISTRO ABONOS'!$B$8:$BC$10009,54,0)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257</v>
      </c>
      <c r="I1128" t="s">
        <v>257</v>
      </c>
      <c r="J1128">
        <f t="shared" si="17"/>
        <v>105000</v>
      </c>
      <c r="K1128" t="e">
        <f>VLOOKUP(B1128,'REGISTRO ABONOS'!$B$8:$BC$10009,54,0)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ABONOS'!$B$8:$BC$10009,54,0)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275</v>
      </c>
      <c r="I1130" t="s">
        <v>275</v>
      </c>
      <c r="J1130">
        <f t="shared" si="17"/>
        <v>105000</v>
      </c>
      <c r="K1130" t="e">
        <f>VLOOKUP(B1130,'REGISTRO ABONOS'!$B$8:$BC$10009,54,0)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ABONOS'!$B$8:$BC$10009,54,0)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159</v>
      </c>
      <c r="I1132" t="s">
        <v>159</v>
      </c>
      <c r="J1132">
        <f t="shared" si="17"/>
        <v>105000</v>
      </c>
      <c r="K1132" t="e">
        <f>VLOOKUP(B1132,'REGISTRO ABONOS'!$B$8:$BC$10009,54,0)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ABONOS'!$B$8:$BC$10009,54,0)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ABONOS'!$B$8:$BC$10009,54,0)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ABONOS'!$B$8:$BC$10009,54,0)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286</v>
      </c>
      <c r="I1136" t="s">
        <v>286</v>
      </c>
      <c r="J1136">
        <f t="shared" si="17"/>
        <v>105000</v>
      </c>
      <c r="K1136" t="e">
        <f>VLOOKUP(B1136,'REGISTRO ABONOS'!$B$8:$BC$10009,54,0)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ABONOS'!$B$8:$BC$10009,54,0)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ABONOS'!$B$8:$BC$10009,54,0)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301</v>
      </c>
      <c r="I1139" t="s">
        <v>301</v>
      </c>
      <c r="J1139">
        <f t="shared" si="17"/>
        <v>105000</v>
      </c>
      <c r="K1139" t="e">
        <f>VLOOKUP(B1139,'REGISTRO ABONOS'!$B$8:$BC$10009,54,0)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73</v>
      </c>
      <c r="I1140" t="s">
        <v>73</v>
      </c>
      <c r="J1140">
        <f t="shared" si="17"/>
        <v>105000</v>
      </c>
      <c r="K1140" t="e">
        <f>VLOOKUP(B1140,'REGISTRO ABONOS'!$B$8:$BC$10009,54,0)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73</v>
      </c>
      <c r="I1141" t="s">
        <v>73</v>
      </c>
      <c r="J1141">
        <f t="shared" si="17"/>
        <v>105000</v>
      </c>
      <c r="K1141" t="e">
        <f>VLOOKUP(B1141,'REGISTRO ABONOS'!$B$8:$BC$10009,54,0)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ABONOS'!$B$8:$BC$10009,54,0)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ABONOS'!$B$8:$BC$10009,54,0)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ABONOS'!$B$8:$BC$10009,54,0)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ABONOS'!$B$8:$BC$10009,54,0)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283</v>
      </c>
      <c r="I1146" t="s">
        <v>283</v>
      </c>
      <c r="J1146">
        <f t="shared" si="17"/>
        <v>105000</v>
      </c>
      <c r="K1146" t="e">
        <f>VLOOKUP(B1146,'REGISTRO ABONOS'!$B$8:$BC$10009,54,0)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258</v>
      </c>
      <c r="I1147" t="s">
        <v>258</v>
      </c>
      <c r="J1147">
        <f t="shared" si="17"/>
        <v>105000</v>
      </c>
      <c r="K1147" t="e">
        <f>VLOOKUP(B1147,'REGISTRO ABONOS'!$B$8:$BC$10009,54,0)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ABONOS'!$B$8:$BC$10009,54,0)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301</v>
      </c>
      <c r="I1149" t="s">
        <v>301</v>
      </c>
      <c r="J1149">
        <f t="shared" si="17"/>
        <v>105000</v>
      </c>
      <c r="K1149" t="e">
        <f>VLOOKUP(B1149,'REGISTRO ABONOS'!$B$8:$BC$10009,54,0)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ABONOS'!$B$8:$BC$10009,54,0)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413</v>
      </c>
      <c r="H1151" t="s">
        <v>413</v>
      </c>
      <c r="I1151" t="s">
        <v>410</v>
      </c>
      <c r="J1151">
        <f t="shared" si="17"/>
        <v>105000</v>
      </c>
      <c r="K1151" t="e">
        <f>VLOOKUP(B1151,'REGISTRO ABONOS'!$B$8:$BC$10009,54,0)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ABONOS'!$B$8:$BC$10009,54,0)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159</v>
      </c>
      <c r="I1153" t="s">
        <v>159</v>
      </c>
      <c r="J1153">
        <f t="shared" si="17"/>
        <v>105000</v>
      </c>
      <c r="K1153" t="e">
        <f>VLOOKUP(B1153,'REGISTRO ABONOS'!$B$8:$BC$10009,54,0)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275</v>
      </c>
      <c r="I1154" t="s">
        <v>275</v>
      </c>
      <c r="J1154">
        <f t="shared" si="17"/>
        <v>105000</v>
      </c>
      <c r="K1154" t="e">
        <f>VLOOKUP(B1154,'REGISTRO ABONOS'!$B$8:$BC$10009,54,0)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ABONOS'!$B$8:$BC$10009,54,0)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ABONOS'!$B$8:$BC$10009,54,0)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275</v>
      </c>
      <c r="I1157" t="s">
        <v>275</v>
      </c>
      <c r="J1157">
        <f t="shared" si="17"/>
        <v>105000</v>
      </c>
      <c r="K1157" t="e">
        <f>VLOOKUP(B1157,'REGISTRO ABONOS'!$B$8:$BC$10009,54,0)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ABONOS'!$B$8:$BC$10009,54,0)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ABONOS'!$B$8:$BC$10009,54,0)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ABONOS'!$B$8:$BC$10009,54,0)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159</v>
      </c>
      <c r="I1161" t="s">
        <v>159</v>
      </c>
      <c r="J1161">
        <f t="shared" si="17"/>
        <v>105000</v>
      </c>
      <c r="K1161" t="e">
        <f>VLOOKUP(B1161,'REGISTRO ABONOS'!$B$8:$BC$10009,54,0)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ABONOS'!$B$8:$BC$10009,54,0)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ABONOS'!$B$8:$BC$10009,54,0)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ABONOS'!$B$8:$BC$10009,54,0)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ABONOS'!$B$8:$BC$10009,54,0)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286</v>
      </c>
      <c r="I1166" t="s">
        <v>286</v>
      </c>
      <c r="J1166">
        <f t="shared" si="18"/>
        <v>105000</v>
      </c>
      <c r="K1166" t="e">
        <f>VLOOKUP(B1166,'REGISTRO ABONOS'!$B$8:$BC$10009,54,0)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ABONOS'!$B$8:$BC$10009,54,0)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ABONOS'!$B$8:$BC$10009,54,0)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ABONOS'!$B$8:$BC$10009,54,0)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ABONOS'!$B$8:$BC$10009,54,0)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ABONOS'!$B$8:$BC$10009,54,0)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ABONOS'!$B$8:$BC$10009,54,0)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ABONOS'!$B$8:$BC$10009,54,0)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ABONOS'!$B$8:$BC$10009,54,0)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ABONOS'!$B$8:$BC$10009,54,0)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ABONOS'!$B$8:$BC$10009,54,0)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ABONOS'!$B$8:$BC$10009,54,0)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ABONOS'!$B$8:$BC$10009,54,0)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ABONOS'!$B$8:$BC$10009,54,0)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ABONOS'!$B$8:$BC$10009,54,0)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257</v>
      </c>
      <c r="I1181" t="s">
        <v>257</v>
      </c>
      <c r="J1181">
        <f t="shared" si="18"/>
        <v>105000</v>
      </c>
      <c r="K1181" t="e">
        <f>VLOOKUP(B1181,'REGISTRO ABONOS'!$B$8:$BC$10009,54,0)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ABONOS'!$B$8:$BC$10009,54,0)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ABONOS'!$B$8:$BC$10009,54,0)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ABONOS'!$B$8:$BC$10009,54,0)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ABONOS'!$B$8:$BC$10009,54,0)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ABONOS'!$B$8:$BC$10009,54,0)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ABONOS'!$B$8:$BC$10009,54,0)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ABONOS'!$B$8:$BC$10009,54,0)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ABONOS'!$B$8:$BC$10009,54,0)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ABONOS'!$B$8:$BC$10009,54,0)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ABONOS'!$B$8:$BC$10009,54,0)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159</v>
      </c>
      <c r="I1192" t="s">
        <v>159</v>
      </c>
      <c r="J1192">
        <f t="shared" si="18"/>
        <v>105000</v>
      </c>
      <c r="K1192" t="e">
        <f>VLOOKUP(B1192,'REGISTRO ABONOS'!$B$8:$BC$10009,54,0)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ABONOS'!$B$8:$BC$10009,54,0)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ABONOS'!$B$8:$BC$10009,54,0)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ABONOS'!$B$8:$BC$10009,54,0)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ABONOS'!$B$8:$BC$10009,54,0)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ABONOS'!$B$8:$BC$10009,54,0)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ABONOS'!$B$8:$BC$10009,54,0)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ABONOS'!$B$8:$BC$10009,54,0)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ABONOS'!$B$8:$BC$10009,54,0)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67</v>
      </c>
      <c r="E1201" t="s">
        <v>68</v>
      </c>
      <c r="F1201">
        <v>3165615618</v>
      </c>
      <c r="G1201">
        <v>16740212</v>
      </c>
      <c r="H1201" t="s">
        <v>67</v>
      </c>
      <c r="I1201" t="s">
        <v>62</v>
      </c>
      <c r="J1201">
        <f t="shared" si="18"/>
        <v>105000</v>
      </c>
      <c r="K1201" t="e">
        <f>VLOOKUP(B1201,'REGISTRO ABONOS'!$B$8:$BC$10009,54,0)</f>
        <v>#N/A</v>
      </c>
      <c r="L1201" t="e">
        <f>IF(Tabla267[[#This Row],[VALOR RESTANTE]]&lt;Tabla267[[#This Row],[VALOR]],"NO DISPONIBLE","DISPONIBLE")</f>
        <v>#N/A</v>
      </c>
      <c r="M1201" s="9">
        <f>COUNTIF(Tabla267[[#This Row],[VALOR RESTANTE]],0)</f>
        <v>0</v>
      </c>
    </row>
    <row r="1202" spans="2:13" hidden="1" x14ac:dyDescent="0.2">
      <c r="B1202" s="31">
        <v>1193</v>
      </c>
      <c r="H1202" t="s">
        <v>159</v>
      </c>
      <c r="I1202" t="s">
        <v>159</v>
      </c>
      <c r="J1202">
        <f t="shared" si="18"/>
        <v>105000</v>
      </c>
      <c r="K1202" t="e">
        <f>VLOOKUP(B1202,'REGISTRO ABONOS'!$B$8:$BC$10009,54,0)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286</v>
      </c>
      <c r="I1203" t="s">
        <v>286</v>
      </c>
      <c r="J1203">
        <f t="shared" si="18"/>
        <v>105000</v>
      </c>
      <c r="K1203" t="e">
        <f>VLOOKUP(B1203,'REGISTRO ABONOS'!$B$8:$BC$10009,54,0)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185</v>
      </c>
      <c r="I1204" t="s">
        <v>185</v>
      </c>
      <c r="J1204">
        <f t="shared" si="18"/>
        <v>105000</v>
      </c>
      <c r="K1204" t="e">
        <f>VLOOKUP(B1204,'REGISTRO ABONOS'!$B$8:$BC$10009,54,0)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ABONOS'!$B$8:$BC$10009,54,0)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ABONOS'!$B$8:$BC$10009,54,0)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ABONOS'!$B$8:$BC$10009,54,0)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ABONOS'!$B$8:$BC$10009,54,0)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ABONOS'!$B$8:$BC$10009,54,0)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250</v>
      </c>
      <c r="I1210" t="s">
        <v>250</v>
      </c>
      <c r="J1210">
        <f t="shared" si="18"/>
        <v>105000</v>
      </c>
      <c r="K1210" t="e">
        <f>VLOOKUP(B1210,'REGISTRO ABONOS'!$B$8:$BC$10009,54,0)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181</v>
      </c>
      <c r="I1211" t="s">
        <v>181</v>
      </c>
      <c r="J1211">
        <f t="shared" si="18"/>
        <v>105000</v>
      </c>
      <c r="K1211" t="e">
        <f>VLOOKUP(B1211,'REGISTRO ABONOS'!$B$8:$BC$10009,54,0)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183</v>
      </c>
      <c r="I1212" t="s">
        <v>183</v>
      </c>
      <c r="J1212">
        <f t="shared" si="18"/>
        <v>105000</v>
      </c>
      <c r="K1212" t="e">
        <f>VLOOKUP(B1212,'REGISTRO ABONOS'!$B$8:$BC$10009,54,0)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ABONOS'!$B$8:$BC$10009,54,0)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159</v>
      </c>
      <c r="I1214" t="s">
        <v>159</v>
      </c>
      <c r="J1214">
        <f t="shared" si="18"/>
        <v>105000</v>
      </c>
      <c r="K1214" t="e">
        <f>VLOOKUP(B1214,'REGISTRO ABONOS'!$B$8:$BC$10009,54,0)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ABONOS'!$B$8:$BC$10009,54,0)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ABONOS'!$B$8:$BC$10009,54,0)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ABONOS'!$B$8:$BC$10009,54,0)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ABONOS'!$B$8:$BC$10009,54,0)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ABONOS'!$B$8:$BC$10009,54,0)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ABONOS'!$B$8:$BC$10009,54,0)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250</v>
      </c>
      <c r="I1221" t="s">
        <v>250</v>
      </c>
      <c r="J1221">
        <f t="shared" si="18"/>
        <v>105000</v>
      </c>
      <c r="K1221" t="e">
        <f>VLOOKUP(B1221,'REGISTRO ABONOS'!$B$8:$BC$10009,54,0)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ABONOS'!$B$8:$BC$10009,54,0)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181</v>
      </c>
      <c r="I1223" t="s">
        <v>181</v>
      </c>
      <c r="J1223">
        <f t="shared" si="18"/>
        <v>105000</v>
      </c>
      <c r="K1223" t="e">
        <f>VLOOKUP(B1223,'REGISTRO ABONOS'!$B$8:$BC$10009,54,0)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257</v>
      </c>
      <c r="I1224" t="s">
        <v>257</v>
      </c>
      <c r="J1224">
        <f t="shared" si="18"/>
        <v>105000</v>
      </c>
      <c r="K1224" t="e">
        <f>VLOOKUP(B1224,'REGISTRO ABONOS'!$B$8:$BC$10009,54,0)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73</v>
      </c>
      <c r="I1225" t="s">
        <v>73</v>
      </c>
      <c r="J1225">
        <f t="shared" si="18"/>
        <v>105000</v>
      </c>
      <c r="K1225" t="e">
        <f>VLOOKUP(B1225,'REGISTRO ABONOS'!$B$8:$BC$10009,54,0)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302</v>
      </c>
      <c r="I1226" t="s">
        <v>302</v>
      </c>
      <c r="J1226">
        <f t="shared" si="18"/>
        <v>105000</v>
      </c>
      <c r="K1226" t="e">
        <f>VLOOKUP(B1226,'REGISTRO ABONOS'!$B$8:$BC$10009,54,0)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ABONOS'!$B$8:$BC$10009,54,0)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ABONOS'!$B$8:$BC$10009,54,0)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ABONOS'!$B$8:$BC$10009,54,0)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302</v>
      </c>
      <c r="I1230" t="s">
        <v>302</v>
      </c>
      <c r="J1230">
        <f t="shared" si="19"/>
        <v>105000</v>
      </c>
      <c r="K1230" t="e">
        <f>VLOOKUP(B1230,'REGISTRO ABONOS'!$B$8:$BC$10009,54,0)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260</v>
      </c>
      <c r="I1231" t="s">
        <v>260</v>
      </c>
      <c r="J1231">
        <f t="shared" si="19"/>
        <v>105000</v>
      </c>
      <c r="K1231" t="e">
        <f>VLOOKUP(B1231,'REGISTRO ABONOS'!$B$8:$BC$10009,54,0)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ABONOS'!$B$8:$BC$10009,54,0)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ABONOS'!$B$8:$BC$10009,54,0)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258</v>
      </c>
      <c r="I1234" t="s">
        <v>258</v>
      </c>
      <c r="J1234">
        <f t="shared" si="19"/>
        <v>105000</v>
      </c>
      <c r="K1234" t="e">
        <f>VLOOKUP(B1234,'REGISTRO ABONOS'!$B$8:$BC$10009,54,0)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ABONOS'!$B$8:$BC$10009,54,0)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264</v>
      </c>
      <c r="I1236" t="s">
        <v>264</v>
      </c>
      <c r="J1236">
        <f t="shared" si="19"/>
        <v>105000</v>
      </c>
      <c r="K1236" t="e">
        <f>VLOOKUP(B1236,'REGISTRO ABONOS'!$B$8:$BC$10009,54,0)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73</v>
      </c>
      <c r="I1237" t="s">
        <v>73</v>
      </c>
      <c r="J1237">
        <f t="shared" si="19"/>
        <v>105000</v>
      </c>
      <c r="K1237" t="e">
        <f>VLOOKUP(B1237,'REGISTRO ABONOS'!$B$8:$BC$10009,54,0)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ABONOS'!$B$8:$BC$10009,54,0)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205</v>
      </c>
      <c r="I1239" t="s">
        <v>205</v>
      </c>
      <c r="J1239">
        <f t="shared" si="19"/>
        <v>105000</v>
      </c>
      <c r="K1239" t="e">
        <f>VLOOKUP(B1239,'REGISTRO ABONOS'!$B$8:$BC$10009,54,0)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248</v>
      </c>
      <c r="I1240" t="s">
        <v>248</v>
      </c>
      <c r="J1240">
        <f t="shared" si="19"/>
        <v>105000</v>
      </c>
      <c r="K1240" t="e">
        <f>VLOOKUP(B1240,'REGISTRO ABONOS'!$B$8:$BC$10009,54,0)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ABONOS'!$B$8:$BC$10009,54,0)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ABONOS'!$B$8:$BC$10009,54,0)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73</v>
      </c>
      <c r="I1243" t="s">
        <v>73</v>
      </c>
      <c r="J1243">
        <f t="shared" si="19"/>
        <v>105000</v>
      </c>
      <c r="K1243" t="e">
        <f>VLOOKUP(B1243,'REGISTRO ABONOS'!$B$8:$BC$10009,54,0)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ABONOS'!$B$8:$BC$10009,54,0)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ABONOS'!$B$8:$BC$10009,54,0)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263</v>
      </c>
      <c r="I1246" t="s">
        <v>263</v>
      </c>
      <c r="J1246">
        <f t="shared" si="19"/>
        <v>105000</v>
      </c>
      <c r="K1246" t="e">
        <f>VLOOKUP(B1246,'REGISTRO ABONOS'!$B$8:$BC$10009,54,0)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ABONOS'!$B$8:$BC$10009,54,0)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ABONOS'!$B$8:$BC$10009,54,0)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302</v>
      </c>
      <c r="I1249" t="s">
        <v>302</v>
      </c>
      <c r="J1249">
        <f t="shared" si="19"/>
        <v>105000</v>
      </c>
      <c r="K1249" t="e">
        <f>VLOOKUP(B1249,'REGISTRO ABONOS'!$B$8:$BC$10009,54,0)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159</v>
      </c>
      <c r="I1250" t="s">
        <v>159</v>
      </c>
      <c r="J1250">
        <f t="shared" si="19"/>
        <v>105000</v>
      </c>
      <c r="K1250" t="e">
        <f>VLOOKUP(B1250,'REGISTRO ABONOS'!$B$8:$BC$10009,54,0)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ABONOS'!$B$8:$BC$10009,54,0)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ABONOS'!$B$8:$BC$10009,54,0)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ABONOS'!$B$8:$BC$10009,54,0)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103</v>
      </c>
      <c r="H1254" t="s">
        <v>103</v>
      </c>
      <c r="I1254" t="s">
        <v>62</v>
      </c>
      <c r="J1254">
        <f t="shared" si="19"/>
        <v>105000</v>
      </c>
      <c r="K1254" t="e">
        <f>VLOOKUP(B1254,'REGISTRO ABONOS'!$B$8:$BC$10009,54,0)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ABONOS'!$B$8:$BC$10009,54,0)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257</v>
      </c>
      <c r="I1256" t="s">
        <v>257</v>
      </c>
      <c r="J1256">
        <f t="shared" si="19"/>
        <v>105000</v>
      </c>
      <c r="K1256" t="e">
        <f>VLOOKUP(B1256,'REGISTRO ABONOS'!$B$8:$BC$10009,54,0)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248</v>
      </c>
      <c r="I1257" t="s">
        <v>248</v>
      </c>
      <c r="J1257">
        <f t="shared" si="19"/>
        <v>105000</v>
      </c>
      <c r="K1257" t="e">
        <f>VLOOKUP(B1257,'REGISTRO ABONOS'!$B$8:$BC$10009,54,0)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374</v>
      </c>
      <c r="H1258" t="s">
        <v>375</v>
      </c>
      <c r="I1258" t="s">
        <v>176</v>
      </c>
      <c r="J1258">
        <f t="shared" si="19"/>
        <v>105000</v>
      </c>
      <c r="K1258" t="e">
        <f>VLOOKUP(B1258,'REGISTRO ABONOS'!$B$8:$BC$10009,54,0)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250</v>
      </c>
      <c r="I1259" t="s">
        <v>250</v>
      </c>
      <c r="J1259">
        <f t="shared" si="19"/>
        <v>105000</v>
      </c>
      <c r="K1259" t="e">
        <f>VLOOKUP(B1259,'REGISTRO ABONOS'!$B$8:$BC$10009,54,0)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181</v>
      </c>
      <c r="I1260" t="s">
        <v>181</v>
      </c>
      <c r="J1260">
        <f t="shared" si="19"/>
        <v>105000</v>
      </c>
      <c r="K1260" t="e">
        <f>VLOOKUP(B1260,'REGISTRO ABONOS'!$B$8:$BC$10009,54,0)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ABONOS'!$B$8:$BC$10009,54,0)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ABONOS'!$B$8:$BC$10009,54,0)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257</v>
      </c>
      <c r="I1263" t="s">
        <v>257</v>
      </c>
      <c r="J1263">
        <f t="shared" si="19"/>
        <v>105000</v>
      </c>
      <c r="K1263" t="e">
        <f>VLOOKUP(B1263,'REGISTRO ABONOS'!$B$8:$BC$10009,54,0)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ABONOS'!$B$8:$BC$10009,54,0)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ABONOS'!$B$8:$BC$10009,54,0)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ABONOS'!$B$8:$BC$10009,54,0)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ABONOS'!$B$8:$BC$10009,54,0)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ABONOS'!$B$8:$BC$10009,54,0)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ABONOS'!$B$8:$BC$10009,54,0)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73</v>
      </c>
      <c r="I1270" t="s">
        <v>73</v>
      </c>
      <c r="J1270">
        <f t="shared" si="19"/>
        <v>105000</v>
      </c>
      <c r="K1270" t="e">
        <f>VLOOKUP(B1270,'REGISTRO ABONOS'!$B$8:$BC$10009,54,0)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ABONOS'!$B$8:$BC$10009,54,0)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ABONOS'!$B$8:$BC$10009,54,0)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ABONOS'!$B$8:$BC$10009,54,0)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ABONOS'!$B$8:$BC$10009,54,0)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ABONOS'!$B$8:$BC$10009,54,0)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ABONOS'!$B$8:$BC$10009,54,0)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ABONOS'!$B$8:$BC$10009,54,0)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ABONOS'!$B$8:$BC$10009,54,0)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ABONOS'!$B$8:$BC$10009,54,0)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ABONOS'!$B$8:$BC$10009,54,0)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ABONOS'!$B$8:$BC$10009,54,0)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ABONOS'!$B$8:$BC$10009,54,0)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ABONOS'!$B$8:$BC$10009,54,0)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263</v>
      </c>
      <c r="I1284" t="s">
        <v>263</v>
      </c>
      <c r="J1284">
        <f t="shared" si="19"/>
        <v>105000</v>
      </c>
      <c r="K1284" t="e">
        <f>VLOOKUP(B1284,'REGISTRO ABONOS'!$B$8:$BC$10009,54,0)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257</v>
      </c>
      <c r="I1285" t="s">
        <v>257</v>
      </c>
      <c r="J1285">
        <f t="shared" si="19"/>
        <v>105000</v>
      </c>
      <c r="K1285" t="e">
        <f>VLOOKUP(B1285,'REGISTRO ABONOS'!$B$8:$BC$10009,54,0)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ABONOS'!$B$8:$BC$10009,54,0)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ABONOS'!$B$8:$BC$10009,54,0)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257</v>
      </c>
      <c r="I1288" t="s">
        <v>257</v>
      </c>
      <c r="J1288">
        <f t="shared" si="19"/>
        <v>105000</v>
      </c>
      <c r="K1288" t="e">
        <f>VLOOKUP(B1288,'REGISTRO ABONOS'!$B$8:$BC$10009,54,0)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256</v>
      </c>
      <c r="I1289" t="s">
        <v>256</v>
      </c>
      <c r="J1289">
        <f t="shared" si="19"/>
        <v>105000</v>
      </c>
      <c r="K1289" t="e">
        <f>VLOOKUP(B1289,'REGISTRO ABONOS'!$B$8:$BC$10009,54,0)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ABONOS'!$B$8:$BC$10009,54,0)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176</v>
      </c>
      <c r="H1291" t="s">
        <v>176</v>
      </c>
      <c r="I1291" t="s">
        <v>73</v>
      </c>
      <c r="J1291">
        <f t="shared" si="19"/>
        <v>105000</v>
      </c>
      <c r="K1291" t="e">
        <f>VLOOKUP(B1291,'REGISTRO ABONOS'!$B$8:$BC$10009,54,0)</f>
        <v>#N/A</v>
      </c>
      <c r="L1291" t="e">
        <f>IF(Tabla267[[#This Row],[VALOR RESTANTE]]&lt;Tabla267[[#This Row],[VALOR]],"NO DISPONIBLE","DISPONIBLE")</f>
        <v>#N/A</v>
      </c>
      <c r="M1291" s="9">
        <f>COUNTIF(Tabla267[[#This Row],[VALOR RESTANTE]],0)</f>
        <v>0</v>
      </c>
    </row>
    <row r="1292" spans="2:13" hidden="1" x14ac:dyDescent="0.2">
      <c r="B1292" s="31">
        <v>1283</v>
      </c>
      <c r="H1292" t="s">
        <v>248</v>
      </c>
      <c r="I1292" t="s">
        <v>248</v>
      </c>
      <c r="J1292">
        <f t="shared" ref="J1292:J1355" si="20">IF(C1292&gt;43607,130000,105000)</f>
        <v>105000</v>
      </c>
      <c r="K1292" t="e">
        <f>VLOOKUP(B1292,'REGISTRO ABONOS'!$B$8:$BC$10009,54,0)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ABONOS'!$B$8:$BC$10009,54,0)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ABONOS'!$B$8:$BC$10009,54,0)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ABONOS'!$B$8:$BC$10009,54,0)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286</v>
      </c>
      <c r="I1296" t="s">
        <v>286</v>
      </c>
      <c r="J1296">
        <f t="shared" si="20"/>
        <v>105000</v>
      </c>
      <c r="K1296" t="e">
        <f>VLOOKUP(B1296,'REGISTRO ABONOS'!$B$8:$BC$10009,54,0)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ABONOS'!$B$8:$BC$10009,54,0)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ABONOS'!$B$8:$BC$10009,54,0)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ABONOS'!$B$8:$BC$10009,54,0)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ABONOS'!$B$8:$BC$10009,54,0)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ABONOS'!$B$8:$BC$10009,54,0)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ABONOS'!$B$8:$BC$10009,54,0)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ABONOS'!$B$8:$BC$10009,54,0)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303</v>
      </c>
      <c r="I1304" t="s">
        <v>303</v>
      </c>
      <c r="J1304">
        <f t="shared" si="20"/>
        <v>105000</v>
      </c>
      <c r="K1304" t="e">
        <f>VLOOKUP(B1304,'REGISTRO ABONOS'!$B$8:$BC$10009,54,0)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ABONOS'!$B$8:$BC$10009,54,0)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248</v>
      </c>
      <c r="I1306" t="s">
        <v>248</v>
      </c>
      <c r="J1306">
        <f t="shared" si="20"/>
        <v>105000</v>
      </c>
      <c r="K1306" t="e">
        <f>VLOOKUP(B1306,'REGISTRO ABONOS'!$B$8:$BC$10009,54,0)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ABONOS'!$B$8:$BC$10009,54,0)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ABONOS'!$B$8:$BC$10009,54,0)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ABONOS'!$B$8:$BC$10009,54,0)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273</v>
      </c>
      <c r="I1310" t="s">
        <v>273</v>
      </c>
      <c r="J1310">
        <f t="shared" si="20"/>
        <v>105000</v>
      </c>
      <c r="K1310" t="e">
        <f>VLOOKUP(B1310,'REGISTRO ABONOS'!$B$8:$BC$10009,54,0)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ABONOS'!$B$8:$BC$10009,54,0)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159</v>
      </c>
      <c r="I1312" t="s">
        <v>159</v>
      </c>
      <c r="J1312">
        <f t="shared" si="20"/>
        <v>105000</v>
      </c>
      <c r="K1312" t="e">
        <f>VLOOKUP(B1312,'REGISTRO ABONOS'!$B$8:$BC$10009,54,0)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304</v>
      </c>
      <c r="I1313" t="s">
        <v>304</v>
      </c>
      <c r="J1313">
        <f t="shared" si="20"/>
        <v>105000</v>
      </c>
      <c r="K1313" t="e">
        <f>VLOOKUP(B1313,'REGISTRO ABONOS'!$B$8:$BC$10009,54,0)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ABONOS'!$B$8:$BC$10009,54,0)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286</v>
      </c>
      <c r="I1315" t="s">
        <v>286</v>
      </c>
      <c r="J1315">
        <f t="shared" si="20"/>
        <v>105000</v>
      </c>
      <c r="K1315" t="e">
        <f>VLOOKUP(B1315,'REGISTRO ABONOS'!$B$8:$BC$10009,54,0)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ABONOS'!$B$8:$BC$10009,54,0)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275</v>
      </c>
      <c r="I1317" t="s">
        <v>275</v>
      </c>
      <c r="J1317">
        <f t="shared" si="20"/>
        <v>105000</v>
      </c>
      <c r="K1317" t="e">
        <f>VLOOKUP(B1317,'REGISTRO ABONOS'!$B$8:$BC$10009,54,0)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ABONOS'!$B$8:$BC$10009,54,0)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ABONOS'!$B$8:$BC$10009,54,0)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73</v>
      </c>
      <c r="I1320" t="s">
        <v>73</v>
      </c>
      <c r="J1320">
        <f t="shared" si="20"/>
        <v>105000</v>
      </c>
      <c r="K1320" t="e">
        <f>VLOOKUP(B1320,'REGISTRO ABONOS'!$B$8:$BC$10009,54,0)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ABONOS'!$B$8:$BC$10009,54,0)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ABONOS'!$B$8:$BC$10009,54,0)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ABONOS'!$B$8:$BC$10009,54,0)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ABONOS'!$B$8:$BC$10009,54,0)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273</v>
      </c>
      <c r="I1325" t="s">
        <v>273</v>
      </c>
      <c r="J1325">
        <f t="shared" si="20"/>
        <v>105000</v>
      </c>
      <c r="K1325" t="e">
        <f>VLOOKUP(B1325,'REGISTRO ABONOS'!$B$8:$BC$10009,54,0)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195</v>
      </c>
      <c r="I1326" t="s">
        <v>62</v>
      </c>
      <c r="J1326">
        <f t="shared" si="20"/>
        <v>105000</v>
      </c>
      <c r="K1326" t="e">
        <f>VLOOKUP(B1326,'REGISTRO ABONOS'!$B$8:$BC$10009,54,0)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ABONOS'!$B$8:$BC$10009,54,0)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286</v>
      </c>
      <c r="J1328">
        <f t="shared" si="20"/>
        <v>105000</v>
      </c>
      <c r="K1328" t="e">
        <f>VLOOKUP(B1328,'REGISTRO ABONOS'!$B$8:$BC$10009,54,0)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304</v>
      </c>
      <c r="J1329">
        <f t="shared" si="20"/>
        <v>105000</v>
      </c>
      <c r="K1329" t="e">
        <f>VLOOKUP(B1329,'REGISTRO ABONOS'!$B$8:$BC$10009,54,0)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304</v>
      </c>
      <c r="J1330">
        <f t="shared" si="20"/>
        <v>105000</v>
      </c>
      <c r="K1330" t="e">
        <f>VLOOKUP(B1330,'REGISTRO ABONOS'!$B$8:$BC$10009,54,0)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C1331" s="10">
        <v>43579</v>
      </c>
      <c r="D1331" t="s">
        <v>399</v>
      </c>
      <c r="H1331" t="s">
        <v>399</v>
      </c>
      <c r="I1331" t="s">
        <v>398</v>
      </c>
      <c r="J1331">
        <f t="shared" si="20"/>
        <v>105000</v>
      </c>
      <c r="K1331" t="e">
        <f>VLOOKUP(B1331,'REGISTRO ABONOS'!$B$8:$BC$10009,54,0)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ABONOS'!$B$8:$BC$10009,54,0)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ABONOS'!$B$8:$BC$10009,54,0)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257</v>
      </c>
      <c r="J1334">
        <f t="shared" si="20"/>
        <v>105000</v>
      </c>
      <c r="K1334" t="e">
        <f>VLOOKUP(B1334,'REGISTRO ABONOS'!$B$8:$BC$10009,54,0)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261</v>
      </c>
      <c r="J1335">
        <f t="shared" si="20"/>
        <v>105000</v>
      </c>
      <c r="K1335" t="e">
        <f>VLOOKUP(B1335,'REGISTRO ABONOS'!$B$8:$BC$10009,54,0)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183</v>
      </c>
      <c r="J1336">
        <f t="shared" si="20"/>
        <v>105000</v>
      </c>
      <c r="K1336" t="e">
        <f>VLOOKUP(B1336,'REGISTRO ABONOS'!$B$8:$BC$10009,54,0)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288</v>
      </c>
      <c r="J1337">
        <f t="shared" si="20"/>
        <v>105000</v>
      </c>
      <c r="K1337" t="e">
        <f>VLOOKUP(B1337,'REGISTRO ABONOS'!$B$8:$BC$10009,54,0)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283</v>
      </c>
      <c r="J1338">
        <f t="shared" si="20"/>
        <v>105000</v>
      </c>
      <c r="K1338" t="e">
        <f>VLOOKUP(B1338,'REGISTRO ABONOS'!$B$8:$BC$10009,54,0)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ABONOS'!$B$8:$BC$10009,54,0)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ABONOS'!$B$8:$BC$10009,54,0)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ABONOS'!$B$8:$BC$10009,54,0)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ABONOS'!$B$8:$BC$10009,54,0)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ABONOS'!$B$8:$BC$10009,54,0)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261</v>
      </c>
      <c r="J1344">
        <f t="shared" si="20"/>
        <v>105000</v>
      </c>
      <c r="K1344" t="e">
        <f>VLOOKUP(B1344,'REGISTRO ABONOS'!$B$8:$BC$10009,54,0)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256</v>
      </c>
      <c r="J1345">
        <f t="shared" si="20"/>
        <v>105000</v>
      </c>
      <c r="K1345" t="e">
        <f>VLOOKUP(B1345,'REGISTRO ABONOS'!$B$8:$BC$10009,54,0)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ABONOS'!$B$8:$BC$10009,54,0)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261</v>
      </c>
      <c r="J1347">
        <f t="shared" si="20"/>
        <v>105000</v>
      </c>
      <c r="K1347" t="e">
        <f>VLOOKUP(B1347,'REGISTRO ABONOS'!$B$8:$BC$10009,54,0)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186</v>
      </c>
      <c r="I1348" t="s">
        <v>185</v>
      </c>
      <c r="J1348">
        <f t="shared" si="20"/>
        <v>105000</v>
      </c>
      <c r="K1348" t="e">
        <f>VLOOKUP(B1348,'REGISTRO ABONOS'!$B$8:$BC$10009,54,0)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286</v>
      </c>
      <c r="J1349">
        <f t="shared" si="20"/>
        <v>105000</v>
      </c>
      <c r="K1349" t="e">
        <f>VLOOKUP(B1349,'REGISTRO ABONOS'!$B$8:$BC$10009,54,0)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ABONOS'!$B$8:$BC$10009,54,0)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391</v>
      </c>
      <c r="H1351" t="s">
        <v>391</v>
      </c>
      <c r="I1351" t="s">
        <v>176</v>
      </c>
      <c r="J1351">
        <f t="shared" si="20"/>
        <v>105000</v>
      </c>
      <c r="K1351" t="e">
        <f>VLOOKUP(B1351,'REGISTRO ABONOS'!$B$8:$BC$10009,54,0)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289</v>
      </c>
      <c r="J1352">
        <f t="shared" si="20"/>
        <v>105000</v>
      </c>
      <c r="K1352" t="e">
        <f>VLOOKUP(B1352,'REGISTRO ABONOS'!$B$8:$BC$10009,54,0)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ABONOS'!$B$8:$BC$10009,54,0)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275</v>
      </c>
      <c r="J1354">
        <f t="shared" si="20"/>
        <v>105000</v>
      </c>
      <c r="K1354" t="e">
        <f>VLOOKUP(B1354,'REGISTRO ABONOS'!$B$8:$BC$10009,54,0)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128</v>
      </c>
      <c r="H1355" t="s">
        <v>128</v>
      </c>
      <c r="I1355" t="s">
        <v>128</v>
      </c>
      <c r="J1355">
        <f t="shared" si="20"/>
        <v>105000</v>
      </c>
      <c r="K1355" t="e">
        <f>VLOOKUP(B1355,'REGISTRO ABONOS'!$B$8:$BC$10009,54,0)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85</v>
      </c>
      <c r="H1356" t="s">
        <v>85</v>
      </c>
      <c r="I1356" t="s">
        <v>82</v>
      </c>
      <c r="J1356">
        <f t="shared" ref="J1356:J1419" si="21">IF(C1356&gt;43607,130000,105000)</f>
        <v>105000</v>
      </c>
      <c r="K1356" t="e">
        <f>VLOOKUP(B1356,'REGISTRO ABONOS'!$B$8:$BC$10009,54,0)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ABONOS'!$B$8:$BC$10009,54,0)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256</v>
      </c>
      <c r="I1358" t="s">
        <v>256</v>
      </c>
      <c r="J1358">
        <f t="shared" si="21"/>
        <v>105000</v>
      </c>
      <c r="K1358" t="e">
        <f>VLOOKUP(B1358,'REGISTRO ABONOS'!$B$8:$BC$10009,54,0)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273</v>
      </c>
      <c r="I1359" t="s">
        <v>273</v>
      </c>
      <c r="J1359">
        <f t="shared" si="21"/>
        <v>105000</v>
      </c>
      <c r="K1359" t="e">
        <f>VLOOKUP(B1359,'REGISTRO ABONOS'!$B$8:$BC$10009,54,0)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248</v>
      </c>
      <c r="I1360" t="s">
        <v>248</v>
      </c>
      <c r="J1360">
        <f t="shared" si="21"/>
        <v>105000</v>
      </c>
      <c r="K1360" t="e">
        <f>VLOOKUP(B1360,'REGISTRO ABONOS'!$B$8:$BC$10009,54,0)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248</v>
      </c>
      <c r="I1361" t="s">
        <v>248</v>
      </c>
      <c r="J1361">
        <f t="shared" si="21"/>
        <v>105000</v>
      </c>
      <c r="K1361" t="e">
        <f>VLOOKUP(B1361,'REGISTRO ABONOS'!$B$8:$BC$10009,54,0)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ABONOS'!$B$8:$BC$10009,54,0)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291</v>
      </c>
      <c r="I1363" t="s">
        <v>291</v>
      </c>
      <c r="J1363">
        <f t="shared" si="21"/>
        <v>105000</v>
      </c>
      <c r="K1363" t="e">
        <f>VLOOKUP(B1363,'REGISTRO ABONOS'!$B$8:$BC$10009,54,0)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275</v>
      </c>
      <c r="I1364" t="s">
        <v>275</v>
      </c>
      <c r="J1364">
        <f t="shared" si="21"/>
        <v>105000</v>
      </c>
      <c r="K1364" t="e">
        <f>VLOOKUP(B1364,'REGISTRO ABONOS'!$B$8:$BC$10009,54,0)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ABONOS'!$B$8:$BC$10009,54,0)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255</v>
      </c>
      <c r="I1366" t="s">
        <v>255</v>
      </c>
      <c r="J1366">
        <f t="shared" si="21"/>
        <v>105000</v>
      </c>
      <c r="K1366" t="e">
        <f>VLOOKUP(B1366,'REGISTRO ABONOS'!$B$8:$BC$10009,54,0)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270</v>
      </c>
      <c r="I1367" t="s">
        <v>270</v>
      </c>
      <c r="J1367">
        <f t="shared" si="21"/>
        <v>105000</v>
      </c>
      <c r="K1367" t="e">
        <f>VLOOKUP(B1367,'REGISTRO ABONOS'!$B$8:$BC$10009,54,0)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254</v>
      </c>
      <c r="I1368" t="s">
        <v>254</v>
      </c>
      <c r="J1368">
        <f t="shared" si="21"/>
        <v>105000</v>
      </c>
      <c r="K1368" t="e">
        <f>VLOOKUP(B1368,'REGISTRO ABONOS'!$B$8:$BC$10009,54,0)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256</v>
      </c>
      <c r="I1369" t="s">
        <v>256</v>
      </c>
      <c r="J1369">
        <f t="shared" si="21"/>
        <v>105000</v>
      </c>
      <c r="K1369" t="e">
        <f>VLOOKUP(B1369,'REGISTRO ABONOS'!$B$8:$BC$10009,54,0)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256</v>
      </c>
      <c r="I1370" t="s">
        <v>256</v>
      </c>
      <c r="J1370">
        <f t="shared" si="21"/>
        <v>105000</v>
      </c>
      <c r="K1370" t="e">
        <f>VLOOKUP(B1370,'REGISTRO ABONOS'!$B$8:$BC$10009,54,0)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256</v>
      </c>
      <c r="I1371" t="s">
        <v>256</v>
      </c>
      <c r="J1371">
        <f t="shared" si="21"/>
        <v>105000</v>
      </c>
      <c r="K1371" t="e">
        <f>VLOOKUP(B1371,'REGISTRO ABONOS'!$B$8:$BC$10009,54,0)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256</v>
      </c>
      <c r="I1372" t="s">
        <v>256</v>
      </c>
      <c r="J1372">
        <f t="shared" si="21"/>
        <v>105000</v>
      </c>
      <c r="K1372" t="e">
        <f>VLOOKUP(B1372,'REGISTRO ABONOS'!$B$8:$BC$10009,54,0)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256</v>
      </c>
      <c r="I1373" t="s">
        <v>256</v>
      </c>
      <c r="J1373">
        <f t="shared" si="21"/>
        <v>105000</v>
      </c>
      <c r="K1373" t="e">
        <f>VLOOKUP(B1373,'REGISTRO ABONOS'!$B$8:$BC$10009,54,0)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270</v>
      </c>
      <c r="I1374" t="s">
        <v>270</v>
      </c>
      <c r="J1374">
        <f t="shared" si="21"/>
        <v>105000</v>
      </c>
      <c r="K1374" t="e">
        <f>VLOOKUP(B1374,'REGISTRO ABONOS'!$B$8:$BC$10009,54,0)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291</v>
      </c>
      <c r="I1375" t="s">
        <v>291</v>
      </c>
      <c r="J1375">
        <f t="shared" si="21"/>
        <v>105000</v>
      </c>
      <c r="K1375" t="e">
        <f>VLOOKUP(B1375,'REGISTRO ABONOS'!$B$8:$BC$10009,54,0)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ABONOS'!$B$8:$BC$10009,54,0)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ABONOS'!$B$8:$BC$10009,54,0)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237</v>
      </c>
      <c r="I1378" t="s">
        <v>237</v>
      </c>
      <c r="J1378">
        <f t="shared" si="21"/>
        <v>105000</v>
      </c>
      <c r="K1378" t="e">
        <f>VLOOKUP(B1378,'REGISTRO ABONOS'!$B$8:$BC$10009,54,0)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ABONOS'!$B$8:$BC$10009,54,0)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248</v>
      </c>
      <c r="I1380" t="s">
        <v>248</v>
      </c>
      <c r="J1380">
        <f t="shared" si="21"/>
        <v>105000</v>
      </c>
      <c r="K1380" t="e">
        <f>VLOOKUP(B1380,'REGISTRO ABONOS'!$B$8:$BC$10009,54,0)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ABONOS'!$B$8:$BC$10009,54,0)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277</v>
      </c>
      <c r="I1382" t="s">
        <v>277</v>
      </c>
      <c r="J1382">
        <f t="shared" si="21"/>
        <v>105000</v>
      </c>
      <c r="K1382" t="e">
        <f>VLOOKUP(B1382,'REGISTRO ABONOS'!$B$8:$BC$10009,54,0)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ABONOS'!$B$8:$BC$10009,54,0)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ABONOS'!$B$8:$BC$10009,54,0)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ABONOS'!$B$8:$BC$10009,54,0)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ABONOS'!$B$8:$BC$10009,54,0)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ABONOS'!$B$8:$BC$10009,54,0)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ABONOS'!$B$8:$BC$10009,54,0)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ABONOS'!$B$8:$BC$10009,54,0)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ABONOS'!$B$8:$BC$10009,54,0)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ABONOS'!$B$8:$BC$10009,54,0)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96</v>
      </c>
      <c r="H1392" t="s">
        <v>96</v>
      </c>
      <c r="I1392" t="s">
        <v>62</v>
      </c>
      <c r="J1392">
        <f t="shared" si="21"/>
        <v>105000</v>
      </c>
      <c r="K1392" t="e">
        <f>VLOOKUP(B1392,'REGISTRO ABONOS'!$B$8:$BC$10009,54,0)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ABONOS'!$B$8:$BC$10009,54,0)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ABONOS'!$B$8:$BC$10009,54,0)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ABONOS'!$B$8:$BC$10009,54,0)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248</v>
      </c>
      <c r="I1396" t="s">
        <v>248</v>
      </c>
      <c r="J1396">
        <f t="shared" si="21"/>
        <v>105000</v>
      </c>
      <c r="K1396" t="e">
        <f>VLOOKUP(B1396,'REGISTRO ABONOS'!$B$8:$BC$10009,54,0)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291</v>
      </c>
      <c r="I1397" t="s">
        <v>291</v>
      </c>
      <c r="J1397">
        <f t="shared" si="21"/>
        <v>105000</v>
      </c>
      <c r="K1397" t="e">
        <f>VLOOKUP(B1397,'REGISTRO ABONOS'!$B$8:$BC$10009,54,0)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270</v>
      </c>
      <c r="I1398" t="s">
        <v>270</v>
      </c>
      <c r="J1398">
        <f t="shared" si="21"/>
        <v>105000</v>
      </c>
      <c r="K1398" t="e">
        <f>VLOOKUP(B1398,'REGISTRO ABONOS'!$B$8:$BC$10009,54,0)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ABONOS'!$B$8:$BC$10009,54,0)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ABONOS'!$B$8:$BC$10009,54,0)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275</v>
      </c>
      <c r="I1401" t="s">
        <v>275</v>
      </c>
      <c r="J1401">
        <f t="shared" si="21"/>
        <v>105000</v>
      </c>
      <c r="K1401" t="e">
        <f>VLOOKUP(B1401,'REGISTRO ABONOS'!$B$8:$BC$10009,54,0)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ABONOS'!$B$8:$BC$10009,54,0)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ABONOS'!$B$8:$BC$10009,54,0)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ABONOS'!$B$8:$BC$10009,54,0)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ABONOS'!$B$8:$BC$10009,54,0)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ABONOS'!$B$8:$BC$10009,54,0)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ABONOS'!$B$8:$BC$10009,54,0)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ABONOS'!$B$8:$BC$10009,54,0)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ABONOS'!$B$8:$BC$10009,54,0)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290</v>
      </c>
      <c r="I1410" t="s">
        <v>290</v>
      </c>
      <c r="J1410">
        <f t="shared" si="21"/>
        <v>105000</v>
      </c>
      <c r="K1410" t="e">
        <f>VLOOKUP(B1410,'REGISTRO ABONOS'!$B$8:$BC$10009,54,0)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295</v>
      </c>
      <c r="I1411" t="s">
        <v>295</v>
      </c>
      <c r="J1411">
        <f t="shared" si="21"/>
        <v>105000</v>
      </c>
      <c r="K1411" t="e">
        <f>VLOOKUP(B1411,'REGISTRO ABONOS'!$B$8:$BC$10009,54,0)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ABONOS'!$B$8:$BC$10009,54,0)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ABONOS'!$B$8:$BC$10009,54,0)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ABONOS'!$B$8:$BC$10009,54,0)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ABONOS'!$B$8:$BC$10009,54,0)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ABONOS'!$B$8:$BC$10009,54,0)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ABONOS'!$B$8:$BC$10009,54,0)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ABONOS'!$B$8:$BC$10009,54,0)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ABONOS'!$B$8:$BC$10009,54,0)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138</v>
      </c>
      <c r="I1420" t="s">
        <v>136</v>
      </c>
      <c r="J1420">
        <f t="shared" ref="J1420:J1483" si="22">IF(C1420&gt;43607,130000,105000)</f>
        <v>105000</v>
      </c>
      <c r="K1420" t="e">
        <f>VLOOKUP(B1420,'REGISTRO ABONOS'!$B$8:$BC$10009,54,0)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ABONOS'!$B$8:$BC$10009,54,0)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ABONOS'!$B$8:$BC$10009,54,0)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256</v>
      </c>
      <c r="I1423" t="s">
        <v>256</v>
      </c>
      <c r="J1423">
        <f t="shared" si="22"/>
        <v>105000</v>
      </c>
      <c r="K1423" t="e">
        <f>VLOOKUP(B1423,'REGISTRO ABONOS'!$B$8:$BC$10009,54,0)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258</v>
      </c>
      <c r="I1424" t="s">
        <v>258</v>
      </c>
      <c r="J1424">
        <f t="shared" si="22"/>
        <v>105000</v>
      </c>
      <c r="K1424" t="e">
        <f>VLOOKUP(B1424,'REGISTRO ABONOS'!$B$8:$BC$10009,54,0)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249</v>
      </c>
      <c r="I1425" t="s">
        <v>249</v>
      </c>
      <c r="J1425">
        <f t="shared" si="22"/>
        <v>105000</v>
      </c>
      <c r="K1425" t="e">
        <f>VLOOKUP(B1425,'REGISTRO ABONOS'!$B$8:$BC$10009,54,0)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43581</v>
      </c>
      <c r="D1426" t="s">
        <v>416</v>
      </c>
      <c r="H1426" t="s">
        <v>416</v>
      </c>
      <c r="I1426" t="s">
        <v>410</v>
      </c>
      <c r="J1426">
        <f t="shared" si="22"/>
        <v>105000</v>
      </c>
      <c r="K1426" t="e">
        <f>VLOOKUP(B1426,'REGISTRO ABONOS'!$B$8:$BC$10009,54,0)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ABONOS'!$B$8:$BC$10009,54,0)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183</v>
      </c>
      <c r="I1428" t="s">
        <v>183</v>
      </c>
      <c r="J1428">
        <f t="shared" si="22"/>
        <v>105000</v>
      </c>
      <c r="K1428" t="e">
        <f>VLOOKUP(B1428,'REGISTRO ABONOS'!$B$8:$BC$10009,54,0)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257</v>
      </c>
      <c r="I1429" t="s">
        <v>257</v>
      </c>
      <c r="J1429">
        <f t="shared" si="22"/>
        <v>105000</v>
      </c>
      <c r="K1429" t="e">
        <f>VLOOKUP(B1429,'REGISTRO ABONOS'!$B$8:$BC$10009,54,0)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ABONOS'!$B$8:$BC$10009,54,0)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ABONOS'!$B$8:$BC$10009,54,0)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ABONOS'!$B$8:$BC$10009,54,0)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256</v>
      </c>
      <c r="I1433" t="s">
        <v>256</v>
      </c>
      <c r="J1433">
        <f t="shared" si="22"/>
        <v>105000</v>
      </c>
      <c r="K1433" t="e">
        <f>VLOOKUP(B1433,'REGISTRO ABONOS'!$B$8:$BC$10009,54,0)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295</v>
      </c>
      <c r="I1434" t="s">
        <v>295</v>
      </c>
      <c r="J1434">
        <f t="shared" si="22"/>
        <v>105000</v>
      </c>
      <c r="K1434" t="e">
        <f>VLOOKUP(B1434,'REGISTRO ABONOS'!$B$8:$BC$10009,54,0)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257</v>
      </c>
      <c r="I1435" t="s">
        <v>257</v>
      </c>
      <c r="J1435">
        <f t="shared" si="22"/>
        <v>105000</v>
      </c>
      <c r="K1435" t="e">
        <f>VLOOKUP(B1435,'REGISTRO ABONOS'!$B$8:$BC$10009,54,0)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ABONOS'!$B$8:$BC$10009,54,0)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264</v>
      </c>
      <c r="I1437" t="s">
        <v>264</v>
      </c>
      <c r="J1437">
        <f t="shared" si="22"/>
        <v>105000</v>
      </c>
      <c r="K1437" t="e">
        <f>VLOOKUP(B1437,'REGISTRO ABONOS'!$B$8:$BC$10009,54,0)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257</v>
      </c>
      <c r="I1438" t="s">
        <v>257</v>
      </c>
      <c r="J1438">
        <f t="shared" si="22"/>
        <v>105000</v>
      </c>
      <c r="K1438" t="e">
        <f>VLOOKUP(B1438,'REGISTRO ABONOS'!$B$8:$BC$10009,54,0)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290</v>
      </c>
      <c r="I1439" t="s">
        <v>290</v>
      </c>
      <c r="J1439">
        <f t="shared" si="22"/>
        <v>105000</v>
      </c>
      <c r="K1439" t="e">
        <f>VLOOKUP(B1439,'REGISTRO ABONOS'!$B$8:$BC$10009,54,0)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263</v>
      </c>
      <c r="I1440" t="s">
        <v>263</v>
      </c>
      <c r="J1440">
        <f t="shared" si="22"/>
        <v>105000</v>
      </c>
      <c r="K1440" t="e">
        <f>VLOOKUP(B1440,'REGISTRO ABONOS'!$B$8:$BC$10009,54,0)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ABONOS'!$B$8:$BC$10009,54,0)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ABONOS'!$B$8:$BC$10009,54,0)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ABONOS'!$B$8:$BC$10009,54,0)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305</v>
      </c>
      <c r="I1444" t="s">
        <v>305</v>
      </c>
      <c r="J1444">
        <f t="shared" si="22"/>
        <v>105000</v>
      </c>
      <c r="K1444" t="e">
        <f>VLOOKUP(B1444,'REGISTRO ABONOS'!$B$8:$BC$10009,54,0)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ABONOS'!$B$8:$BC$10009,54,0)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305</v>
      </c>
      <c r="I1446" t="s">
        <v>305</v>
      </c>
      <c r="J1446">
        <f t="shared" si="22"/>
        <v>105000</v>
      </c>
      <c r="K1446" t="e">
        <f>VLOOKUP(B1446,'REGISTRO ABONOS'!$B$8:$BC$10009,54,0)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ABONOS'!$B$8:$BC$10009,54,0)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258</v>
      </c>
      <c r="I1448" t="s">
        <v>258</v>
      </c>
      <c r="J1448">
        <f t="shared" si="22"/>
        <v>105000</v>
      </c>
      <c r="K1448" t="e">
        <f>VLOOKUP(B1448,'REGISTRO ABONOS'!$B$8:$BC$10009,54,0)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ABONOS'!$B$8:$BC$10009,54,0)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ABONOS'!$B$8:$BC$10009,54,0)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ABONOS'!$B$8:$BC$10009,54,0)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ABONOS'!$B$8:$BC$10009,54,0)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ABONOS'!$B$8:$BC$10009,54,0)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ABONOS'!$B$8:$BC$10009,54,0)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ABONOS'!$B$8:$BC$10009,54,0)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257</v>
      </c>
      <c r="I1456" t="s">
        <v>257</v>
      </c>
      <c r="J1456">
        <f t="shared" si="22"/>
        <v>105000</v>
      </c>
      <c r="K1456" t="e">
        <f>VLOOKUP(B1456,'REGISTRO ABONOS'!$B$8:$BC$10009,54,0)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218</v>
      </c>
      <c r="I1457" t="s">
        <v>218</v>
      </c>
      <c r="J1457">
        <f t="shared" si="22"/>
        <v>105000</v>
      </c>
      <c r="K1457" t="e">
        <f>VLOOKUP(B1457,'REGISTRO ABONOS'!$B$8:$BC$10009,54,0)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290</v>
      </c>
      <c r="I1458" t="s">
        <v>290</v>
      </c>
      <c r="J1458">
        <f t="shared" si="22"/>
        <v>105000</v>
      </c>
      <c r="K1458" t="e">
        <f>VLOOKUP(B1458,'REGISTRO ABONOS'!$B$8:$BC$10009,54,0)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73</v>
      </c>
      <c r="I1459" t="s">
        <v>73</v>
      </c>
      <c r="J1459">
        <f t="shared" si="22"/>
        <v>105000</v>
      </c>
      <c r="K1459" t="e">
        <f>VLOOKUP(B1459,'REGISTRO ABONOS'!$B$8:$BC$10009,54,0)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273</v>
      </c>
      <c r="I1460" t="s">
        <v>273</v>
      </c>
      <c r="J1460">
        <f t="shared" si="22"/>
        <v>105000</v>
      </c>
      <c r="K1460" t="e">
        <f>VLOOKUP(B1460,'REGISTRO ABONOS'!$B$8:$BC$10009,54,0)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ABONOS'!$B$8:$BC$10009,54,0)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ABONOS'!$B$8:$BC$10009,54,0)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ABONOS'!$B$8:$BC$10009,54,0)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ABONOS'!$B$8:$BC$10009,54,0)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ABONOS'!$B$8:$BC$10009,54,0)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159</v>
      </c>
      <c r="I1466" t="s">
        <v>159</v>
      </c>
      <c r="J1466">
        <f t="shared" si="22"/>
        <v>105000</v>
      </c>
      <c r="K1466" t="e">
        <f>VLOOKUP(B1466,'REGISTRO ABONOS'!$B$8:$BC$10009,54,0)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275</v>
      </c>
      <c r="I1467" t="s">
        <v>275</v>
      </c>
      <c r="J1467">
        <f t="shared" si="22"/>
        <v>105000</v>
      </c>
      <c r="K1467" t="e">
        <f>VLOOKUP(B1467,'REGISTRO ABONOS'!$B$8:$BC$10009,54,0)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257</v>
      </c>
      <c r="I1468" t="s">
        <v>257</v>
      </c>
      <c r="J1468">
        <f t="shared" si="22"/>
        <v>105000</v>
      </c>
      <c r="K1468" t="e">
        <f>VLOOKUP(B1468,'REGISTRO ABONOS'!$B$8:$BC$10009,54,0)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ABONOS'!$B$8:$BC$10009,54,0)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ABONOS'!$B$8:$BC$10009,54,0)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273</v>
      </c>
      <c r="I1471" t="s">
        <v>273</v>
      </c>
      <c r="J1471">
        <f t="shared" si="22"/>
        <v>105000</v>
      </c>
      <c r="K1471" t="e">
        <f>VLOOKUP(B1471,'REGISTRO ABONOS'!$B$8:$BC$10009,54,0)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ABONOS'!$B$8:$BC$10009,54,0)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ABONOS'!$B$8:$BC$10009,54,0)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ABONOS'!$B$8:$BC$10009,54,0)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ABONOS'!$B$8:$BC$10009,54,0)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C1476" s="10">
        <v>43579</v>
      </c>
      <c r="D1476" t="s">
        <v>407</v>
      </c>
      <c r="H1476" t="s">
        <v>407</v>
      </c>
      <c r="I1476" t="s">
        <v>62</v>
      </c>
      <c r="J1476">
        <f t="shared" si="22"/>
        <v>105000</v>
      </c>
      <c r="K1476" t="e">
        <f>VLOOKUP(B1476,'REGISTRO ABONOS'!$B$8:$BC$10009,54,0)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277</v>
      </c>
      <c r="I1477" t="s">
        <v>277</v>
      </c>
      <c r="J1477">
        <f t="shared" si="22"/>
        <v>105000</v>
      </c>
      <c r="K1477" t="e">
        <f>VLOOKUP(B1477,'REGISTRO ABONOS'!$B$8:$BC$10009,54,0)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ABONOS'!$B$8:$BC$10009,54,0)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275</v>
      </c>
      <c r="I1479" t="s">
        <v>275</v>
      </c>
      <c r="J1479">
        <f t="shared" si="22"/>
        <v>105000</v>
      </c>
      <c r="K1479" t="e">
        <f>VLOOKUP(B1479,'REGISTRO ABONOS'!$B$8:$BC$10009,54,0)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ABONOS'!$B$8:$BC$10009,54,0)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ABONOS'!$B$8:$BC$10009,54,0)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ABONOS'!$B$8:$BC$10009,54,0)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275</v>
      </c>
      <c r="I1483" t="s">
        <v>275</v>
      </c>
      <c r="J1483">
        <f t="shared" si="22"/>
        <v>105000</v>
      </c>
      <c r="K1483" t="e">
        <f>VLOOKUP(B1483,'REGISTRO ABONOS'!$B$8:$BC$10009,54,0)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275</v>
      </c>
      <c r="I1484" t="s">
        <v>275</v>
      </c>
      <c r="J1484">
        <f t="shared" ref="J1484:J1547" si="23">IF(C1484&gt;43607,130000,105000)</f>
        <v>105000</v>
      </c>
      <c r="K1484" t="e">
        <f>VLOOKUP(B1484,'REGISTRO ABONOS'!$B$8:$BC$10009,54,0)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ABONOS'!$B$8:$BC$10009,54,0)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ABONOS'!$B$8:$BC$10009,54,0)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159</v>
      </c>
      <c r="I1487" t="s">
        <v>159</v>
      </c>
      <c r="J1487">
        <f t="shared" si="23"/>
        <v>105000</v>
      </c>
      <c r="K1487" t="e">
        <f>VLOOKUP(B1487,'REGISTRO ABONOS'!$B$8:$BC$10009,54,0)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395</v>
      </c>
      <c r="H1488" t="s">
        <v>395</v>
      </c>
      <c r="I1488" t="s">
        <v>304</v>
      </c>
      <c r="J1488">
        <f t="shared" si="23"/>
        <v>105000</v>
      </c>
      <c r="K1488" t="e">
        <f>VLOOKUP(B1488,'REGISTRO ABONOS'!$B$8:$BC$10009,54,0)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ABONOS'!$B$8:$BC$10009,54,0)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ABONOS'!$B$8:$BC$10009,54,0)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ABONOS'!$B$8:$BC$10009,54,0)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159</v>
      </c>
      <c r="I1492" t="s">
        <v>159</v>
      </c>
      <c r="J1492">
        <f t="shared" si="23"/>
        <v>105000</v>
      </c>
      <c r="K1492" t="e">
        <f>VLOOKUP(B1492,'REGISTRO ABONOS'!$B$8:$BC$10009,54,0)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ABONOS'!$B$8:$BC$10009,54,0)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ABONOS'!$B$8:$BC$10009,54,0)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ABONOS'!$B$8:$BC$10009,54,0)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ABONOS'!$B$8:$BC$10009,54,0)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ABONOS'!$B$8:$BC$10009,54,0)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ABONOS'!$B$8:$BC$10009,54,0)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273</v>
      </c>
      <c r="I1499" t="s">
        <v>273</v>
      </c>
      <c r="J1499">
        <f t="shared" si="23"/>
        <v>105000</v>
      </c>
      <c r="K1499" t="e">
        <f>VLOOKUP(B1499,'REGISTRO ABONOS'!$B$8:$BC$10009,54,0)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ABONOS'!$B$8:$BC$10009,54,0)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ABONOS'!$B$8:$BC$10009,54,0)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ABONOS'!$B$8:$BC$10009,54,0)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ABONOS'!$B$8:$BC$10009,54,0)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ABONOS'!$B$8:$BC$10009,54,0)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ABONOS'!$B$8:$BC$10009,54,0)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ABONOS'!$B$8:$BC$10009,54,0)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275</v>
      </c>
      <c r="I1507" t="s">
        <v>275</v>
      </c>
      <c r="J1507">
        <f t="shared" si="23"/>
        <v>105000</v>
      </c>
      <c r="K1507" t="e">
        <f>VLOOKUP(B1507,'REGISTRO ABONOS'!$B$8:$BC$10009,54,0)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ABONOS'!$B$8:$BC$10009,54,0)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298</v>
      </c>
      <c r="I1509" t="s">
        <v>298</v>
      </c>
      <c r="J1509">
        <f t="shared" si="23"/>
        <v>105000</v>
      </c>
      <c r="K1509" t="e">
        <f>VLOOKUP(B1509,'REGISTRO ABONOS'!$B$8:$BC$10009,54,0)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ABONOS'!$B$8:$BC$10009,54,0)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ABONOS'!$B$8:$BC$10009,54,0)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ABONOS'!$B$8:$BC$10009,54,0)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ABONOS'!$B$8:$BC$10009,54,0)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ABONOS'!$B$8:$BC$10009,54,0)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ABONOS'!$B$8:$BC$10009,54,0)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ABONOS'!$B$8:$BC$10009,54,0)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257</v>
      </c>
      <c r="I1517" t="s">
        <v>257</v>
      </c>
      <c r="J1517">
        <f t="shared" si="23"/>
        <v>105000</v>
      </c>
      <c r="K1517" t="e">
        <f>VLOOKUP(B1517,'REGISTRO ABONOS'!$B$8:$BC$10009,54,0)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ABONOS'!$B$8:$BC$10009,54,0)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ABONOS'!$B$8:$BC$10009,54,0)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ABONOS'!$B$8:$BC$10009,54,0)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286</v>
      </c>
      <c r="I1521" t="s">
        <v>286</v>
      </c>
      <c r="J1521">
        <f t="shared" si="23"/>
        <v>105000</v>
      </c>
      <c r="K1521" t="e">
        <f>VLOOKUP(B1521,'REGISTRO ABONOS'!$B$8:$BC$10009,54,0)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264</v>
      </c>
      <c r="I1522" t="s">
        <v>264</v>
      </c>
      <c r="J1522">
        <f t="shared" si="23"/>
        <v>105000</v>
      </c>
      <c r="K1522" t="e">
        <f>VLOOKUP(B1522,'REGISTRO ABONOS'!$B$8:$BC$10009,54,0)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ABONOS'!$B$8:$BC$10009,54,0)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ABONOS'!$B$8:$BC$10009,54,0)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ABONOS'!$B$8:$BC$10009,54,0)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ABONOS'!$B$8:$BC$10009,54,0)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ABONOS'!$B$8:$BC$10009,54,0)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ABONOS'!$B$8:$BC$10009,54,0)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257</v>
      </c>
      <c r="I1529" t="s">
        <v>257</v>
      </c>
      <c r="J1529">
        <f t="shared" si="23"/>
        <v>105000</v>
      </c>
      <c r="K1529" t="e">
        <f>VLOOKUP(B1529,'REGISTRO ABONOS'!$B$8:$BC$10009,54,0)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73</v>
      </c>
      <c r="I1530" t="s">
        <v>73</v>
      </c>
      <c r="J1530">
        <f t="shared" si="23"/>
        <v>105000</v>
      </c>
      <c r="K1530" t="e">
        <f>VLOOKUP(B1530,'REGISTRO ABONOS'!$B$8:$BC$10009,54,0)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ABONOS'!$B$8:$BC$10009,54,0)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ABONOS'!$B$8:$BC$10009,54,0)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257</v>
      </c>
      <c r="I1533" t="s">
        <v>257</v>
      </c>
      <c r="J1533">
        <f t="shared" si="23"/>
        <v>105000</v>
      </c>
      <c r="K1533" t="e">
        <f>VLOOKUP(B1533,'REGISTRO ABONOS'!$B$8:$BC$10009,54,0)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ABONOS'!$B$8:$BC$10009,54,0)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ABONOS'!$B$8:$BC$10009,54,0)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274</v>
      </c>
      <c r="I1536" t="s">
        <v>274</v>
      </c>
      <c r="J1536">
        <f t="shared" si="23"/>
        <v>105000</v>
      </c>
      <c r="K1536" t="e">
        <f>VLOOKUP(B1536,'REGISTRO ABONOS'!$B$8:$BC$10009,54,0)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ABONOS'!$B$8:$BC$10009,54,0)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257</v>
      </c>
      <c r="I1538" t="s">
        <v>257</v>
      </c>
      <c r="J1538">
        <f t="shared" si="23"/>
        <v>105000</v>
      </c>
      <c r="K1538" t="e">
        <f>VLOOKUP(B1538,'REGISTRO ABONOS'!$B$8:$BC$10009,54,0)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ABONOS'!$B$8:$BC$10009,54,0)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ABONOS'!$B$8:$BC$10009,54,0)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257</v>
      </c>
      <c r="I1541" t="s">
        <v>257</v>
      </c>
      <c r="J1541">
        <f t="shared" si="23"/>
        <v>105000</v>
      </c>
      <c r="K1541" t="e">
        <f>VLOOKUP(B1541,'REGISTRO ABONOS'!$B$8:$BC$10009,54,0)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ABONOS'!$B$8:$BC$10009,54,0)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185</v>
      </c>
      <c r="I1543" t="s">
        <v>185</v>
      </c>
      <c r="J1543">
        <f t="shared" si="23"/>
        <v>105000</v>
      </c>
      <c r="K1543" t="e">
        <f>VLOOKUP(B1543,'REGISTRO ABONOS'!$B$8:$BC$10009,54,0)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256</v>
      </c>
      <c r="I1544" t="s">
        <v>256</v>
      </c>
      <c r="J1544">
        <f t="shared" si="23"/>
        <v>105000</v>
      </c>
      <c r="K1544" t="e">
        <f>VLOOKUP(B1544,'REGISTRO ABONOS'!$B$8:$BC$10009,54,0)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256</v>
      </c>
      <c r="I1545" t="s">
        <v>256</v>
      </c>
      <c r="J1545">
        <f t="shared" si="23"/>
        <v>105000</v>
      </c>
      <c r="K1545" t="e">
        <f>VLOOKUP(B1545,'REGISTRO ABONOS'!$B$8:$BC$10009,54,0)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296</v>
      </c>
      <c r="I1546" t="s">
        <v>296</v>
      </c>
      <c r="J1546">
        <f t="shared" si="23"/>
        <v>105000</v>
      </c>
      <c r="K1546" t="e">
        <f>VLOOKUP(B1546,'REGISTRO ABONOS'!$B$8:$BC$10009,54,0)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ABONOS'!$B$8:$BC$10009,54,0)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286</v>
      </c>
      <c r="I1548" t="s">
        <v>286</v>
      </c>
      <c r="J1548">
        <f t="shared" ref="J1548:J1611" si="24">IF(C1548&gt;43607,130000,105000)</f>
        <v>105000</v>
      </c>
      <c r="K1548" t="e">
        <f>VLOOKUP(B1548,'REGISTRO ABONOS'!$B$8:$BC$10009,54,0)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257</v>
      </c>
      <c r="J1549">
        <f t="shared" si="24"/>
        <v>105000</v>
      </c>
      <c r="K1549" t="e">
        <f>VLOOKUP(B1549,'REGISTRO ABONOS'!$B$8:$BC$10009,54,0)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ABONOS'!$B$8:$BC$10009,54,0)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273</v>
      </c>
      <c r="J1551">
        <f t="shared" si="24"/>
        <v>105000</v>
      </c>
      <c r="K1551" t="e">
        <f>VLOOKUP(B1551,'REGISTRO ABONOS'!$B$8:$BC$10009,54,0)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286</v>
      </c>
      <c r="I1552" t="s">
        <v>185</v>
      </c>
      <c r="J1552">
        <f t="shared" si="24"/>
        <v>105000</v>
      </c>
      <c r="K1552" t="e">
        <f>VLOOKUP(B1552,'REGISTRO ABONOS'!$B$8:$BC$10009,54,0)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ABONOS'!$B$8:$BC$10009,54,0)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ABONOS'!$B$8:$BC$10009,54,0)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ABONOS'!$B$8:$BC$10009,54,0)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ABONOS'!$B$8:$BC$10009,54,0)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286</v>
      </c>
      <c r="I1557" t="s">
        <v>286</v>
      </c>
      <c r="J1557">
        <f t="shared" si="24"/>
        <v>105000</v>
      </c>
      <c r="K1557" t="e">
        <f>VLOOKUP(B1557,'REGISTRO ABONOS'!$B$8:$BC$10009,54,0)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257</v>
      </c>
      <c r="I1558" t="s">
        <v>257</v>
      </c>
      <c r="J1558">
        <f t="shared" si="24"/>
        <v>105000</v>
      </c>
      <c r="K1558" t="e">
        <f>VLOOKUP(B1558,'REGISTRO ABONOS'!$B$8:$BC$10009,54,0)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ABONOS'!$B$8:$BC$10009,54,0)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ABONOS'!$B$8:$BC$10009,54,0)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ABONOS'!$B$8:$BC$10009,54,0)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313</v>
      </c>
      <c r="J1562">
        <f t="shared" si="24"/>
        <v>105000</v>
      </c>
      <c r="K1562" t="e">
        <f>VLOOKUP(B1562,'REGISTRO ABONOS'!$B$8:$BC$10009,54,0)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ABONOS'!$B$8:$BC$10009,54,0)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ABONOS'!$B$8:$BC$10009,54,0)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ABONOS'!$B$8:$BC$10009,54,0)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ABONOS'!$B$8:$BC$10009,54,0)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ABONOS'!$B$8:$BC$10009,54,0)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ABONOS'!$B$8:$BC$10009,54,0)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ABONOS'!$B$8:$BC$10009,54,0)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ABONOS'!$B$8:$BC$10009,54,0)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ABONOS'!$B$8:$BC$10009,54,0)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ABONOS'!$B$8:$BC$10009,54,0)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ABONOS'!$B$8:$BC$10009,54,0)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62</v>
      </c>
      <c r="J1574">
        <f t="shared" si="24"/>
        <v>105000</v>
      </c>
      <c r="K1574" t="e">
        <f>VLOOKUP(B1574,'REGISTRO ABONOS'!$B$8:$BC$10009,54,0)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ABONOS'!$B$8:$BC$10009,54,0)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ABONOS'!$B$8:$BC$10009,54,0)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ABONOS'!$B$8:$BC$10009,54,0)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ABONOS'!$B$8:$BC$10009,54,0)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ABONOS'!$B$8:$BC$10009,54,0)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ABONOS'!$B$8:$BC$10009,54,0)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ABONOS'!$B$8:$BC$10009,54,0)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ABONOS'!$B$8:$BC$10009,54,0)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93</v>
      </c>
      <c r="H1583" t="s">
        <v>92</v>
      </c>
      <c r="I1583" t="s">
        <v>62</v>
      </c>
      <c r="J1583">
        <f t="shared" si="24"/>
        <v>105000</v>
      </c>
      <c r="K1583" t="e">
        <f>VLOOKUP(B1583,'REGISTRO ABONOS'!$B$8:$BC$10009,54,0)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ABONOS'!$B$8:$BC$10009,54,0)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313</v>
      </c>
      <c r="J1585">
        <f t="shared" si="24"/>
        <v>105000</v>
      </c>
      <c r="K1585" t="e">
        <f>VLOOKUP(B1585,'REGISTRO ABONOS'!$B$8:$BC$10009,54,0)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ABONOS'!$B$8:$BC$10009,54,0)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ABONOS'!$B$8:$BC$10009,54,0)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ABONOS'!$B$8:$BC$10009,54,0)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ABONOS'!$B$8:$BC$10009,54,0)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ABONOS'!$B$8:$BC$10009,54,0)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ABONOS'!$B$8:$BC$10009,54,0)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ABONOS'!$B$8:$BC$10009,54,0)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ABONOS'!$B$8:$BC$10009,54,0)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ABONOS'!$B$8:$BC$10009,54,0)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256</v>
      </c>
      <c r="J1595">
        <f t="shared" si="24"/>
        <v>105000</v>
      </c>
      <c r="K1595" t="e">
        <f>VLOOKUP(B1595,'REGISTRO ABONOS'!$B$8:$BC$10009,54,0)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313</v>
      </c>
      <c r="J1596">
        <f t="shared" si="24"/>
        <v>105000</v>
      </c>
      <c r="K1596" t="e">
        <f>VLOOKUP(B1596,'REGISTRO ABONOS'!$B$8:$BC$10009,54,0)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ABONOS'!$B$8:$BC$10009,54,0)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ABONOS'!$B$8:$BC$10009,54,0)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ABONOS'!$B$8:$BC$10009,54,0)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273</v>
      </c>
      <c r="J1600">
        <f t="shared" si="24"/>
        <v>105000</v>
      </c>
      <c r="K1600" t="e">
        <f>VLOOKUP(B1600,'REGISTRO ABONOS'!$B$8:$BC$10009,54,0)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305</v>
      </c>
      <c r="J1601">
        <f t="shared" si="24"/>
        <v>105000</v>
      </c>
      <c r="K1601" t="e">
        <f>VLOOKUP(B1601,'REGISTRO ABONOS'!$B$8:$BC$10009,54,0)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305</v>
      </c>
      <c r="J1602">
        <f t="shared" si="24"/>
        <v>105000</v>
      </c>
      <c r="K1602" t="e">
        <f>VLOOKUP(B1602,'REGISTRO ABONOS'!$B$8:$BC$10009,54,0)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305</v>
      </c>
      <c r="J1603">
        <f t="shared" si="24"/>
        <v>105000</v>
      </c>
      <c r="K1603" t="e">
        <f>VLOOKUP(B1603,'REGISTRO ABONOS'!$B$8:$BC$10009,54,0)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ABONOS'!$B$8:$BC$10009,54,0)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ABONOS'!$B$8:$BC$10009,54,0)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273</v>
      </c>
      <c r="J1606">
        <f t="shared" si="24"/>
        <v>105000</v>
      </c>
      <c r="K1606" t="e">
        <f>VLOOKUP(B1606,'REGISTRO ABONOS'!$B$8:$BC$10009,54,0)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270</v>
      </c>
      <c r="J1607">
        <f t="shared" si="24"/>
        <v>105000</v>
      </c>
      <c r="K1607" t="e">
        <f>VLOOKUP(B1607,'REGISTRO ABONOS'!$B$8:$BC$10009,54,0)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ABONOS'!$B$8:$BC$10009,54,0)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ABONOS'!$B$8:$BC$10009,54,0)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73</v>
      </c>
      <c r="J1610">
        <f t="shared" si="24"/>
        <v>105000</v>
      </c>
      <c r="K1610" t="e">
        <f>VLOOKUP(B1610,'REGISTRO ABONOS'!$B$8:$BC$10009,54,0)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258</v>
      </c>
      <c r="J1611">
        <f t="shared" si="24"/>
        <v>105000</v>
      </c>
      <c r="K1611" t="e">
        <f>VLOOKUP(B1611,'REGISTRO ABONOS'!$B$8:$BC$10009,54,0)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ABONOS'!$B$8:$BC$10009,54,0)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ABONOS'!$B$8:$BC$10009,54,0)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329</v>
      </c>
      <c r="J1614">
        <f t="shared" si="25"/>
        <v>105000</v>
      </c>
      <c r="K1614" t="e">
        <f>VLOOKUP(B1614,'REGISTRO ABONOS'!$B$8:$BC$10009,54,0)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ABONOS'!$B$8:$BC$10009,54,0)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274</v>
      </c>
      <c r="J1616">
        <f t="shared" si="25"/>
        <v>105000</v>
      </c>
      <c r="K1616" t="e">
        <f>VLOOKUP(B1616,'REGISTRO ABONOS'!$B$8:$BC$10009,54,0)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185</v>
      </c>
      <c r="J1617">
        <f t="shared" si="25"/>
        <v>105000</v>
      </c>
      <c r="K1617" t="e">
        <f>VLOOKUP(B1617,'REGISTRO ABONOS'!$B$8:$BC$10009,54,0)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246</v>
      </c>
      <c r="J1618">
        <f t="shared" si="25"/>
        <v>105000</v>
      </c>
      <c r="K1618" t="e">
        <f>VLOOKUP(B1618,'REGISTRO ABONOS'!$B$8:$BC$10009,54,0)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74</v>
      </c>
      <c r="H1619" t="s">
        <v>74</v>
      </c>
      <c r="I1619" t="s">
        <v>73</v>
      </c>
      <c r="J1619">
        <f t="shared" si="25"/>
        <v>105000</v>
      </c>
      <c r="K1619" t="e">
        <f>VLOOKUP(B1619,'REGISTRO ABONOS'!$B$8:$BC$10009,54,0)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270</v>
      </c>
      <c r="J1620">
        <f t="shared" si="25"/>
        <v>105000</v>
      </c>
      <c r="K1620" t="e">
        <f>VLOOKUP(B1620,'REGISTRO ABONOS'!$B$8:$BC$10009,54,0)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305</v>
      </c>
      <c r="I1621" t="s">
        <v>305</v>
      </c>
      <c r="J1621">
        <f t="shared" si="25"/>
        <v>105000</v>
      </c>
      <c r="K1621" t="e">
        <f>VLOOKUP(B1621,'REGISTRO ABONOS'!$B$8:$BC$10009,54,0)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ABONOS'!$B$8:$BC$10009,54,0)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ABONOS'!$B$8:$BC$10009,54,0)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258</v>
      </c>
      <c r="I1624" t="s">
        <v>258</v>
      </c>
      <c r="J1624">
        <f t="shared" si="25"/>
        <v>105000</v>
      </c>
      <c r="K1624" t="e">
        <f>VLOOKUP(B1624,'REGISTRO ABONOS'!$B$8:$BC$10009,54,0)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257</v>
      </c>
      <c r="I1625" t="s">
        <v>257</v>
      </c>
      <c r="J1625">
        <f t="shared" si="25"/>
        <v>105000</v>
      </c>
      <c r="K1625" t="e">
        <f>VLOOKUP(B1625,'REGISTRO ABONOS'!$B$8:$BC$10009,54,0)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ABONOS'!$B$8:$BC$10009,54,0)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ABONOS'!$B$8:$BC$10009,54,0)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183</v>
      </c>
      <c r="I1628" t="s">
        <v>183</v>
      </c>
      <c r="J1628">
        <f t="shared" si="25"/>
        <v>105000</v>
      </c>
      <c r="K1628" t="e">
        <f>VLOOKUP(B1628,'REGISTRO ABONOS'!$B$8:$BC$10009,54,0)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273</v>
      </c>
      <c r="I1629" t="s">
        <v>273</v>
      </c>
      <c r="J1629">
        <f t="shared" si="25"/>
        <v>105000</v>
      </c>
      <c r="K1629" t="e">
        <f>VLOOKUP(B1629,'REGISTRO ABONOS'!$B$8:$BC$10009,54,0)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ABONOS'!$B$8:$BC$10009,54,0)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ABONOS'!$B$8:$BC$10009,54,0)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286</v>
      </c>
      <c r="I1632" t="s">
        <v>286</v>
      </c>
      <c r="J1632">
        <f t="shared" si="25"/>
        <v>105000</v>
      </c>
      <c r="K1632" t="e">
        <f>VLOOKUP(B1632,'REGISTRO ABONOS'!$B$8:$BC$10009,54,0)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ABONOS'!$B$8:$BC$10009,54,0)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257</v>
      </c>
      <c r="I1634" t="s">
        <v>257</v>
      </c>
      <c r="J1634">
        <f t="shared" si="25"/>
        <v>105000</v>
      </c>
      <c r="K1634" t="e">
        <f>VLOOKUP(B1634,'REGISTRO ABONOS'!$B$8:$BC$10009,54,0)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62</v>
      </c>
      <c r="I1635" t="s">
        <v>62</v>
      </c>
      <c r="J1635">
        <f t="shared" si="25"/>
        <v>105000</v>
      </c>
      <c r="K1635" t="e">
        <f>VLOOKUP(B1635,'REGISTRO ABONOS'!$B$8:$BC$10009,54,0)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ABONOS'!$B$8:$BC$10009,54,0)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ABONOS'!$B$8:$BC$10009,54,0)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ABONOS'!$B$8:$BC$10009,54,0)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ABONOS'!$B$8:$BC$10009,54,0)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286</v>
      </c>
      <c r="I1640" t="s">
        <v>286</v>
      </c>
      <c r="J1640">
        <f t="shared" si="25"/>
        <v>105000</v>
      </c>
      <c r="K1640" t="e">
        <f>VLOOKUP(B1640,'REGISTRO ABONOS'!$B$8:$BC$10009,54,0)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246</v>
      </c>
      <c r="I1641" t="s">
        <v>246</v>
      </c>
      <c r="J1641">
        <f t="shared" si="25"/>
        <v>105000</v>
      </c>
      <c r="K1641" t="e">
        <f>VLOOKUP(B1641,'REGISTRO ABONOS'!$B$8:$BC$10009,54,0)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329</v>
      </c>
      <c r="I1642" t="s">
        <v>329</v>
      </c>
      <c r="J1642">
        <f t="shared" si="25"/>
        <v>105000</v>
      </c>
      <c r="K1642" t="e">
        <f>VLOOKUP(B1642,'REGISTRO ABONOS'!$B$8:$BC$10009,54,0)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ABONOS'!$B$8:$BC$10009,54,0)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62</v>
      </c>
      <c r="H1644" t="s">
        <v>62</v>
      </c>
      <c r="I1644" t="s">
        <v>62</v>
      </c>
      <c r="J1644">
        <f t="shared" si="25"/>
        <v>105000</v>
      </c>
      <c r="K1644" t="e">
        <f>VLOOKUP(B1644,'REGISTRO ABONOS'!$B$8:$BC$10009,54,0)</f>
        <v>#N/A</v>
      </c>
      <c r="L1644" t="e">
        <f>IF(Tabla267[[#This Row],[VALOR RESTANTE]]&lt;Tabla267[[#This Row],[VALOR]],"NO DISPONIBLE","DISPONIBLE")</f>
        <v>#N/A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ABONOS'!$B$8:$BC$10009,54,0)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ABONOS'!$B$8:$BC$10009,54,0)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ABONOS'!$B$8:$BC$10009,54,0)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ABONOS'!$B$8:$BC$10009,54,0)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ABONOS'!$B$8:$BC$10009,54,0)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273</v>
      </c>
      <c r="I1650" t="s">
        <v>273</v>
      </c>
      <c r="J1650">
        <f t="shared" si="25"/>
        <v>105000</v>
      </c>
      <c r="K1650" t="e">
        <f>VLOOKUP(B1650,'REGISTRO ABONOS'!$B$8:$BC$10009,54,0)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304</v>
      </c>
      <c r="I1651" t="s">
        <v>304</v>
      </c>
      <c r="J1651">
        <f t="shared" si="25"/>
        <v>105000</v>
      </c>
      <c r="K1651" t="e">
        <f>VLOOKUP(B1651,'REGISTRO ABONOS'!$B$8:$BC$10009,54,0)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257</v>
      </c>
      <c r="I1652" t="s">
        <v>257</v>
      </c>
      <c r="J1652">
        <f t="shared" si="25"/>
        <v>105000</v>
      </c>
      <c r="K1652" t="e">
        <f>VLOOKUP(B1652,'REGISTRO ABONOS'!$B$8:$BC$10009,54,0)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248</v>
      </c>
      <c r="I1653" t="s">
        <v>248</v>
      </c>
      <c r="J1653">
        <f t="shared" si="25"/>
        <v>105000</v>
      </c>
      <c r="K1653" t="e">
        <f>VLOOKUP(B1653,'REGISTRO ABONOS'!$B$8:$BC$10009,54,0)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ABONOS'!$B$8:$BC$10009,54,0)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ABONOS'!$B$8:$BC$10009,54,0)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ABONOS'!$B$8:$BC$10009,54,0)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ABONOS'!$B$8:$BC$10009,54,0)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ABONOS'!$B$8:$BC$10009,54,0)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ABONOS'!$B$8:$BC$10009,54,0)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304</v>
      </c>
      <c r="I1660" t="s">
        <v>304</v>
      </c>
      <c r="J1660">
        <f t="shared" si="25"/>
        <v>105000</v>
      </c>
      <c r="K1660" t="e">
        <f>VLOOKUP(B1660,'REGISTRO ABONOS'!$B$8:$BC$10009,54,0)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ABONOS'!$B$8:$BC$10009,54,0)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ABONOS'!$B$8:$BC$10009,54,0)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ABONOS'!$B$8:$BC$10009,54,0)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ABONOS'!$B$8:$BC$10009,54,0)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ABONOS'!$B$8:$BC$10009,54,0)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ABONOS'!$B$8:$BC$10009,54,0)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ABONOS'!$B$8:$BC$10009,54,0)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ABONOS'!$B$8:$BC$10009,54,0)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ABONOS'!$B$8:$BC$10009,54,0)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ABONOS'!$B$8:$BC$10009,54,0)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ABONOS'!$B$8:$BC$10009,54,0)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ABONOS'!$B$8:$BC$10009,54,0)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ABONOS'!$B$8:$BC$10009,54,0)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270</v>
      </c>
      <c r="I1674" t="s">
        <v>270</v>
      </c>
      <c r="J1674">
        <f t="shared" si="25"/>
        <v>105000</v>
      </c>
      <c r="K1674" t="e">
        <f>VLOOKUP(B1674,'REGISTRO ABONOS'!$B$8:$BC$10009,54,0)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ABONOS'!$B$8:$BC$10009,54,0)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270</v>
      </c>
      <c r="I1676" t="s">
        <v>270</v>
      </c>
      <c r="J1676">
        <f t="shared" ref="J1676:J1739" si="26">IF(C1676&gt;43607,130000,105000)</f>
        <v>105000</v>
      </c>
      <c r="K1676" t="e">
        <f>VLOOKUP(B1676,'REGISTRO ABONOS'!$B$8:$BC$10009,54,0)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ABONOS'!$B$8:$BC$10009,54,0)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ABONOS'!$B$8:$BC$10009,54,0)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ABONOS'!$B$8:$BC$10009,54,0)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257</v>
      </c>
      <c r="I1680" t="s">
        <v>257</v>
      </c>
      <c r="J1680">
        <f t="shared" si="26"/>
        <v>105000</v>
      </c>
      <c r="K1680" t="e">
        <f>VLOOKUP(B1680,'REGISTRO ABONOS'!$B$8:$BC$10009,54,0)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181</v>
      </c>
      <c r="I1681" t="s">
        <v>181</v>
      </c>
      <c r="J1681">
        <f t="shared" si="26"/>
        <v>105000</v>
      </c>
      <c r="K1681" t="e">
        <f>VLOOKUP(B1681,'REGISTRO ABONOS'!$B$8:$BC$10009,54,0)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ABONOS'!$B$8:$BC$10009,54,0)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276</v>
      </c>
      <c r="I1683" t="s">
        <v>276</v>
      </c>
      <c r="J1683">
        <f t="shared" si="26"/>
        <v>105000</v>
      </c>
      <c r="K1683" t="e">
        <f>VLOOKUP(B1683,'REGISTRO ABONOS'!$B$8:$BC$10009,54,0)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ABONOS'!$B$8:$BC$10009,54,0)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ABONOS'!$B$8:$BC$10009,54,0)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ABONOS'!$B$8:$BC$10009,54,0)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270</v>
      </c>
      <c r="I1687" t="s">
        <v>270</v>
      </c>
      <c r="J1687">
        <f t="shared" si="26"/>
        <v>105000</v>
      </c>
      <c r="K1687" t="e">
        <f>VLOOKUP(B1687,'REGISTRO ABONOS'!$B$8:$BC$10009,54,0)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ABONOS'!$B$8:$BC$10009,54,0)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ABONOS'!$B$8:$BC$10009,54,0)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ABONOS'!$B$8:$BC$10009,54,0)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ABONOS'!$B$8:$BC$10009,54,0)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ABONOS'!$B$8:$BC$10009,54,0)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276</v>
      </c>
      <c r="I1693" t="s">
        <v>276</v>
      </c>
      <c r="J1693">
        <f t="shared" si="26"/>
        <v>105000</v>
      </c>
      <c r="K1693" t="e">
        <f>VLOOKUP(B1693,'REGISTRO ABONOS'!$B$8:$BC$10009,54,0)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276</v>
      </c>
      <c r="I1694" t="s">
        <v>276</v>
      </c>
      <c r="J1694">
        <f t="shared" si="26"/>
        <v>105000</v>
      </c>
      <c r="K1694" t="e">
        <f>VLOOKUP(B1694,'REGISTRO ABONOS'!$B$8:$BC$10009,54,0)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ABONOS'!$B$8:$BC$10009,54,0)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ABONOS'!$B$8:$BC$10009,54,0)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ABONOS'!$B$8:$BC$10009,54,0)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270</v>
      </c>
      <c r="I1698" t="s">
        <v>270</v>
      </c>
      <c r="J1698">
        <f t="shared" si="26"/>
        <v>105000</v>
      </c>
      <c r="K1698" t="e">
        <f>VLOOKUP(B1698,'REGISTRO ABONOS'!$B$8:$BC$10009,54,0)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287</v>
      </c>
      <c r="I1699" t="s">
        <v>287</v>
      </c>
      <c r="J1699">
        <f t="shared" si="26"/>
        <v>105000</v>
      </c>
      <c r="K1699" t="e">
        <f>VLOOKUP(B1699,'REGISTRO ABONOS'!$B$8:$BC$10009,54,0)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ABONOS'!$B$8:$BC$10009,54,0)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ABONOS'!$B$8:$BC$10009,54,0)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ABONOS'!$B$8:$BC$10009,54,0)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ABONOS'!$B$8:$BC$10009,54,0)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ABONOS'!$B$8:$BC$10009,54,0)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ABONOS'!$B$8:$BC$10009,54,0)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ABONOS'!$B$8:$BC$10009,54,0)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ABONOS'!$B$8:$BC$10009,54,0)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ABONOS'!$B$8:$BC$10009,54,0)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257</v>
      </c>
      <c r="I1709" t="s">
        <v>257</v>
      </c>
      <c r="J1709">
        <f t="shared" si="26"/>
        <v>105000</v>
      </c>
      <c r="K1709" t="e">
        <f>VLOOKUP(B1709,'REGISTRO ABONOS'!$B$8:$BC$10009,54,0)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ABONOS'!$B$8:$BC$10009,54,0)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256</v>
      </c>
      <c r="I1711" t="s">
        <v>256</v>
      </c>
      <c r="J1711">
        <f t="shared" si="26"/>
        <v>105000</v>
      </c>
      <c r="K1711" t="e">
        <f>VLOOKUP(B1711,'REGISTRO ABONOS'!$B$8:$BC$10009,54,0)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330</v>
      </c>
      <c r="I1712" t="s">
        <v>330</v>
      </c>
      <c r="J1712">
        <f t="shared" si="26"/>
        <v>105000</v>
      </c>
      <c r="K1712" t="e">
        <f>VLOOKUP(B1712,'REGISTRO ABONOS'!$B$8:$BC$10009,54,0)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ABONOS'!$B$8:$BC$10009,54,0)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185</v>
      </c>
      <c r="I1714" t="s">
        <v>185</v>
      </c>
      <c r="J1714">
        <f t="shared" si="26"/>
        <v>105000</v>
      </c>
      <c r="K1714" t="e">
        <f>VLOOKUP(B1714,'REGISTRO ABONOS'!$B$8:$BC$10009,54,0)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ABONOS'!$B$8:$BC$10009,54,0)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183</v>
      </c>
      <c r="I1716" t="s">
        <v>183</v>
      </c>
      <c r="J1716">
        <f t="shared" si="26"/>
        <v>105000</v>
      </c>
      <c r="K1716" t="e">
        <f>VLOOKUP(B1716,'REGISTRO ABONOS'!$B$8:$BC$10009,54,0)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183</v>
      </c>
      <c r="I1717" t="s">
        <v>183</v>
      </c>
      <c r="J1717">
        <f t="shared" si="26"/>
        <v>105000</v>
      </c>
      <c r="K1717" t="e">
        <f>VLOOKUP(B1717,'REGISTRO ABONOS'!$B$8:$BC$10009,54,0)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286</v>
      </c>
      <c r="I1718" t="s">
        <v>286</v>
      </c>
      <c r="J1718">
        <f t="shared" si="26"/>
        <v>105000</v>
      </c>
      <c r="K1718" t="e">
        <f>VLOOKUP(B1718,'REGISTRO ABONOS'!$B$8:$BC$10009,54,0)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258</v>
      </c>
      <c r="I1719" t="s">
        <v>258</v>
      </c>
      <c r="J1719">
        <f t="shared" si="26"/>
        <v>105000</v>
      </c>
      <c r="K1719" t="e">
        <f>VLOOKUP(B1719,'REGISTRO ABONOS'!$B$8:$BC$10009,54,0)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302</v>
      </c>
      <c r="I1720" t="s">
        <v>302</v>
      </c>
      <c r="J1720">
        <f t="shared" si="26"/>
        <v>105000</v>
      </c>
      <c r="K1720" t="e">
        <f>VLOOKUP(B1720,'REGISTRO ABONOS'!$B$8:$BC$10009,54,0)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ABONOS'!$B$8:$BC$10009,54,0)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ABONOS'!$B$8:$BC$10009,54,0)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ABONOS'!$B$8:$BC$10009,54,0)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ABONOS'!$B$8:$BC$10009,54,0)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ABONOS'!$B$8:$BC$10009,54,0)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ABONOS'!$B$8:$BC$10009,54,0)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ABONOS'!$B$8:$BC$10009,54,0)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ABONOS'!$B$8:$BC$10009,54,0)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133</v>
      </c>
      <c r="I1729" t="s">
        <v>128</v>
      </c>
      <c r="J1729">
        <f t="shared" si="26"/>
        <v>105000</v>
      </c>
      <c r="K1729" t="e">
        <f>VLOOKUP(B1729,'REGISTRO ABONOS'!$B$8:$BC$10009,54,0)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257</v>
      </c>
      <c r="J1730">
        <f t="shared" si="26"/>
        <v>105000</v>
      </c>
      <c r="K1730" t="e">
        <f>VLOOKUP(B1730,'REGISTRO ABONOS'!$B$8:$BC$10009,54,0)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302</v>
      </c>
      <c r="I1731" t="s">
        <v>302</v>
      </c>
      <c r="J1731">
        <f t="shared" si="26"/>
        <v>105000</v>
      </c>
      <c r="K1731" t="e">
        <f>VLOOKUP(B1731,'REGISTRO ABONOS'!$B$8:$BC$10009,54,0)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ABONOS'!$B$8:$BC$10009,54,0)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ABONOS'!$B$8:$BC$10009,54,0)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ABONOS'!$B$8:$BC$10009,54,0)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62</v>
      </c>
      <c r="I1735" t="s">
        <v>62</v>
      </c>
      <c r="J1735">
        <f t="shared" si="26"/>
        <v>105000</v>
      </c>
      <c r="K1735" t="e">
        <f>VLOOKUP(B1735,'REGISTRO ABONOS'!$B$8:$BC$10009,54,0)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ABONOS'!$B$8:$BC$10009,54,0)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271</v>
      </c>
      <c r="I1737" t="s">
        <v>271</v>
      </c>
      <c r="J1737">
        <f t="shared" si="26"/>
        <v>105000</v>
      </c>
      <c r="K1737" t="e">
        <f>VLOOKUP(B1737,'REGISTRO ABONOS'!$B$8:$BC$10009,54,0)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73</v>
      </c>
      <c r="I1738" t="s">
        <v>73</v>
      </c>
      <c r="J1738">
        <f t="shared" si="26"/>
        <v>105000</v>
      </c>
      <c r="K1738" t="e">
        <f>VLOOKUP(B1738,'REGISTRO ABONOS'!$B$8:$BC$10009,54,0)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ABONOS'!$B$8:$BC$10009,54,0)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ABONOS'!$B$8:$BC$10009,54,0)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ABONOS'!$B$8:$BC$10009,54,0)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ABONOS'!$B$8:$BC$10009,54,0)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ABONOS'!$B$8:$BC$10009,54,0)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ABONOS'!$B$8:$BC$10009,54,0)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ABONOS'!$B$8:$BC$10009,54,0)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ABONOS'!$B$8:$BC$10009,54,0)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393</v>
      </c>
      <c r="H1747" t="s">
        <v>393</v>
      </c>
      <c r="I1747" t="s">
        <v>176</v>
      </c>
      <c r="J1747">
        <f t="shared" si="27"/>
        <v>105000</v>
      </c>
      <c r="K1747" t="e">
        <f>VLOOKUP(B1747,'REGISTRO ABONOS'!$B$8:$BC$10009,54,0)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ABONOS'!$B$8:$BC$10009,54,0)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ABONOS'!$B$8:$BC$10009,54,0)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ABONOS'!$B$8:$BC$10009,54,0)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ABONOS'!$B$8:$BC$10009,54,0)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ABONOS'!$B$8:$BC$10009,54,0)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287</v>
      </c>
      <c r="I1753" t="s">
        <v>287</v>
      </c>
      <c r="J1753">
        <f t="shared" si="27"/>
        <v>105000</v>
      </c>
      <c r="K1753" t="e">
        <f>VLOOKUP(B1753,'REGISTRO ABONOS'!$B$8:$BC$10009,54,0)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ABONOS'!$B$8:$BC$10009,54,0)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ABONOS'!$B$8:$BC$10009,54,0)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ABONOS'!$B$8:$BC$10009,54,0)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ABONOS'!$B$8:$BC$10009,54,0)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ABONOS'!$B$8:$BC$10009,54,0)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ABONOS'!$B$8:$BC$10009,54,0)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ABONOS'!$B$8:$BC$10009,54,0)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302</v>
      </c>
      <c r="I1761" t="s">
        <v>302</v>
      </c>
      <c r="J1761">
        <f t="shared" si="27"/>
        <v>105000</v>
      </c>
      <c r="K1761" t="e">
        <f>VLOOKUP(B1761,'REGISTRO ABONOS'!$B$8:$BC$10009,54,0)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ABONOS'!$B$8:$BC$10009,54,0)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185</v>
      </c>
      <c r="I1763" t="s">
        <v>185</v>
      </c>
      <c r="J1763">
        <f t="shared" si="27"/>
        <v>105000</v>
      </c>
      <c r="K1763" t="e">
        <f>VLOOKUP(B1763,'REGISTRO ABONOS'!$B$8:$BC$10009,54,0)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258</v>
      </c>
      <c r="I1764" t="s">
        <v>258</v>
      </c>
      <c r="J1764">
        <f t="shared" si="27"/>
        <v>105000</v>
      </c>
      <c r="K1764" t="e">
        <f>VLOOKUP(B1764,'REGISTRO ABONOS'!$B$8:$BC$10009,54,0)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ABONOS'!$B$8:$BC$10009,54,0)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ABONOS'!$B$8:$BC$10009,54,0)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ABONOS'!$B$8:$BC$10009,54,0)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ABONOS'!$B$8:$BC$10009,54,0)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ABONOS'!$B$8:$BC$10009,54,0)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ABONOS'!$B$8:$BC$10009,54,0)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ABONOS'!$B$8:$BC$10009,54,0)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ABONOS'!$B$8:$BC$10009,54,0)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ABONOS'!$B$8:$BC$10009,54,0)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ABONOS'!$B$8:$BC$10009,54,0)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ABONOS'!$B$8:$BC$10009,54,0)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ABONOS'!$B$8:$BC$10009,54,0)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185</v>
      </c>
      <c r="I1777" t="s">
        <v>185</v>
      </c>
      <c r="J1777">
        <f t="shared" si="27"/>
        <v>105000</v>
      </c>
      <c r="K1777" t="e">
        <f>VLOOKUP(B1777,'REGISTRO ABONOS'!$B$8:$BC$10009,54,0)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ABONOS'!$B$8:$BC$10009,54,0)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ABONOS'!$B$8:$BC$10009,54,0)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ABONOS'!$B$8:$BC$10009,54,0)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ABONOS'!$B$8:$BC$10009,54,0)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ABONOS'!$B$8:$BC$10009,54,0)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ABONOS'!$B$8:$BC$10009,54,0)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ABONOS'!$B$8:$BC$10009,54,0)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ABONOS'!$B$8:$BC$10009,54,0)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257</v>
      </c>
      <c r="I1786" t="s">
        <v>257</v>
      </c>
      <c r="J1786">
        <f t="shared" si="27"/>
        <v>105000</v>
      </c>
      <c r="K1786" t="e">
        <f>VLOOKUP(B1786,'REGISTRO ABONOS'!$B$8:$BC$10009,54,0)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ABONOS'!$B$8:$BC$10009,54,0)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ABONOS'!$B$8:$BC$10009,54,0)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ABONOS'!$B$8:$BC$10009,54,0)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ABONOS'!$B$8:$BC$10009,54,0)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ABONOS'!$B$8:$BC$10009,54,0)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ABONOS'!$B$8:$BC$10009,54,0)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ABONOS'!$B$8:$BC$10009,54,0)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ABONOS'!$B$8:$BC$10009,54,0)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ABONOS'!$B$8:$BC$10009,54,0)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ABONOS'!$B$8:$BC$10009,54,0)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ABONOS'!$B$8:$BC$10009,54,0)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ABONOS'!$B$8:$BC$10009,54,0)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ABONOS'!$B$8:$BC$10009,54,0)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ABONOS'!$B$8:$BC$10009,54,0)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273</v>
      </c>
      <c r="I1801" t="s">
        <v>273</v>
      </c>
      <c r="J1801">
        <f t="shared" si="27"/>
        <v>105000</v>
      </c>
      <c r="K1801" t="e">
        <f>VLOOKUP(B1801,'REGISTRO ABONOS'!$B$8:$BC$10009,54,0)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181</v>
      </c>
      <c r="I1802" t="s">
        <v>181</v>
      </c>
      <c r="J1802">
        <f t="shared" si="27"/>
        <v>105000</v>
      </c>
      <c r="K1802" t="e">
        <f>VLOOKUP(B1802,'REGISTRO ABONOS'!$B$8:$BC$10009,54,0)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331</v>
      </c>
      <c r="I1803" t="s">
        <v>331</v>
      </c>
      <c r="J1803">
        <f t="shared" si="27"/>
        <v>105000</v>
      </c>
      <c r="K1803" t="e">
        <f>VLOOKUP(B1803,'REGISTRO ABONOS'!$B$8:$BC$10009,54,0)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ABONOS'!$B$8:$BC$10009,54,0)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286</v>
      </c>
      <c r="I1805" t="s">
        <v>286</v>
      </c>
      <c r="J1805">
        <f t="shared" si="28"/>
        <v>105000</v>
      </c>
      <c r="K1805" t="e">
        <f>VLOOKUP(B1805,'REGISTRO ABONOS'!$B$8:$BC$10009,54,0)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ABONOS'!$B$8:$BC$10009,54,0)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286</v>
      </c>
      <c r="I1807" t="s">
        <v>286</v>
      </c>
      <c r="J1807">
        <f t="shared" si="28"/>
        <v>105000</v>
      </c>
      <c r="K1807" t="e">
        <f>VLOOKUP(B1807,'REGISTRO ABONOS'!$B$8:$BC$10009,54,0)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ABONOS'!$B$8:$BC$10009,54,0)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ABONOS'!$B$8:$BC$10009,54,0)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332</v>
      </c>
      <c r="I1810" t="s">
        <v>332</v>
      </c>
      <c r="J1810">
        <f t="shared" si="28"/>
        <v>105000</v>
      </c>
      <c r="K1810" t="e">
        <f>VLOOKUP(B1810,'REGISTRO ABONOS'!$B$8:$BC$10009,54,0)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ABONOS'!$B$8:$BC$10009,54,0)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290</v>
      </c>
      <c r="I1812" t="s">
        <v>290</v>
      </c>
      <c r="J1812">
        <f t="shared" si="28"/>
        <v>105000</v>
      </c>
      <c r="K1812" t="e">
        <f>VLOOKUP(B1812,'REGISTRO ABONOS'!$B$8:$BC$10009,54,0)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ABONOS'!$B$8:$BC$10009,54,0)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ABONOS'!$B$8:$BC$10009,54,0)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ABONOS'!$B$8:$BC$10009,54,0)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ABONOS'!$B$8:$BC$10009,54,0)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273</v>
      </c>
      <c r="I1817" t="s">
        <v>273</v>
      </c>
      <c r="J1817">
        <f t="shared" si="28"/>
        <v>105000</v>
      </c>
      <c r="K1817" t="e">
        <f>VLOOKUP(B1817,'REGISTRO ABONOS'!$B$8:$BC$10009,54,0)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ABONOS'!$B$8:$BC$10009,54,0)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286</v>
      </c>
      <c r="I1819" t="s">
        <v>286</v>
      </c>
      <c r="J1819">
        <f t="shared" si="28"/>
        <v>105000</v>
      </c>
      <c r="K1819" t="e">
        <f>VLOOKUP(B1819,'REGISTRO ABONOS'!$B$8:$BC$10009,54,0)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ABONOS'!$B$8:$BC$10009,54,0)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ABONOS'!$B$8:$BC$10009,54,0)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ABONOS'!$B$8:$BC$10009,54,0)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ABONOS'!$B$8:$BC$10009,54,0)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332</v>
      </c>
      <c r="I1824" t="s">
        <v>332</v>
      </c>
      <c r="J1824">
        <f t="shared" si="28"/>
        <v>105000</v>
      </c>
      <c r="K1824" t="e">
        <f>VLOOKUP(B1824,'REGISTRO ABONOS'!$B$8:$BC$10009,54,0)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278</v>
      </c>
      <c r="I1825" t="s">
        <v>278</v>
      </c>
      <c r="J1825">
        <f t="shared" si="28"/>
        <v>105000</v>
      </c>
      <c r="K1825" t="e">
        <f>VLOOKUP(B1825,'REGISTRO ABONOS'!$B$8:$BC$10009,54,0)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ABONOS'!$B$8:$BC$10009,54,0)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ABONOS'!$B$8:$BC$10009,54,0)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333</v>
      </c>
      <c r="I1828" t="s">
        <v>333</v>
      </c>
      <c r="J1828">
        <f t="shared" si="28"/>
        <v>105000</v>
      </c>
      <c r="K1828" t="e">
        <f>VLOOKUP(B1828,'REGISTRO ABONOS'!$B$8:$BC$10009,54,0)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ABONOS'!$B$8:$BC$10009,54,0)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ABONOS'!$B$8:$BC$10009,54,0)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331</v>
      </c>
      <c r="I1831" t="s">
        <v>331</v>
      </c>
      <c r="J1831">
        <f t="shared" si="28"/>
        <v>105000</v>
      </c>
      <c r="K1831" t="e">
        <f>VLOOKUP(B1831,'REGISTRO ABONOS'!$B$8:$BC$10009,54,0)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ABONOS'!$B$8:$BC$10009,54,0)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286</v>
      </c>
      <c r="I1833" t="s">
        <v>286</v>
      </c>
      <c r="J1833">
        <f t="shared" si="28"/>
        <v>105000</v>
      </c>
      <c r="K1833" t="e">
        <f>VLOOKUP(B1833,'REGISTRO ABONOS'!$B$8:$BC$10009,54,0)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ABONOS'!$B$8:$BC$10009,54,0)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ABONOS'!$B$8:$BC$10009,54,0)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260</v>
      </c>
      <c r="I1836" t="s">
        <v>260</v>
      </c>
      <c r="J1836">
        <f t="shared" si="28"/>
        <v>105000</v>
      </c>
      <c r="K1836" t="e">
        <f>VLOOKUP(B1836,'REGISTRO ABONOS'!$B$8:$BC$10009,54,0)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236</v>
      </c>
      <c r="H1837" t="s">
        <v>236</v>
      </c>
      <c r="I1837" t="s">
        <v>181</v>
      </c>
      <c r="J1837">
        <f t="shared" si="28"/>
        <v>105000</v>
      </c>
      <c r="K1837" t="e">
        <f>VLOOKUP(B1837,'REGISTRO ABONOS'!$B$8:$BC$10009,54,0)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ABONOS'!$B$8:$BC$10009,54,0)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ABONOS'!$B$8:$BC$10009,54,0)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ABONOS'!$B$8:$BC$10009,54,0)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ABONOS'!$B$8:$BC$10009,54,0)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ABONOS'!$B$8:$BC$10009,54,0)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332</v>
      </c>
      <c r="I1843" t="s">
        <v>332</v>
      </c>
      <c r="J1843">
        <f t="shared" si="28"/>
        <v>105000</v>
      </c>
      <c r="K1843" t="e">
        <f>VLOOKUP(B1843,'REGISTRO ABONOS'!$B$8:$BC$10009,54,0)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332</v>
      </c>
      <c r="I1844" t="s">
        <v>332</v>
      </c>
      <c r="J1844">
        <f t="shared" si="28"/>
        <v>105000</v>
      </c>
      <c r="K1844" t="e">
        <f>VLOOKUP(B1844,'REGISTRO ABONOS'!$B$8:$BC$10009,54,0)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257</v>
      </c>
      <c r="I1845" t="s">
        <v>257</v>
      </c>
      <c r="J1845">
        <f t="shared" si="28"/>
        <v>105000</v>
      </c>
      <c r="K1845" t="e">
        <f>VLOOKUP(B1845,'REGISTRO ABONOS'!$B$8:$BC$10009,54,0)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ABONOS'!$B$8:$BC$10009,54,0)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ABONOS'!$B$8:$BC$10009,54,0)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ABONOS'!$B$8:$BC$10009,54,0)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260</v>
      </c>
      <c r="I1849" t="s">
        <v>260</v>
      </c>
      <c r="J1849">
        <f t="shared" si="28"/>
        <v>105000</v>
      </c>
      <c r="K1849" t="e">
        <f>VLOOKUP(B1849,'REGISTRO ABONOS'!$B$8:$BC$10009,54,0)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273</v>
      </c>
      <c r="I1850" t="s">
        <v>273</v>
      </c>
      <c r="J1850">
        <f t="shared" si="28"/>
        <v>105000</v>
      </c>
      <c r="K1850" t="e">
        <f>VLOOKUP(B1850,'REGISTRO ABONOS'!$B$8:$BC$10009,54,0)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159</v>
      </c>
      <c r="I1851" t="s">
        <v>159</v>
      </c>
      <c r="J1851">
        <f t="shared" si="28"/>
        <v>105000</v>
      </c>
      <c r="K1851" t="e">
        <f>VLOOKUP(B1851,'REGISTRO ABONOS'!$B$8:$BC$10009,54,0)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254</v>
      </c>
      <c r="I1852" t="s">
        <v>254</v>
      </c>
      <c r="J1852">
        <f t="shared" si="28"/>
        <v>105000</v>
      </c>
      <c r="K1852" t="e">
        <f>VLOOKUP(B1852,'REGISTRO ABONOS'!$B$8:$BC$10009,54,0)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264</v>
      </c>
      <c r="I1853" t="s">
        <v>264</v>
      </c>
      <c r="J1853">
        <f t="shared" si="28"/>
        <v>105000</v>
      </c>
      <c r="K1853" t="e">
        <f>VLOOKUP(B1853,'REGISTRO ABONOS'!$B$8:$BC$10009,54,0)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ABONOS'!$B$8:$BC$10009,54,0)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ABONOS'!$B$8:$BC$10009,54,0)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ABONOS'!$B$8:$BC$10009,54,0)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ABONOS'!$B$8:$BC$10009,54,0)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ABONOS'!$B$8:$BC$10009,54,0)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ABONOS'!$B$8:$BC$10009,54,0)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ABONOS'!$B$8:$BC$10009,54,0)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159</v>
      </c>
      <c r="I1861" t="s">
        <v>159</v>
      </c>
      <c r="J1861">
        <f t="shared" si="28"/>
        <v>105000</v>
      </c>
      <c r="K1861" t="e">
        <f>VLOOKUP(B1861,'REGISTRO ABONOS'!$B$8:$BC$10009,54,0)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ABONOS'!$B$8:$BC$10009,54,0)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ABONOS'!$B$8:$BC$10009,54,0)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ABONOS'!$B$8:$BC$10009,54,0)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ABONOS'!$B$8:$BC$10009,54,0)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ABONOS'!$B$8:$BC$10009,54,0)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72</v>
      </c>
      <c r="I1867" t="s">
        <v>72</v>
      </c>
      <c r="J1867">
        <f t="shared" si="28"/>
        <v>105000</v>
      </c>
      <c r="K1867" t="e">
        <f>VLOOKUP(B1867,'REGISTRO ABONOS'!$B$8:$BC$10009,54,0)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ABONOS'!$B$8:$BC$10009,54,0)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ABONOS'!$B$8:$BC$10009,54,0)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ABONOS'!$B$8:$BC$10009,54,0)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ABONOS'!$B$8:$BC$10009,54,0)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ABONOS'!$B$8:$BC$10009,54,0)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ABONOS'!$B$8:$BC$10009,54,0)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ABONOS'!$B$8:$BC$10009,54,0)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334</v>
      </c>
      <c r="I1875" t="s">
        <v>334</v>
      </c>
      <c r="J1875">
        <f t="shared" si="29"/>
        <v>105000</v>
      </c>
      <c r="K1875" t="e">
        <f>VLOOKUP(B1875,'REGISTRO ABONOS'!$B$8:$BC$10009,54,0)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ABONOS'!$B$8:$BC$10009,54,0)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254</v>
      </c>
      <c r="I1877" t="s">
        <v>254</v>
      </c>
      <c r="J1877">
        <f t="shared" si="29"/>
        <v>105000</v>
      </c>
      <c r="K1877" t="e">
        <f>VLOOKUP(B1877,'REGISTRO ABONOS'!$B$8:$BC$10009,54,0)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288</v>
      </c>
      <c r="I1878" t="s">
        <v>288</v>
      </c>
      <c r="J1878">
        <f t="shared" si="29"/>
        <v>105000</v>
      </c>
      <c r="K1878" t="e">
        <f>VLOOKUP(B1878,'REGISTRO ABONOS'!$B$8:$BC$10009,54,0)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256</v>
      </c>
      <c r="I1879" t="s">
        <v>256</v>
      </c>
      <c r="J1879">
        <f t="shared" si="29"/>
        <v>105000</v>
      </c>
      <c r="K1879" t="e">
        <f>VLOOKUP(B1879,'REGISTRO ABONOS'!$B$8:$BC$10009,54,0)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ABONOS'!$B$8:$BC$10009,54,0)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72</v>
      </c>
      <c r="I1881" t="s">
        <v>72</v>
      </c>
      <c r="J1881">
        <f t="shared" si="29"/>
        <v>105000</v>
      </c>
      <c r="K1881" t="e">
        <f>VLOOKUP(B1881,'REGISTRO ABONOS'!$B$8:$BC$10009,54,0)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ABONOS'!$B$8:$BC$10009,54,0)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ABONOS'!$B$8:$BC$10009,54,0)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ABONOS'!$B$8:$BC$10009,54,0)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335</v>
      </c>
      <c r="I1885" t="s">
        <v>335</v>
      </c>
      <c r="J1885">
        <f t="shared" si="29"/>
        <v>105000</v>
      </c>
      <c r="K1885" t="e">
        <f>VLOOKUP(B1885,'REGISTRO ABONOS'!$B$8:$BC$10009,54,0)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ABONOS'!$B$8:$BC$10009,54,0)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ABONOS'!$B$8:$BC$10009,54,0)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ABONOS'!$B$8:$BC$10009,54,0)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ABONOS'!$B$8:$BC$10009,54,0)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ABONOS'!$B$8:$BC$10009,54,0)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ABONOS'!$B$8:$BC$10009,54,0)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ABONOS'!$B$8:$BC$10009,54,0)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159</v>
      </c>
      <c r="I1893" t="s">
        <v>159</v>
      </c>
      <c r="J1893">
        <f t="shared" si="29"/>
        <v>105000</v>
      </c>
      <c r="K1893" t="e">
        <f>VLOOKUP(B1893,'REGISTRO ABONOS'!$B$8:$BC$10009,54,0)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ABONOS'!$B$8:$BC$10009,54,0)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254</v>
      </c>
      <c r="I1895" t="s">
        <v>254</v>
      </c>
      <c r="J1895">
        <f t="shared" si="29"/>
        <v>105000</v>
      </c>
      <c r="K1895" t="e">
        <f>VLOOKUP(B1895,'REGISTRO ABONOS'!$B$8:$BC$10009,54,0)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ABONOS'!$B$8:$BC$10009,54,0)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ABONOS'!$B$8:$BC$10009,54,0)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ABONOS'!$B$8:$BC$10009,54,0)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72</v>
      </c>
      <c r="I1899" t="s">
        <v>72</v>
      </c>
      <c r="J1899">
        <f t="shared" si="29"/>
        <v>105000</v>
      </c>
      <c r="K1899" t="e">
        <f>VLOOKUP(B1899,'REGISTRO ABONOS'!$B$8:$BC$10009,54,0)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159</v>
      </c>
      <c r="I1900" t="s">
        <v>159</v>
      </c>
      <c r="J1900">
        <f t="shared" si="29"/>
        <v>105000</v>
      </c>
      <c r="K1900" t="e">
        <f>VLOOKUP(B1900,'REGISTRO ABONOS'!$B$8:$BC$10009,54,0)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273</v>
      </c>
      <c r="I1901" t="s">
        <v>273</v>
      </c>
      <c r="J1901">
        <f t="shared" si="29"/>
        <v>105000</v>
      </c>
      <c r="K1901" t="e">
        <f>VLOOKUP(B1901,'REGISTRO ABONOS'!$B$8:$BC$10009,54,0)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159</v>
      </c>
      <c r="I1902" t="s">
        <v>159</v>
      </c>
      <c r="J1902">
        <f t="shared" si="29"/>
        <v>105000</v>
      </c>
      <c r="K1902" t="e">
        <f>VLOOKUP(B1902,'REGISTRO ABONOS'!$B$8:$BC$10009,54,0)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ABONOS'!$B$8:$BC$10009,54,0)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265</v>
      </c>
      <c r="I1904" t="s">
        <v>265</v>
      </c>
      <c r="J1904">
        <f t="shared" si="29"/>
        <v>105000</v>
      </c>
      <c r="K1904" t="e">
        <f>VLOOKUP(B1904,'REGISTRO ABONOS'!$B$8:$BC$10009,54,0)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ABONOS'!$B$8:$BC$10009,54,0)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ABONOS'!$B$8:$BC$10009,54,0)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ABONOS'!$B$8:$BC$10009,54,0)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73</v>
      </c>
      <c r="I1908" t="s">
        <v>73</v>
      </c>
      <c r="J1908">
        <f t="shared" si="29"/>
        <v>105000</v>
      </c>
      <c r="K1908" t="e">
        <f>VLOOKUP(B1908,'REGISTRO ABONOS'!$B$8:$BC$10009,54,0)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ABONOS'!$B$8:$BC$10009,54,0)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304</v>
      </c>
      <c r="I1910" t="s">
        <v>304</v>
      </c>
      <c r="J1910">
        <f t="shared" si="29"/>
        <v>105000</v>
      </c>
      <c r="K1910" t="e">
        <f>VLOOKUP(B1910,'REGISTRO ABONOS'!$B$8:$BC$10009,54,0)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ABONOS'!$B$8:$BC$10009,54,0)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336</v>
      </c>
      <c r="I1912" t="s">
        <v>336</v>
      </c>
      <c r="J1912">
        <f t="shared" si="29"/>
        <v>105000</v>
      </c>
      <c r="K1912" t="e">
        <f>VLOOKUP(B1912,'REGISTRO ABONOS'!$B$8:$BC$10009,54,0)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286</v>
      </c>
      <c r="I1913" t="s">
        <v>286</v>
      </c>
      <c r="J1913">
        <f t="shared" si="29"/>
        <v>105000</v>
      </c>
      <c r="K1913" t="e">
        <f>VLOOKUP(B1913,'REGISTRO ABONOS'!$B$8:$BC$10009,54,0)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ABONOS'!$B$8:$BC$10009,54,0)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ABONOS'!$B$8:$BC$10009,54,0)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ABONOS'!$B$8:$BC$10009,54,0)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ABONOS'!$B$8:$BC$10009,54,0)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336</v>
      </c>
      <c r="I1918" t="s">
        <v>336</v>
      </c>
      <c r="J1918">
        <f t="shared" si="29"/>
        <v>105000</v>
      </c>
      <c r="K1918" t="e">
        <f>VLOOKUP(B1918,'REGISTRO ABONOS'!$B$8:$BC$10009,54,0)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396</v>
      </c>
      <c r="H1919" t="s">
        <v>396</v>
      </c>
      <c r="I1919" t="s">
        <v>304</v>
      </c>
      <c r="J1919">
        <f t="shared" si="29"/>
        <v>105000</v>
      </c>
      <c r="K1919" t="e">
        <f>VLOOKUP(B1919,'REGISTRO ABONOS'!$B$8:$BC$10009,54,0)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ABONOS'!$B$8:$BC$10009,54,0)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ABONOS'!$B$8:$BC$10009,54,0)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ABONOS'!$B$8:$BC$10009,54,0)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274</v>
      </c>
      <c r="I1923" t="s">
        <v>274</v>
      </c>
      <c r="J1923">
        <f t="shared" si="29"/>
        <v>105000</v>
      </c>
      <c r="K1923" t="e">
        <f>VLOOKUP(B1923,'REGISTRO ABONOS'!$B$8:$BC$10009,54,0)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183</v>
      </c>
      <c r="I1924" t="s">
        <v>183</v>
      </c>
      <c r="J1924">
        <f t="shared" si="29"/>
        <v>105000</v>
      </c>
      <c r="K1924" t="e">
        <f>VLOOKUP(B1924,'REGISTRO ABONOS'!$B$8:$BC$10009,54,0)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264</v>
      </c>
      <c r="I1925" t="s">
        <v>264</v>
      </c>
      <c r="J1925">
        <f t="shared" si="29"/>
        <v>105000</v>
      </c>
      <c r="K1925" t="e">
        <f>VLOOKUP(B1925,'REGISTRO ABONOS'!$B$8:$BC$10009,54,0)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159</v>
      </c>
      <c r="I1926" t="s">
        <v>159</v>
      </c>
      <c r="J1926">
        <f t="shared" si="29"/>
        <v>105000</v>
      </c>
      <c r="K1926" t="e">
        <f>VLOOKUP(B1926,'REGISTRO ABONOS'!$B$8:$BC$10009,54,0)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159</v>
      </c>
      <c r="I1927" t="s">
        <v>159</v>
      </c>
      <c r="J1927">
        <f t="shared" si="29"/>
        <v>105000</v>
      </c>
      <c r="K1927" t="e">
        <f>VLOOKUP(B1927,'REGISTRO ABONOS'!$B$8:$BC$10009,54,0)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296</v>
      </c>
      <c r="I1928" t="s">
        <v>296</v>
      </c>
      <c r="J1928">
        <f t="shared" si="29"/>
        <v>105000</v>
      </c>
      <c r="K1928" t="e">
        <f>VLOOKUP(B1928,'REGISTRO ABONOS'!$B$8:$BC$10009,54,0)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273</v>
      </c>
      <c r="I1929" t="s">
        <v>273</v>
      </c>
      <c r="J1929">
        <f t="shared" si="29"/>
        <v>105000</v>
      </c>
      <c r="K1929" t="e">
        <f>VLOOKUP(B1929,'REGISTRO ABONOS'!$B$8:$BC$10009,54,0)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304</v>
      </c>
      <c r="I1930" t="s">
        <v>304</v>
      </c>
      <c r="J1930">
        <f t="shared" si="29"/>
        <v>105000</v>
      </c>
      <c r="K1930" t="e">
        <f>VLOOKUP(B1930,'REGISTRO ABONOS'!$B$8:$BC$10009,54,0)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273</v>
      </c>
      <c r="I1931" t="s">
        <v>273</v>
      </c>
      <c r="J1931">
        <f t="shared" si="29"/>
        <v>105000</v>
      </c>
      <c r="K1931" t="e">
        <f>VLOOKUP(B1931,'REGISTRO ABONOS'!$B$8:$BC$10009,54,0)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278</v>
      </c>
      <c r="I1932" t="s">
        <v>278</v>
      </c>
      <c r="J1932">
        <f t="shared" ref="J1932:J1995" si="30">IF(C1932&gt;43607,130000,105000)</f>
        <v>105000</v>
      </c>
      <c r="K1932" t="e">
        <f>VLOOKUP(B1932,'REGISTRO ABONOS'!$B$8:$BC$10009,54,0)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159</v>
      </c>
      <c r="I1933" t="s">
        <v>159</v>
      </c>
      <c r="J1933">
        <f t="shared" si="30"/>
        <v>105000</v>
      </c>
      <c r="K1933" t="e">
        <f>VLOOKUP(B1933,'REGISTRO ABONOS'!$B$8:$BC$10009,54,0)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ABONOS'!$B$8:$BC$10009,54,0)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ABONOS'!$B$8:$BC$10009,54,0)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62</v>
      </c>
      <c r="I1936" t="s">
        <v>62</v>
      </c>
      <c r="J1936">
        <f t="shared" si="30"/>
        <v>105000</v>
      </c>
      <c r="K1936" t="e">
        <f>VLOOKUP(B1936,'REGISTRO ABONOS'!$B$8:$BC$10009,54,0)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278</v>
      </c>
      <c r="I1937" t="s">
        <v>278</v>
      </c>
      <c r="J1937">
        <f t="shared" si="30"/>
        <v>105000</v>
      </c>
      <c r="K1937" t="e">
        <f>VLOOKUP(B1937,'REGISTRO ABONOS'!$B$8:$BC$10009,54,0)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257</v>
      </c>
      <c r="I1938" t="s">
        <v>257</v>
      </c>
      <c r="J1938">
        <f t="shared" si="30"/>
        <v>105000</v>
      </c>
      <c r="K1938" t="e">
        <f>VLOOKUP(B1938,'REGISTRO ABONOS'!$B$8:$BC$10009,54,0)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274</v>
      </c>
      <c r="I1939" t="s">
        <v>274</v>
      </c>
      <c r="J1939">
        <f t="shared" si="30"/>
        <v>105000</v>
      </c>
      <c r="K1939" t="e">
        <f>VLOOKUP(B1939,'REGISTRO ABONOS'!$B$8:$BC$10009,54,0)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ABONOS'!$B$8:$BC$10009,54,0)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257</v>
      </c>
      <c r="I1941" t="s">
        <v>257</v>
      </c>
      <c r="J1941">
        <f t="shared" si="30"/>
        <v>105000</v>
      </c>
      <c r="K1941" t="e">
        <f>VLOOKUP(B1941,'REGISTRO ABONOS'!$B$8:$BC$10009,54,0)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301</v>
      </c>
      <c r="I1942" t="s">
        <v>301</v>
      </c>
      <c r="J1942">
        <f t="shared" si="30"/>
        <v>105000</v>
      </c>
      <c r="K1942" t="e">
        <f>VLOOKUP(B1942,'REGISTRO ABONOS'!$B$8:$BC$10009,54,0)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ABONOS'!$B$8:$BC$10009,54,0)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72</v>
      </c>
      <c r="I1944" t="s">
        <v>72</v>
      </c>
      <c r="J1944">
        <f t="shared" si="30"/>
        <v>105000</v>
      </c>
      <c r="K1944" t="e">
        <f>VLOOKUP(B1944,'REGISTRO ABONOS'!$B$8:$BC$10009,54,0)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61</v>
      </c>
      <c r="H1945" t="s">
        <v>61</v>
      </c>
      <c r="I1945" t="s">
        <v>62</v>
      </c>
      <c r="J1945">
        <f t="shared" si="30"/>
        <v>105000</v>
      </c>
      <c r="K1945" t="e">
        <f>VLOOKUP(B1945,'REGISTRO ABONOS'!$B$8:$BC$10009,54,0)</f>
        <v>#N/A</v>
      </c>
      <c r="L1945" t="e">
        <f>IF(Tabla267[[#This Row],[VALOR RESTANTE]]&lt;Tabla267[[#This Row],[VALOR]],"NO DISPONIBLE","DISPONIBLE")</f>
        <v>#N/A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ABONOS'!$B$8:$BC$10009,54,0)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258</v>
      </c>
      <c r="I1947" t="s">
        <v>258</v>
      </c>
      <c r="J1947">
        <f t="shared" si="30"/>
        <v>105000</v>
      </c>
      <c r="K1947" t="e">
        <f>VLOOKUP(B1947,'REGISTRO ABONOS'!$B$8:$BC$10009,54,0)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ABONOS'!$B$8:$BC$10009,54,0)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159</v>
      </c>
      <c r="I1949" t="s">
        <v>159</v>
      </c>
      <c r="J1949">
        <f t="shared" si="30"/>
        <v>105000</v>
      </c>
      <c r="K1949" t="e">
        <f>VLOOKUP(B1949,'REGISTRO ABONOS'!$B$8:$BC$10009,54,0)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273</v>
      </c>
      <c r="I1950" t="s">
        <v>273</v>
      </c>
      <c r="J1950">
        <f t="shared" si="30"/>
        <v>105000</v>
      </c>
      <c r="K1950" t="e">
        <f>VLOOKUP(B1950,'REGISTRO ABONOS'!$B$8:$BC$10009,54,0)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273</v>
      </c>
      <c r="I1951" t="s">
        <v>273</v>
      </c>
      <c r="J1951">
        <f t="shared" si="30"/>
        <v>105000</v>
      </c>
      <c r="K1951" t="e">
        <f>VLOOKUP(B1951,'REGISTRO ABONOS'!$B$8:$BC$10009,54,0)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265</v>
      </c>
      <c r="I1952" t="s">
        <v>265</v>
      </c>
      <c r="J1952">
        <f t="shared" si="30"/>
        <v>105000</v>
      </c>
      <c r="K1952" t="e">
        <f>VLOOKUP(B1952,'REGISTRO ABONOS'!$B$8:$BC$10009,54,0)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72</v>
      </c>
      <c r="G1953">
        <v>17118304</v>
      </c>
      <c r="H1953" t="s">
        <v>72</v>
      </c>
      <c r="I1953" t="s">
        <v>275</v>
      </c>
      <c r="J1953">
        <f t="shared" si="30"/>
        <v>105000</v>
      </c>
      <c r="K1953" t="e">
        <f>VLOOKUP(B1953,'REGISTRO ABONOS'!$B$8:$BC$10009,54,0)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263</v>
      </c>
      <c r="I1954" t="s">
        <v>263</v>
      </c>
      <c r="J1954">
        <f t="shared" si="30"/>
        <v>105000</v>
      </c>
      <c r="K1954" t="e">
        <f>VLOOKUP(B1954,'REGISTRO ABONOS'!$B$8:$BC$10009,54,0)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ABONOS'!$B$8:$BC$10009,54,0)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ABONOS'!$B$8:$BC$10009,54,0)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257</v>
      </c>
      <c r="I1957" t="s">
        <v>257</v>
      </c>
      <c r="J1957">
        <f t="shared" si="30"/>
        <v>105000</v>
      </c>
      <c r="K1957" t="e">
        <f>VLOOKUP(B1957,'REGISTRO ABONOS'!$B$8:$BC$10009,54,0)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136</v>
      </c>
      <c r="I1958" t="s">
        <v>136</v>
      </c>
      <c r="J1958">
        <f t="shared" si="30"/>
        <v>105000</v>
      </c>
      <c r="K1958" t="e">
        <f>VLOOKUP(B1958,'REGISTRO ABONOS'!$B$8:$BC$10009,54,0)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ABONOS'!$B$8:$BC$10009,54,0)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ABONOS'!$B$8:$BC$10009,54,0)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304</v>
      </c>
      <c r="I1961" t="s">
        <v>304</v>
      </c>
      <c r="J1961">
        <f t="shared" si="30"/>
        <v>105000</v>
      </c>
      <c r="K1961" t="e">
        <f>VLOOKUP(B1961,'REGISTRO ABONOS'!$B$8:$BC$10009,54,0)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304</v>
      </c>
      <c r="I1962" t="s">
        <v>304</v>
      </c>
      <c r="J1962">
        <f t="shared" si="30"/>
        <v>105000</v>
      </c>
      <c r="K1962" t="e">
        <f>VLOOKUP(B1962,'REGISTRO ABONOS'!$B$8:$BC$10009,54,0)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304</v>
      </c>
      <c r="I1963" t="s">
        <v>304</v>
      </c>
      <c r="J1963">
        <f t="shared" si="30"/>
        <v>105000</v>
      </c>
      <c r="K1963" t="e">
        <f>VLOOKUP(B1963,'REGISTRO ABONOS'!$B$8:$BC$10009,54,0)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296</v>
      </c>
      <c r="I1964" t="s">
        <v>296</v>
      </c>
      <c r="J1964">
        <f t="shared" si="30"/>
        <v>105000</v>
      </c>
      <c r="K1964" t="e">
        <f>VLOOKUP(B1964,'REGISTRO ABONOS'!$B$8:$BC$10009,54,0)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62</v>
      </c>
      <c r="I1965" t="s">
        <v>62</v>
      </c>
      <c r="J1965">
        <f t="shared" si="30"/>
        <v>105000</v>
      </c>
      <c r="K1965" t="e">
        <f>VLOOKUP(B1965,'REGISTRO ABONOS'!$B$8:$BC$10009,54,0)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278</v>
      </c>
      <c r="I1966" t="s">
        <v>278</v>
      </c>
      <c r="J1966">
        <f t="shared" si="30"/>
        <v>105000</v>
      </c>
      <c r="K1966" t="e">
        <f>VLOOKUP(B1966,'REGISTRO ABONOS'!$B$8:$BC$10009,54,0)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137</v>
      </c>
      <c r="H1967" t="s">
        <v>257</v>
      </c>
      <c r="I1967" t="s">
        <v>257</v>
      </c>
      <c r="J1967">
        <f t="shared" si="30"/>
        <v>105000</v>
      </c>
      <c r="K1967" t="e">
        <f>VLOOKUP(B1967,'REGISTRO ABONOS'!$B$8:$BC$10009,54,0)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286</v>
      </c>
      <c r="I1968" t="s">
        <v>286</v>
      </c>
      <c r="J1968">
        <f t="shared" si="30"/>
        <v>105000</v>
      </c>
      <c r="K1968" t="e">
        <f>VLOOKUP(B1968,'REGISTRO ABONOS'!$B$8:$BC$10009,54,0)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257</v>
      </c>
      <c r="I1969" t="s">
        <v>257</v>
      </c>
      <c r="J1969">
        <f t="shared" si="30"/>
        <v>105000</v>
      </c>
      <c r="K1969" t="e">
        <f>VLOOKUP(B1969,'REGISTRO ABONOS'!$B$8:$BC$10009,54,0)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ABONOS'!$B$8:$BC$10009,54,0)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ABONOS'!$B$8:$BC$10009,54,0)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337</v>
      </c>
      <c r="I1972" t="s">
        <v>337</v>
      </c>
      <c r="J1972">
        <f t="shared" si="30"/>
        <v>105000</v>
      </c>
      <c r="K1972" t="e">
        <f>VLOOKUP(B1972,'REGISTRO ABONOS'!$B$8:$BC$10009,54,0)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C1973" s="10">
        <v>43579</v>
      </c>
      <c r="D1973" t="s">
        <v>400</v>
      </c>
      <c r="H1973" t="s">
        <v>400</v>
      </c>
      <c r="I1973" t="s">
        <v>398</v>
      </c>
      <c r="J1973">
        <f t="shared" si="30"/>
        <v>105000</v>
      </c>
      <c r="K1973" t="e">
        <f>VLOOKUP(B1973,'REGISTRO ABONOS'!$B$8:$BC$10009,54,0)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65</v>
      </c>
      <c r="E1974" t="s">
        <v>66</v>
      </c>
      <c r="F1974">
        <v>3103585498</v>
      </c>
      <c r="G1974">
        <v>29993464</v>
      </c>
      <c r="H1974" t="s">
        <v>65</v>
      </c>
      <c r="I1974" t="s">
        <v>62</v>
      </c>
      <c r="J1974">
        <f t="shared" si="30"/>
        <v>130000</v>
      </c>
      <c r="K1974" t="e">
        <f>VLOOKUP(B1974,'REGISTRO ABONOS'!$B$8:$BC$10009,54,0)</f>
        <v>#N/A</v>
      </c>
      <c r="L1974" t="e">
        <f>IF(Tabla267[[#This Row],[VALOR RESTANTE]]&lt;Tabla267[[#This Row],[VALOR]],"NO DISPONIBLE","DISPONIBLE")</f>
        <v>#N/A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257</v>
      </c>
      <c r="I1975" t="s">
        <v>257</v>
      </c>
      <c r="J1975">
        <f t="shared" si="30"/>
        <v>105000</v>
      </c>
      <c r="K1975" t="e">
        <f>VLOOKUP(B1975,'REGISTRO ABONOS'!$B$8:$BC$10009,54,0)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263</v>
      </c>
      <c r="I1976" t="s">
        <v>263</v>
      </c>
      <c r="J1976">
        <f t="shared" si="30"/>
        <v>105000</v>
      </c>
      <c r="K1976" t="e">
        <f>VLOOKUP(B1976,'REGISTRO ABONOS'!$B$8:$BC$10009,54,0)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ABONOS'!$B$8:$BC$10009,54,0)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329</v>
      </c>
      <c r="I1978" t="s">
        <v>329</v>
      </c>
      <c r="J1978">
        <f t="shared" si="30"/>
        <v>105000</v>
      </c>
      <c r="K1978" t="e">
        <f>VLOOKUP(B1978,'REGISTRO ABONOS'!$B$8:$BC$10009,54,0)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159</v>
      </c>
      <c r="I1979" t="s">
        <v>159</v>
      </c>
      <c r="J1979">
        <f t="shared" si="30"/>
        <v>105000</v>
      </c>
      <c r="K1979" t="e">
        <f>VLOOKUP(B1979,'REGISTRO ABONOS'!$B$8:$BC$10009,54,0)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304</v>
      </c>
      <c r="I1980" t="s">
        <v>304</v>
      </c>
      <c r="J1980">
        <f t="shared" si="30"/>
        <v>105000</v>
      </c>
      <c r="K1980" t="e">
        <f>VLOOKUP(B1980,'REGISTRO ABONOS'!$B$8:$BC$10009,54,0)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62</v>
      </c>
      <c r="I1981" t="s">
        <v>62</v>
      </c>
      <c r="J1981">
        <f t="shared" si="30"/>
        <v>105000</v>
      </c>
      <c r="K1981" t="e">
        <f>VLOOKUP(B1981,'REGISTRO ABONOS'!$B$8:$BC$10009,54,0)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304</v>
      </c>
      <c r="I1982" t="s">
        <v>304</v>
      </c>
      <c r="J1982">
        <f t="shared" si="30"/>
        <v>105000</v>
      </c>
      <c r="K1982" t="e">
        <f>VLOOKUP(B1982,'REGISTRO ABONOS'!$B$8:$BC$10009,54,0)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ABONOS'!$B$8:$BC$10009,54,0)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273</v>
      </c>
      <c r="I1984" t="s">
        <v>273</v>
      </c>
      <c r="J1984">
        <f t="shared" si="30"/>
        <v>105000</v>
      </c>
      <c r="K1984" t="e">
        <f>VLOOKUP(B1984,'REGISTRO ABONOS'!$B$8:$BC$10009,54,0)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62</v>
      </c>
      <c r="I1985" t="s">
        <v>62</v>
      </c>
      <c r="J1985">
        <f t="shared" si="30"/>
        <v>105000</v>
      </c>
      <c r="K1985" t="e">
        <f>VLOOKUP(B1985,'REGISTRO ABONOS'!$B$8:$BC$10009,54,0)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256</v>
      </c>
      <c r="I1986" t="s">
        <v>256</v>
      </c>
      <c r="J1986">
        <f t="shared" si="30"/>
        <v>105000</v>
      </c>
      <c r="K1986" t="e">
        <f>VLOOKUP(B1986,'REGISTRO ABONOS'!$B$8:$BC$10009,54,0)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ABONOS'!$B$8:$BC$10009,54,0)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329</v>
      </c>
      <c r="I1988" t="s">
        <v>329</v>
      </c>
      <c r="J1988">
        <f t="shared" si="30"/>
        <v>105000</v>
      </c>
      <c r="K1988" t="e">
        <f>VLOOKUP(B1988,'REGISTRO ABONOS'!$B$8:$BC$10009,54,0)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329</v>
      </c>
      <c r="I1989" t="s">
        <v>329</v>
      </c>
      <c r="J1989">
        <f t="shared" si="30"/>
        <v>105000</v>
      </c>
      <c r="K1989" t="e">
        <f>VLOOKUP(B1989,'REGISTRO ABONOS'!$B$8:$BC$10009,54,0)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99</v>
      </c>
      <c r="H1990" t="s">
        <v>99</v>
      </c>
      <c r="I1990" t="s">
        <v>62</v>
      </c>
      <c r="J1990">
        <f t="shared" si="30"/>
        <v>105000</v>
      </c>
      <c r="K1990" t="e">
        <f>VLOOKUP(B1990,'REGISTRO ABONOS'!$B$8:$BC$10009,54,0)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397</v>
      </c>
      <c r="H1991" t="s">
        <v>397</v>
      </c>
      <c r="I1991" t="s">
        <v>304</v>
      </c>
      <c r="J1991">
        <f t="shared" si="30"/>
        <v>105000</v>
      </c>
      <c r="K1991" t="e">
        <f>VLOOKUP(B1991,'REGISTRO ABONOS'!$B$8:$BC$10009,54,0)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ABONOS'!$B$8:$BC$10009,54,0)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286</v>
      </c>
      <c r="J1993">
        <f t="shared" si="30"/>
        <v>105000</v>
      </c>
      <c r="K1993" t="e">
        <f>VLOOKUP(B1993,'REGISTRO ABONOS'!$B$8:$BC$10009,54,0)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88</v>
      </c>
      <c r="H1994" t="s">
        <v>88</v>
      </c>
      <c r="I1994" t="s">
        <v>62</v>
      </c>
      <c r="J1994">
        <f t="shared" si="30"/>
        <v>105000</v>
      </c>
      <c r="K1994" t="e">
        <f>VLOOKUP(B1994,'REGISTRO ABONOS'!$B$8:$BC$10009,54,0)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ABONOS'!$B$8:$BC$10009,54,0)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ABONOS'!$B$8:$BC$10009,54,0)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ABONOS'!$B$8:$BC$10009,54,0)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337</v>
      </c>
      <c r="I1998" t="s">
        <v>337</v>
      </c>
      <c r="J1998">
        <f t="shared" si="31"/>
        <v>105000</v>
      </c>
      <c r="K1998" t="e">
        <f>VLOOKUP(B1998,'REGISTRO ABONOS'!$B$8:$BC$10009,54,0)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ABONOS'!$B$8:$BC$10009,54,0)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C2000" s="10">
        <v>43579</v>
      </c>
      <c r="D2000" t="s">
        <v>398</v>
      </c>
      <c r="H2000" t="s">
        <v>398</v>
      </c>
      <c r="I2000" t="s">
        <v>398</v>
      </c>
      <c r="J2000">
        <f t="shared" si="31"/>
        <v>105000</v>
      </c>
      <c r="K2000" t="e">
        <f>VLOOKUP(B2000,'REGISTRO ABONOS'!$B$8:$BC$10009,54,0)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159</v>
      </c>
      <c r="I2001" t="s">
        <v>159</v>
      </c>
      <c r="J2001">
        <f t="shared" si="31"/>
        <v>105000</v>
      </c>
      <c r="K2001" t="e">
        <f>VLOOKUP(B2001,'REGISTRO ABONOS'!$B$8:$BC$10009,54,0)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ABONOS'!$B$8:$BC$10009,54,0)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ABONOS'!$B$8:$BC$10009,54,0)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ABONOS'!$B$8:$BC$10009,54,0)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329</v>
      </c>
      <c r="I2005" t="s">
        <v>329</v>
      </c>
      <c r="J2005">
        <f t="shared" si="31"/>
        <v>105000</v>
      </c>
      <c r="K2005" t="e">
        <f>VLOOKUP(B2005,'REGISTRO ABONOS'!$B$8:$BC$10009,54,0)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248</v>
      </c>
      <c r="I2006" t="s">
        <v>248</v>
      </c>
      <c r="J2006">
        <f t="shared" si="31"/>
        <v>105000</v>
      </c>
      <c r="K2006" t="e">
        <f>VLOOKUP(B2006,'REGISTRO ABONOS'!$B$8:$BC$10009,54,0)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257</v>
      </c>
      <c r="I2007" t="s">
        <v>257</v>
      </c>
      <c r="J2007">
        <f t="shared" si="31"/>
        <v>105000</v>
      </c>
      <c r="K2007" t="e">
        <f>VLOOKUP(B2007,'REGISTRO ABONOS'!$B$8:$BC$10009,54,0)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ABONOS'!$B$8:$BC$10009,54,0)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ABONOS'!$B$8:$BC$10009,54,0)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ABONOS'!$B$8:$BC$10009,54,0)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275</v>
      </c>
      <c r="I2011" t="s">
        <v>275</v>
      </c>
      <c r="J2011">
        <f t="shared" si="31"/>
        <v>105000</v>
      </c>
      <c r="K2011" t="e">
        <f>VLOOKUP(B2011,'REGISTRO ABONOS'!$B$8:$BC$10009,54,0)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159</v>
      </c>
      <c r="I2012" t="s">
        <v>159</v>
      </c>
      <c r="J2012">
        <f t="shared" si="31"/>
        <v>105000</v>
      </c>
      <c r="K2012" t="e">
        <f>VLOOKUP(B2012,'REGISTRO ABONOS'!$B$8:$BC$10009,54,0)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272</v>
      </c>
      <c r="I2013" t="s">
        <v>272</v>
      </c>
      <c r="J2013">
        <f t="shared" si="31"/>
        <v>105000</v>
      </c>
      <c r="K2013" t="e">
        <f>VLOOKUP(B2013,'REGISTRO ABONOS'!$B$8:$BC$10009,54,0)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ABONOS'!$B$8:$BC$10009,54,0)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ABONOS'!$B$8:$BC$10009,54,0)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ABONOS'!$B$8:$BC$10009,54,0)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ABONOS'!$B$8:$BC$10009,54,0)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ABONOS'!$B$8:$BC$10009,54,0)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ABONOS'!$B$8:$BC$10009,54,0)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275</v>
      </c>
      <c r="J2020">
        <f t="shared" si="31"/>
        <v>105000</v>
      </c>
      <c r="K2020" t="e">
        <f>VLOOKUP(B2020,'REGISTRO ABONOS'!$B$8:$BC$10009,54,0)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159</v>
      </c>
      <c r="J2021">
        <f t="shared" si="31"/>
        <v>105000</v>
      </c>
      <c r="K2021" t="e">
        <f>VLOOKUP(B2021,'REGISTRO ABONOS'!$B$8:$BC$10009,54,0)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272</v>
      </c>
      <c r="J2022">
        <f t="shared" si="31"/>
        <v>105000</v>
      </c>
      <c r="K2022" t="e">
        <f>VLOOKUP(B2022,'REGISTRO ABONOS'!$B$8:$BC$10009,54,0)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ABONOS'!$B$8:$BC$10009,54,0)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ABONOS'!$B$8:$BC$10009,54,0)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ABONOS'!$B$8:$BC$10009,54,0)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ABONOS'!$B$8:$BC$10009,54,0)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ABONOS'!$B$8:$BC$10009,54,0)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254</v>
      </c>
      <c r="J2028">
        <f t="shared" si="31"/>
        <v>105000</v>
      </c>
      <c r="K2028" t="e">
        <f>VLOOKUP(B2028,'REGISTRO ABONOS'!$B$8:$BC$10009,54,0)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ABONOS'!$B$8:$BC$10009,54,0)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257</v>
      </c>
      <c r="J2030">
        <f t="shared" si="31"/>
        <v>105000</v>
      </c>
      <c r="K2030" t="e">
        <f>VLOOKUP(B2030,'REGISTRO ABONOS'!$B$8:$BC$10009,54,0)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183</v>
      </c>
      <c r="J2031">
        <f t="shared" si="31"/>
        <v>105000</v>
      </c>
      <c r="K2031" t="e">
        <f>VLOOKUP(B2031,'REGISTRO ABONOS'!$B$8:$BC$10009,54,0)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ABONOS'!$B$8:$BC$10009,54,0)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272</v>
      </c>
      <c r="J2033">
        <f t="shared" si="31"/>
        <v>105000</v>
      </c>
      <c r="K2033" t="e">
        <f>VLOOKUP(B2033,'REGISTRO ABONOS'!$B$8:$BC$10009,54,0)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ABONOS'!$B$8:$BC$10009,54,0)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159</v>
      </c>
      <c r="J2035">
        <f t="shared" si="31"/>
        <v>105000</v>
      </c>
      <c r="K2035" t="e">
        <f>VLOOKUP(B2035,'REGISTRO ABONOS'!$B$8:$BC$10009,54,0)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ABONOS'!$B$8:$BC$10009,54,0)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ABONOS'!$B$8:$BC$10009,54,0)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ABONOS'!$B$8:$BC$10009,54,0)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ABONOS'!$B$8:$BC$10009,54,0)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ABONOS'!$B$8:$BC$10009,54,0)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ABONOS'!$B$8:$BC$10009,54,0)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ABONOS'!$B$8:$BC$10009,54,0)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ABONOS'!$B$8:$BC$10009,54,0)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ABONOS'!$B$8:$BC$10009,54,0)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ABONOS'!$B$8:$BC$10009,54,0)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ABONOS'!$B$8:$BC$10009,54,0)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ABONOS'!$B$8:$BC$10009,54,0)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ABONOS'!$B$8:$BC$10009,54,0)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ABONOS'!$B$8:$BC$10009,54,0)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ABONOS'!$B$8:$BC$10009,54,0)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ABONOS'!$B$8:$BC$10009,54,0)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159</v>
      </c>
      <c r="J2052">
        <f t="shared" si="31"/>
        <v>105000</v>
      </c>
      <c r="K2052" t="e">
        <f>VLOOKUP(B2052,'REGISTRO ABONOS'!$B$8:$BC$10009,54,0)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275</v>
      </c>
      <c r="J2053">
        <f t="shared" si="31"/>
        <v>105000</v>
      </c>
      <c r="K2053" t="e">
        <f>VLOOKUP(B2053,'REGISTRO ABONOS'!$B$8:$BC$10009,54,0)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ABONOS'!$B$8:$BC$10009,54,0)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257</v>
      </c>
      <c r="J2055">
        <f t="shared" si="31"/>
        <v>105000</v>
      </c>
      <c r="K2055" t="e">
        <f>VLOOKUP(B2055,'REGISTRO ABONOS'!$B$8:$BC$10009,54,0)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ABONOS'!$B$8:$BC$10009,54,0)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ABONOS'!$B$8:$BC$10009,54,0)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ABONOS'!$B$8:$BC$10009,54,0)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159</v>
      </c>
      <c r="J2059">
        <f t="shared" si="31"/>
        <v>105000</v>
      </c>
      <c r="K2059" t="e">
        <f>VLOOKUP(B2059,'REGISTRO ABONOS'!$B$8:$BC$10009,54,0)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304</v>
      </c>
      <c r="J2060">
        <f t="shared" ref="J2060:J2123" si="32">IF(C2060&gt;43607,130000,105000)</f>
        <v>105000</v>
      </c>
      <c r="K2060" t="e">
        <f>VLOOKUP(B2060,'REGISTRO ABONOS'!$B$8:$BC$10009,54,0)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248</v>
      </c>
      <c r="J2061">
        <f t="shared" si="32"/>
        <v>105000</v>
      </c>
      <c r="K2061" t="e">
        <f>VLOOKUP(B2061,'REGISTRO ABONOS'!$B$8:$BC$10009,54,0)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ABONOS'!$B$8:$BC$10009,54,0)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ABONOS'!$B$8:$BC$10009,54,0)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ABONOS'!$B$8:$BC$10009,54,0)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248</v>
      </c>
      <c r="J2065">
        <f t="shared" si="32"/>
        <v>105000</v>
      </c>
      <c r="K2065" t="e">
        <f>VLOOKUP(B2065,'REGISTRO ABONOS'!$B$8:$BC$10009,54,0)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ABONOS'!$B$8:$BC$10009,54,0)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ABONOS'!$B$8:$BC$10009,54,0)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ABONOS'!$B$8:$BC$10009,54,0)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ABONOS'!$B$8:$BC$10009,54,0)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ABONOS'!$B$8:$BC$10009,54,0)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ABONOS'!$B$8:$BC$10009,54,0)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ABONOS'!$B$8:$BC$10009,54,0)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ABONOS'!$B$8:$BC$10009,54,0)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302</v>
      </c>
      <c r="J2074">
        <f t="shared" si="32"/>
        <v>105000</v>
      </c>
      <c r="K2074" t="e">
        <f>VLOOKUP(B2074,'REGISTRO ABONOS'!$B$8:$BC$10009,54,0)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ABONOS'!$B$8:$BC$10009,54,0)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ABONOS'!$B$8:$BC$10009,54,0)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ABONOS'!$B$8:$BC$10009,54,0)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ABONOS'!$B$8:$BC$10009,54,0)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ABONOS'!$B$8:$BC$10009,54,0)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ABONOS'!$B$8:$BC$10009,54,0)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ABONOS'!$B$8:$BC$10009,54,0)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ABONOS'!$B$8:$BC$10009,54,0)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274</v>
      </c>
      <c r="J2083">
        <f t="shared" si="32"/>
        <v>105000</v>
      </c>
      <c r="K2083" t="e">
        <f>VLOOKUP(B2083,'REGISTRO ABONOS'!$B$8:$BC$10009,54,0)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ABONOS'!$B$8:$BC$10009,54,0)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304</v>
      </c>
      <c r="J2085">
        <f t="shared" si="32"/>
        <v>105000</v>
      </c>
      <c r="K2085" t="e">
        <f>VLOOKUP(B2085,'REGISTRO ABONOS'!$B$8:$BC$10009,54,0)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ABONOS'!$B$8:$BC$10009,54,0)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ABONOS'!$B$8:$BC$10009,54,0)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ABONOS'!$B$8:$BC$10009,54,0)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ABONOS'!$B$8:$BC$10009,54,0)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ABONOS'!$B$8:$BC$10009,54,0)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ABONOS'!$B$8:$BC$10009,54,0)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214</v>
      </c>
      <c r="J2092">
        <f t="shared" si="32"/>
        <v>105000</v>
      </c>
      <c r="K2092" t="e">
        <f>VLOOKUP(B2092,'REGISTRO ABONOS'!$B$8:$BC$10009,54,0)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ABONOS'!$B$8:$BC$10009,54,0)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248</v>
      </c>
      <c r="J2094">
        <f t="shared" si="32"/>
        <v>105000</v>
      </c>
      <c r="K2094" t="e">
        <f>VLOOKUP(B2094,'REGISTRO ABONOS'!$B$8:$BC$10009,54,0)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286</v>
      </c>
      <c r="J2095">
        <f t="shared" si="32"/>
        <v>105000</v>
      </c>
      <c r="K2095" t="e">
        <f>VLOOKUP(B2095,'REGISTRO ABONOS'!$B$8:$BC$10009,54,0)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ABONOS'!$B$8:$BC$10009,54,0)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ABONOS'!$B$8:$BC$10009,54,0)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ABONOS'!$B$8:$BC$10009,54,0)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ABONOS'!$B$8:$BC$10009,54,0)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ABONOS'!$B$8:$BC$10009,54,0)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206</v>
      </c>
      <c r="J2101">
        <f t="shared" si="32"/>
        <v>105000</v>
      </c>
      <c r="K2101" t="e">
        <f>VLOOKUP(B2101,'REGISTRO ABONOS'!$B$8:$BC$10009,54,0)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248</v>
      </c>
      <c r="J2102">
        <f t="shared" si="32"/>
        <v>105000</v>
      </c>
      <c r="K2102" t="e">
        <f>VLOOKUP(B2102,'REGISTRO ABONOS'!$B$8:$BC$10009,54,0)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ABONOS'!$B$8:$BC$10009,54,0)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257</v>
      </c>
      <c r="J2104">
        <f t="shared" si="32"/>
        <v>105000</v>
      </c>
      <c r="K2104" t="e">
        <f>VLOOKUP(B2104,'REGISTRO ABONOS'!$B$8:$BC$10009,54,0)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ABONOS'!$B$8:$BC$10009,54,0)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206</v>
      </c>
      <c r="J2106">
        <f t="shared" si="32"/>
        <v>105000</v>
      </c>
      <c r="K2106" t="e">
        <f>VLOOKUP(B2106,'REGISTRO ABONOS'!$B$8:$BC$10009,54,0)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ABONOS'!$B$8:$BC$10009,54,0)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ABONOS'!$B$8:$BC$10009,54,0)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ABONOS'!$B$8:$BC$10009,54,0)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ABONOS'!$B$8:$BC$10009,54,0)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ABONOS'!$B$8:$BC$10009,54,0)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ABONOS'!$B$8:$BC$10009,54,0)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ABONOS'!$B$8:$BC$10009,54,0)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ABONOS'!$B$8:$BC$10009,54,0)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ABONOS'!$B$8:$BC$10009,54,0)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338</v>
      </c>
      <c r="J2116">
        <f t="shared" si="32"/>
        <v>105000</v>
      </c>
      <c r="K2116" t="e">
        <f>VLOOKUP(B2116,'REGISTRO ABONOS'!$B$8:$BC$10009,54,0)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91</v>
      </c>
      <c r="J2117">
        <f t="shared" si="32"/>
        <v>105000</v>
      </c>
      <c r="K2117" t="e">
        <f>VLOOKUP(B2117,'REGISTRO ABONOS'!$B$8:$BC$10009,54,0)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ABONOS'!$B$8:$BC$10009,54,0)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ABONOS'!$B$8:$BC$10009,54,0)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339</v>
      </c>
      <c r="J2120">
        <f t="shared" si="32"/>
        <v>105000</v>
      </c>
      <c r="K2120" t="e">
        <f>VLOOKUP(B2120,'REGISTRO ABONOS'!$B$8:$BC$10009,54,0)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ABONOS'!$B$8:$BC$10009,54,0)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73</v>
      </c>
      <c r="J2122">
        <f t="shared" si="32"/>
        <v>105000</v>
      </c>
      <c r="K2122" t="e">
        <f>VLOOKUP(B2122,'REGISTRO ABONOS'!$B$8:$BC$10009,54,0)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ABONOS'!$B$8:$BC$10009,54,0)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257</v>
      </c>
      <c r="J2124">
        <f t="shared" ref="J2124:J2187" si="33">IF(C2124&gt;43607,130000,105000)</f>
        <v>105000</v>
      </c>
      <c r="K2124" t="e">
        <f>VLOOKUP(B2124,'REGISTRO ABONOS'!$B$8:$BC$10009,54,0)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73</v>
      </c>
      <c r="J2125">
        <f t="shared" si="33"/>
        <v>105000</v>
      </c>
      <c r="K2125" t="e">
        <f>VLOOKUP(B2125,'REGISTRO ABONOS'!$B$8:$BC$10009,54,0)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ABONOS'!$B$8:$BC$10009,54,0)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ABONOS'!$B$8:$BC$10009,54,0)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ABONOS'!$B$8:$BC$10009,54,0)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ABONOS'!$B$8:$BC$10009,54,0)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258</v>
      </c>
      <c r="J2130">
        <f t="shared" si="33"/>
        <v>105000</v>
      </c>
      <c r="K2130" t="e">
        <f>VLOOKUP(B2130,'REGISTRO ABONOS'!$B$8:$BC$10009,54,0)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ABONOS'!$B$8:$BC$10009,54,0)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ABONOS'!$B$8:$BC$10009,54,0)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ABONOS'!$B$8:$BC$10009,54,0)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ABONOS'!$B$8:$BC$10009,54,0)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ABONOS'!$B$8:$BC$10009,54,0)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ABONOS'!$B$8:$BC$10009,54,0)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ABONOS'!$B$8:$BC$10009,54,0)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ABONOS'!$B$8:$BC$10009,54,0)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ABONOS'!$B$8:$BC$10009,54,0)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257</v>
      </c>
      <c r="J2140">
        <f t="shared" si="33"/>
        <v>105000</v>
      </c>
      <c r="K2140" t="e">
        <f>VLOOKUP(B2140,'REGISTRO ABONOS'!$B$8:$BC$10009,54,0)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ABONOS'!$B$8:$BC$10009,54,0)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341</v>
      </c>
      <c r="J2142">
        <f t="shared" si="33"/>
        <v>105000</v>
      </c>
      <c r="K2142" t="e">
        <f>VLOOKUP(B2142,'REGISTRO ABONOS'!$B$8:$BC$10009,54,0)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304</v>
      </c>
      <c r="J2143">
        <f t="shared" si="33"/>
        <v>105000</v>
      </c>
      <c r="K2143" t="e">
        <f>VLOOKUP(B2143,'REGISTRO ABONOS'!$B$8:$BC$10009,54,0)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ABONOS'!$B$8:$BC$10009,54,0)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ABONOS'!$B$8:$BC$10009,54,0)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340</v>
      </c>
      <c r="J2146">
        <f t="shared" si="33"/>
        <v>105000</v>
      </c>
      <c r="K2146" t="e">
        <f>VLOOKUP(B2146,'REGISTRO ABONOS'!$B$8:$BC$10009,54,0)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ABONOS'!$B$8:$BC$10009,54,0)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ABONOS'!$B$8:$BC$10009,54,0)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ABONOS'!$B$8:$BC$10009,54,0)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ABONOS'!$B$8:$BC$10009,54,0)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ABONOS'!$B$8:$BC$10009,54,0)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258</v>
      </c>
      <c r="J2152">
        <f t="shared" si="33"/>
        <v>105000</v>
      </c>
      <c r="K2152" t="e">
        <f>VLOOKUP(B2152,'REGISTRO ABONOS'!$B$8:$BC$10009,54,0)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ABONOS'!$B$8:$BC$10009,54,0)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ABONOS'!$B$8:$BC$10009,54,0)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ABONOS'!$B$8:$BC$10009,54,0)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ABONOS'!$B$8:$BC$10009,54,0)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ABONOS'!$B$8:$BC$10009,54,0)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ABONOS'!$B$8:$BC$10009,54,0)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ABONOS'!$B$8:$BC$10009,54,0)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260</v>
      </c>
      <c r="J2160">
        <f t="shared" si="33"/>
        <v>105000</v>
      </c>
      <c r="K2160" t="e">
        <f>VLOOKUP(B2160,'REGISTRO ABONOS'!$B$8:$BC$10009,54,0)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218</v>
      </c>
      <c r="J2161">
        <f t="shared" si="33"/>
        <v>105000</v>
      </c>
      <c r="K2161" t="e">
        <f>VLOOKUP(B2161,'REGISTRO ABONOS'!$B$8:$BC$10009,54,0)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ABONOS'!$B$8:$BC$10009,54,0)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181</v>
      </c>
      <c r="J2163">
        <f t="shared" si="33"/>
        <v>105000</v>
      </c>
      <c r="K2163" t="e">
        <f>VLOOKUP(B2163,'REGISTRO ABONOS'!$B$8:$BC$10009,54,0)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ABONOS'!$B$8:$BC$10009,54,0)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286</v>
      </c>
      <c r="J2165">
        <f t="shared" si="33"/>
        <v>105000</v>
      </c>
      <c r="K2165" t="e">
        <f>VLOOKUP(B2165,'REGISTRO ABONOS'!$B$8:$BC$10009,54,0)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ABONOS'!$B$8:$BC$10009,54,0)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ABONOS'!$B$8:$BC$10009,54,0)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270</v>
      </c>
      <c r="J2168">
        <f t="shared" si="33"/>
        <v>105000</v>
      </c>
      <c r="K2168" t="e">
        <f>VLOOKUP(B2168,'REGISTRO ABONOS'!$B$8:$BC$10009,54,0)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ABONOS'!$B$8:$BC$10009,54,0)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ABONOS'!$B$8:$BC$10009,54,0)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ABONOS'!$B$8:$BC$10009,54,0)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ABONOS'!$B$8:$BC$10009,54,0)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ABONOS'!$B$8:$BC$10009,54,0)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270</v>
      </c>
      <c r="J2174">
        <f t="shared" si="33"/>
        <v>105000</v>
      </c>
      <c r="K2174" t="e">
        <f>VLOOKUP(B2174,'REGISTRO ABONOS'!$B$8:$BC$10009,54,0)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ABONOS'!$B$8:$BC$10009,54,0)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181</v>
      </c>
      <c r="J2176">
        <f t="shared" si="33"/>
        <v>105000</v>
      </c>
      <c r="K2176" t="e">
        <f>VLOOKUP(B2176,'REGISTRO ABONOS'!$B$8:$BC$10009,54,0)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ABONOS'!$B$8:$BC$10009,54,0)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ABONOS'!$B$8:$BC$10009,54,0)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ABONOS'!$B$8:$BC$10009,54,0)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ABONOS'!$B$8:$BC$10009,54,0)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ABONOS'!$B$8:$BC$10009,54,0)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ABONOS'!$B$8:$BC$10009,54,0)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ABONOS'!$B$8:$BC$10009,54,0)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ABONOS'!$B$8:$BC$10009,54,0)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ABONOS'!$B$8:$BC$10009,54,0)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ABONOS'!$B$8:$BC$10009,54,0)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276</v>
      </c>
      <c r="J2187">
        <f t="shared" si="33"/>
        <v>105000</v>
      </c>
      <c r="K2187" t="e">
        <f>VLOOKUP(B2187,'REGISTRO ABONOS'!$B$8:$BC$10009,54,0)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286</v>
      </c>
      <c r="J2188">
        <f t="shared" ref="J2188:J2251" si="34">IF(C2188&gt;43607,130000,105000)</f>
        <v>105000</v>
      </c>
      <c r="K2188" t="e">
        <f>VLOOKUP(B2188,'REGISTRO ABONOS'!$B$8:$BC$10009,54,0)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181</v>
      </c>
      <c r="J2189">
        <f t="shared" si="34"/>
        <v>105000</v>
      </c>
      <c r="K2189" t="e">
        <f>VLOOKUP(B2189,'REGISTRO ABONOS'!$B$8:$BC$10009,54,0)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ABONOS'!$B$8:$BC$10009,54,0)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ABONOS'!$B$8:$BC$10009,54,0)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252</v>
      </c>
      <c r="J2192">
        <f t="shared" si="34"/>
        <v>105000</v>
      </c>
      <c r="K2192" t="e">
        <f>VLOOKUP(B2192,'REGISTRO ABONOS'!$B$8:$BC$10009,54,0)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73</v>
      </c>
      <c r="J2193">
        <f t="shared" si="34"/>
        <v>105000</v>
      </c>
      <c r="K2193" t="e">
        <f>VLOOKUP(B2193,'REGISTRO ABONOS'!$B$8:$BC$10009,54,0)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252</v>
      </c>
      <c r="J2194">
        <f t="shared" si="34"/>
        <v>105000</v>
      </c>
      <c r="K2194" t="e">
        <f>VLOOKUP(B2194,'REGISTRO ABONOS'!$B$8:$BC$10009,54,0)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ABONOS'!$B$8:$BC$10009,54,0)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ABONOS'!$B$8:$BC$10009,54,0)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260</v>
      </c>
      <c r="J2197">
        <f t="shared" si="34"/>
        <v>105000</v>
      </c>
      <c r="K2197" t="e">
        <f>VLOOKUP(B2197,'REGISTRO ABONOS'!$B$8:$BC$10009,54,0)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ABONOS'!$B$8:$BC$10009,54,0)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367</v>
      </c>
      <c r="H2199" t="s">
        <v>367</v>
      </c>
      <c r="I2199" t="s">
        <v>365</v>
      </c>
      <c r="J2199">
        <f t="shared" si="34"/>
        <v>105000</v>
      </c>
      <c r="K2199" t="e">
        <f>VLOOKUP(B2199,'REGISTRO ABONOS'!$B$8:$BC$10009,54,0)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218</v>
      </c>
      <c r="J2200">
        <f t="shared" si="34"/>
        <v>105000</v>
      </c>
      <c r="K2200" t="e">
        <f>VLOOKUP(B2200,'REGISTRO ABONOS'!$B$8:$BC$10009,54,0)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ABONOS'!$B$8:$BC$10009,54,0)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276</v>
      </c>
      <c r="J2202">
        <f t="shared" si="34"/>
        <v>105000</v>
      </c>
      <c r="K2202" t="e">
        <f>VLOOKUP(B2202,'REGISTRO ABONOS'!$B$8:$BC$10009,54,0)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181</v>
      </c>
      <c r="J2203">
        <f t="shared" si="34"/>
        <v>105000</v>
      </c>
      <c r="K2203" t="e">
        <f>VLOOKUP(B2203,'REGISTRO ABONOS'!$B$8:$BC$10009,54,0)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ABONOS'!$B$8:$BC$10009,54,0)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ABONOS'!$B$8:$BC$10009,54,0)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ABONOS'!$B$8:$BC$10009,54,0)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ABONOS'!$B$8:$BC$10009,54,0)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295</v>
      </c>
      <c r="J2208">
        <f t="shared" si="34"/>
        <v>105000</v>
      </c>
      <c r="K2208" t="e">
        <f>VLOOKUP(B2208,'REGISTRO ABONOS'!$B$8:$BC$10009,54,0)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290</v>
      </c>
      <c r="J2209">
        <f t="shared" si="34"/>
        <v>105000</v>
      </c>
      <c r="K2209" t="e">
        <f>VLOOKUP(B2209,'REGISTRO ABONOS'!$B$8:$BC$10009,54,0)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312</v>
      </c>
      <c r="J2210">
        <f t="shared" si="34"/>
        <v>105000</v>
      </c>
      <c r="K2210" t="e">
        <f>VLOOKUP(B2210,'REGISTRO ABONOS'!$B$8:$BC$10009,54,0)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342</v>
      </c>
      <c r="J2211">
        <f t="shared" si="34"/>
        <v>105000</v>
      </c>
      <c r="K2211" t="e">
        <f>VLOOKUP(B2211,'REGISTRO ABONOS'!$B$8:$BC$10009,54,0)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73</v>
      </c>
      <c r="J2212">
        <f t="shared" si="34"/>
        <v>105000</v>
      </c>
      <c r="K2212" t="e">
        <f>VLOOKUP(B2212,'REGISTRO ABONOS'!$B$8:$BC$10009,54,0)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ABONOS'!$B$8:$BC$10009,54,0)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ABONOS'!$B$8:$BC$10009,54,0)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ABONOS'!$B$8:$BC$10009,54,0)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ABONOS'!$B$8:$BC$10009,54,0)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ABONOS'!$B$8:$BC$10009,54,0)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ABONOS'!$B$8:$BC$10009,54,0)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286</v>
      </c>
      <c r="J2219">
        <f t="shared" si="34"/>
        <v>105000</v>
      </c>
      <c r="K2219" t="e">
        <f>VLOOKUP(B2219,'REGISTRO ABONOS'!$B$8:$BC$10009,54,0)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ABONOS'!$B$8:$BC$10009,54,0)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257</v>
      </c>
      <c r="J2221">
        <f t="shared" si="34"/>
        <v>105000</v>
      </c>
      <c r="K2221" t="e">
        <f>VLOOKUP(B2221,'REGISTRO ABONOS'!$B$8:$BC$10009,54,0)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ABONOS'!$B$8:$BC$10009,54,0)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ABONOS'!$B$8:$BC$10009,54,0)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ABONOS'!$B$8:$BC$10009,54,0)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ABONOS'!$B$8:$BC$10009,54,0)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ABONOS'!$B$8:$BC$10009,54,0)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254</v>
      </c>
      <c r="J2227">
        <f t="shared" si="34"/>
        <v>105000</v>
      </c>
      <c r="K2227" t="e">
        <f>VLOOKUP(B2227,'REGISTRO ABONOS'!$B$8:$BC$10009,54,0)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ABONOS'!$B$8:$BC$10009,54,0)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256</v>
      </c>
      <c r="J2229">
        <f t="shared" si="34"/>
        <v>105000</v>
      </c>
      <c r="K2229" t="e">
        <f>VLOOKUP(B2229,'REGISTRO ABONOS'!$B$8:$BC$10009,54,0)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ABONOS'!$B$8:$BC$10009,54,0)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304</v>
      </c>
      <c r="J2231">
        <f t="shared" si="34"/>
        <v>105000</v>
      </c>
      <c r="K2231" t="e">
        <f>VLOOKUP(B2231,'REGISTRO ABONOS'!$B$8:$BC$10009,54,0)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304</v>
      </c>
      <c r="J2232">
        <f t="shared" si="34"/>
        <v>105000</v>
      </c>
      <c r="K2232" t="e">
        <f>VLOOKUP(B2232,'REGISTRO ABONOS'!$B$8:$BC$10009,54,0)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256</v>
      </c>
      <c r="J2233">
        <f t="shared" si="34"/>
        <v>105000</v>
      </c>
      <c r="K2233" t="e">
        <f>VLOOKUP(B2233,'REGISTRO ABONOS'!$B$8:$BC$10009,54,0)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ABONOS'!$B$8:$BC$10009,54,0)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342</v>
      </c>
      <c r="J2235">
        <f t="shared" si="34"/>
        <v>105000</v>
      </c>
      <c r="K2235" t="e">
        <f>VLOOKUP(B2235,'REGISTRO ABONOS'!$B$8:$BC$10009,54,0)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304</v>
      </c>
      <c r="J2236">
        <f t="shared" si="34"/>
        <v>105000</v>
      </c>
      <c r="K2236" t="e">
        <f>VLOOKUP(B2236,'REGISTRO ABONOS'!$B$8:$BC$10009,54,0)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ABONOS'!$B$8:$BC$10009,54,0)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ABONOS'!$B$8:$BC$10009,54,0)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ABONOS'!$B$8:$BC$10009,54,0)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ABONOS'!$B$8:$BC$10009,54,0)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ABONOS'!$B$8:$BC$10009,54,0)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ABONOS'!$B$8:$BC$10009,54,0)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263</v>
      </c>
      <c r="J2243">
        <f t="shared" si="34"/>
        <v>105000</v>
      </c>
      <c r="K2243" t="e">
        <f>VLOOKUP(B2243,'REGISTRO ABONOS'!$B$8:$BC$10009,54,0)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ABONOS'!$B$8:$BC$10009,54,0)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ABONOS'!$B$8:$BC$10009,54,0)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ABONOS'!$B$8:$BC$10009,54,0)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342</v>
      </c>
      <c r="J2247">
        <f t="shared" si="34"/>
        <v>105000</v>
      </c>
      <c r="K2247" t="e">
        <f>VLOOKUP(B2247,'REGISTRO ABONOS'!$B$8:$BC$10009,54,0)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ABONOS'!$B$8:$BC$10009,54,0)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ABONOS'!$B$8:$BC$10009,54,0)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ABONOS'!$B$8:$BC$10009,54,0)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ABONOS'!$B$8:$BC$10009,54,0)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ABONOS'!$B$8:$BC$10009,54,0)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ABONOS'!$B$8:$BC$10009,54,0)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ABONOS'!$B$8:$BC$10009,54,0)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ABONOS'!$B$8:$BC$10009,54,0)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ABONOS'!$B$8:$BC$10009,54,0)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ABONOS'!$B$8:$BC$10009,54,0)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342</v>
      </c>
      <c r="J2258">
        <f t="shared" si="35"/>
        <v>105000</v>
      </c>
      <c r="K2258" t="e">
        <f>VLOOKUP(B2258,'REGISTRO ABONOS'!$B$8:$BC$10009,54,0)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254</v>
      </c>
      <c r="J2259">
        <f t="shared" si="35"/>
        <v>105000</v>
      </c>
      <c r="K2259" t="e">
        <f>VLOOKUP(B2259,'REGISTRO ABONOS'!$B$8:$BC$10009,54,0)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ABONOS'!$B$8:$BC$10009,54,0)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257</v>
      </c>
      <c r="J2261">
        <f t="shared" si="35"/>
        <v>105000</v>
      </c>
      <c r="K2261" t="e">
        <f>VLOOKUP(B2261,'REGISTRO ABONOS'!$B$8:$BC$10009,54,0)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286</v>
      </c>
      <c r="J2262">
        <f t="shared" si="35"/>
        <v>105000</v>
      </c>
      <c r="K2262" t="e">
        <f>VLOOKUP(B2262,'REGISTRO ABONOS'!$B$8:$BC$10009,54,0)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ABONOS'!$B$8:$BC$10009,54,0)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ABONOS'!$B$8:$BC$10009,54,0)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ABONOS'!$B$8:$BC$10009,54,0)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ABONOS'!$B$8:$BC$10009,54,0)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ABONOS'!$B$8:$BC$10009,54,0)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ABONOS'!$B$8:$BC$10009,54,0)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ABONOS'!$B$8:$BC$10009,54,0)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ABONOS'!$B$8:$BC$10009,54,0)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ABONOS'!$B$8:$BC$10009,54,0)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ABONOS'!$B$8:$BC$10009,54,0)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ABONOS'!$B$8:$BC$10009,54,0)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159</v>
      </c>
      <c r="J2274">
        <f t="shared" si="35"/>
        <v>105000</v>
      </c>
      <c r="K2274" t="e">
        <f>VLOOKUP(B2274,'REGISTRO ABONOS'!$B$8:$BC$10009,54,0)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ABONOS'!$B$8:$BC$10009,54,0)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ABONOS'!$B$8:$BC$10009,54,0)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ABONOS'!$B$8:$BC$10009,54,0)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ABONOS'!$B$8:$BC$10009,54,0)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ABONOS'!$B$8:$BC$10009,54,0)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ABONOS'!$B$8:$BC$10009,54,0)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ABONOS'!$B$8:$BC$10009,54,0)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ABONOS'!$B$8:$BC$10009,54,0)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ABONOS'!$B$8:$BC$10009,54,0)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ABONOS'!$B$8:$BC$10009,54,0)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ABONOS'!$B$8:$BC$10009,54,0)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ABONOS'!$B$8:$BC$10009,54,0)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ABONOS'!$B$8:$BC$10009,54,0)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ABONOS'!$B$8:$BC$10009,54,0)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ABONOS'!$B$8:$BC$10009,54,0)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ABONOS'!$B$8:$BC$10009,54,0)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ABONOS'!$B$8:$BC$10009,54,0)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ABONOS'!$B$8:$BC$10009,54,0)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273</v>
      </c>
      <c r="J2293">
        <f t="shared" si="35"/>
        <v>105000</v>
      </c>
      <c r="K2293" t="e">
        <f>VLOOKUP(B2293,'REGISTRO ABONOS'!$B$8:$BC$10009,54,0)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ABONOS'!$B$8:$BC$10009,54,0)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ABONOS'!$B$8:$BC$10009,54,0)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ABONOS'!$B$8:$BC$10009,54,0)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159</v>
      </c>
      <c r="J2297">
        <f t="shared" si="35"/>
        <v>105000</v>
      </c>
      <c r="K2297" t="e">
        <f>VLOOKUP(B2297,'REGISTRO ABONOS'!$B$8:$BC$10009,54,0)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ABONOS'!$B$8:$BC$10009,54,0)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ABONOS'!$B$8:$BC$10009,54,0)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ABONOS'!$B$8:$BC$10009,54,0)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ABONOS'!$B$8:$BC$10009,54,0)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ABONOS'!$B$8:$BC$10009,54,0)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ABONOS'!$B$8:$BC$10009,54,0)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ABONOS'!$B$8:$BC$10009,54,0)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ABONOS'!$B$8:$BC$10009,54,0)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ABONOS'!$B$8:$BC$10009,54,0)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ABONOS'!$B$8:$BC$10009,54,0)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ABONOS'!$B$8:$BC$10009,54,0)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ABONOS'!$B$8:$BC$10009,54,0)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73</v>
      </c>
      <c r="J2310">
        <f t="shared" si="35"/>
        <v>105000</v>
      </c>
      <c r="K2310" t="e">
        <f>VLOOKUP(B2310,'REGISTRO ABONOS'!$B$8:$BC$10009,54,0)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ABONOS'!$B$8:$BC$10009,54,0)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ABONOS'!$B$8:$BC$10009,54,0)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181</v>
      </c>
      <c r="J2313">
        <f t="shared" si="35"/>
        <v>105000</v>
      </c>
      <c r="K2313" t="e">
        <f>VLOOKUP(B2313,'REGISTRO ABONOS'!$B$8:$BC$10009,54,0)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ABONOS'!$B$8:$BC$10009,54,0)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ABONOS'!$B$8:$BC$10009,54,0)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ABONOS'!$B$8:$BC$10009,54,0)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144</v>
      </c>
      <c r="I2317" t="s">
        <v>136</v>
      </c>
      <c r="J2317">
        <f t="shared" si="36"/>
        <v>105000</v>
      </c>
      <c r="K2317" t="e">
        <f>VLOOKUP(B2317,'REGISTRO ABONOS'!$B$8:$BC$10009,54,0)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159</v>
      </c>
      <c r="J2318">
        <f t="shared" si="36"/>
        <v>105000</v>
      </c>
      <c r="K2318" t="e">
        <f>VLOOKUP(B2318,'REGISTRO ABONOS'!$B$8:$BC$10009,54,0)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ABONOS'!$B$8:$BC$10009,54,0)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ABONOS'!$B$8:$BC$10009,54,0)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ABONOS'!$B$8:$BC$10009,54,0)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ABONOS'!$B$8:$BC$10009,54,0)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159</v>
      </c>
      <c r="J2323">
        <f t="shared" si="36"/>
        <v>105000</v>
      </c>
      <c r="K2323" t="e">
        <f>VLOOKUP(B2323,'REGISTRO ABONOS'!$B$8:$BC$10009,54,0)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ABONOS'!$B$8:$BC$10009,54,0)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ABONOS'!$B$8:$BC$10009,54,0)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130</v>
      </c>
      <c r="I2326" t="s">
        <v>302</v>
      </c>
      <c r="J2326">
        <f t="shared" si="36"/>
        <v>105000</v>
      </c>
      <c r="K2326" t="e">
        <f>VLOOKUP(B2326,'REGISTRO ABONOS'!$B$8:$BC$10009,54,0)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151</v>
      </c>
      <c r="I2327" t="s">
        <v>136</v>
      </c>
      <c r="J2327">
        <f t="shared" si="36"/>
        <v>105000</v>
      </c>
      <c r="K2327" t="e">
        <f>VLOOKUP(B2327,'REGISTRO ABONOS'!$B$8:$BC$10009,54,0)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140</v>
      </c>
      <c r="I2328" t="s">
        <v>136</v>
      </c>
      <c r="J2328">
        <f t="shared" si="36"/>
        <v>105000</v>
      </c>
      <c r="K2328" t="e">
        <f>VLOOKUP(B2328,'REGISTRO ABONOS'!$B$8:$BC$10009,54,0)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257</v>
      </c>
      <c r="J2329">
        <f t="shared" si="36"/>
        <v>105000</v>
      </c>
      <c r="K2329" t="e">
        <f>VLOOKUP(B2329,'REGISTRO ABONOS'!$B$8:$BC$10009,54,0)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304</v>
      </c>
      <c r="J2330">
        <f t="shared" si="36"/>
        <v>105000</v>
      </c>
      <c r="K2330" t="e">
        <f>VLOOKUP(B2330,'REGISTRO ABONOS'!$B$8:$BC$10009,54,0)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ABONOS'!$B$8:$BC$10009,54,0)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ABONOS'!$B$8:$BC$10009,54,0)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ABONOS'!$B$8:$BC$10009,54,0)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ABONOS'!$B$8:$BC$10009,54,0)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ABONOS'!$B$8:$BC$10009,54,0)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159</v>
      </c>
      <c r="J2336">
        <f t="shared" si="36"/>
        <v>105000</v>
      </c>
      <c r="K2336" t="e">
        <f>VLOOKUP(B2336,'REGISTRO ABONOS'!$B$8:$BC$10009,54,0)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ABONOS'!$B$8:$BC$10009,54,0)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ABONOS'!$B$8:$BC$10009,54,0)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244</v>
      </c>
      <c r="H2339" t="s">
        <v>244</v>
      </c>
      <c r="I2339" t="s">
        <v>176</v>
      </c>
      <c r="J2339">
        <f t="shared" si="36"/>
        <v>105000</v>
      </c>
      <c r="K2339" t="e">
        <f>VLOOKUP(B2339,'REGISTRO ABONOS'!$B$8:$BC$10009,54,0)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ABONOS'!$B$8:$BC$10009,54,0)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ABONOS'!$B$8:$BC$10009,54,0)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ABONOS'!$B$8:$BC$10009,54,0)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181</v>
      </c>
      <c r="J2343">
        <f t="shared" si="36"/>
        <v>105000</v>
      </c>
      <c r="K2343" t="e">
        <f>VLOOKUP(B2343,'REGISTRO ABONOS'!$B$8:$BC$10009,54,0)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ABONOS'!$B$8:$BC$10009,54,0)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ABONOS'!$B$8:$BC$10009,54,0)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159</v>
      </c>
      <c r="J2346">
        <f t="shared" si="36"/>
        <v>105000</v>
      </c>
      <c r="K2346" t="e">
        <f>VLOOKUP(B2346,'REGISTRO ABONOS'!$B$8:$BC$10009,54,0)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ABONOS'!$B$8:$BC$10009,54,0)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181</v>
      </c>
      <c r="J2348">
        <f t="shared" si="36"/>
        <v>105000</v>
      </c>
      <c r="K2348" t="e">
        <f>VLOOKUP(B2348,'REGISTRO ABONOS'!$B$8:$BC$10009,54,0)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ABONOS'!$B$8:$BC$10009,54,0)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154</v>
      </c>
      <c r="I2350" t="s">
        <v>136</v>
      </c>
      <c r="J2350">
        <f t="shared" si="36"/>
        <v>105000</v>
      </c>
      <c r="K2350" t="e">
        <f>VLOOKUP(B2350,'REGISTRO ABONOS'!$B$8:$BC$10009,54,0)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ABONOS'!$B$8:$BC$10009,54,0)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ABONOS'!$B$8:$BC$10009,54,0)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271</v>
      </c>
      <c r="J2353">
        <f t="shared" si="36"/>
        <v>105000</v>
      </c>
      <c r="K2353" t="e">
        <f>VLOOKUP(B2353,'REGISTRO ABONOS'!$B$8:$BC$10009,54,0)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203</v>
      </c>
      <c r="I2354" t="s">
        <v>182</v>
      </c>
      <c r="J2354">
        <f t="shared" si="36"/>
        <v>105000</v>
      </c>
      <c r="K2354" t="e">
        <f>VLOOKUP(B2354,'REGISTRO ABONOS'!$B$8:$BC$10009,54,0)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376</v>
      </c>
      <c r="H2355" t="s">
        <v>376</v>
      </c>
      <c r="I2355" t="s">
        <v>73</v>
      </c>
      <c r="J2355">
        <f t="shared" si="36"/>
        <v>105000</v>
      </c>
      <c r="K2355" t="e">
        <f>VLOOKUP(B2355,'REGISTRO ABONOS'!$B$8:$BC$10009,54,0)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ABONOS'!$B$8:$BC$10009,54,0)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ABONOS'!$B$8:$BC$10009,54,0)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ABONOS'!$B$8:$BC$10009,54,0)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181</v>
      </c>
      <c r="J2359">
        <f t="shared" si="36"/>
        <v>105000</v>
      </c>
      <c r="K2359" t="e">
        <f>VLOOKUP(B2359,'REGISTRO ABONOS'!$B$8:$BC$10009,54,0)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273</v>
      </c>
      <c r="J2360">
        <f t="shared" si="36"/>
        <v>105000</v>
      </c>
      <c r="K2360" t="e">
        <f>VLOOKUP(B2360,'REGISTRO ABONOS'!$B$8:$BC$10009,54,0)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158</v>
      </c>
      <c r="I2361" t="s">
        <v>158</v>
      </c>
      <c r="J2361">
        <f t="shared" si="36"/>
        <v>105000</v>
      </c>
      <c r="K2361" t="e">
        <f>VLOOKUP(B2361,'REGISTRO ABONOS'!$B$8:$BC$10009,54,0)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ABONOS'!$B$8:$BC$10009,54,0)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ABONOS'!$B$8:$BC$10009,54,0)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ABONOS'!$B$8:$BC$10009,54,0)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ABONOS'!$B$8:$BC$10009,54,0)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ABONOS'!$B$8:$BC$10009,54,0)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ABONOS'!$B$8:$BC$10009,54,0)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ABONOS'!$B$8:$BC$10009,54,0)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ABONOS'!$B$8:$BC$10009,54,0)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257</v>
      </c>
      <c r="J2370">
        <f t="shared" si="36"/>
        <v>105000</v>
      </c>
      <c r="K2370" t="e">
        <f>VLOOKUP(B2370,'REGISTRO ABONOS'!$B$8:$BC$10009,54,0)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ABONOS'!$B$8:$BC$10009,54,0)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ABONOS'!$B$8:$BC$10009,54,0)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ABONOS'!$B$8:$BC$10009,54,0)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ABONOS'!$B$8:$BC$10009,54,0)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ABONOS'!$B$8:$BC$10009,54,0)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ABONOS'!$B$8:$BC$10009,54,0)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ABONOS'!$B$8:$BC$10009,54,0)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ABONOS'!$B$8:$BC$10009,54,0)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165</v>
      </c>
      <c r="I2379" t="s">
        <v>158</v>
      </c>
      <c r="J2379">
        <f t="shared" si="36"/>
        <v>105000</v>
      </c>
      <c r="K2379" t="e">
        <f>VLOOKUP(B2379,'REGISTRO ABONOS'!$B$8:$BC$10009,54,0)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257</v>
      </c>
      <c r="J2380">
        <f t="shared" ref="J2380:J2443" si="37">IF(C2380&gt;43607,130000,105000)</f>
        <v>105000</v>
      </c>
      <c r="K2380" t="e">
        <f>VLOOKUP(B2380,'REGISTRO ABONOS'!$B$8:$BC$10009,54,0)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193</v>
      </c>
      <c r="I2381" t="s">
        <v>185</v>
      </c>
      <c r="J2381">
        <f t="shared" si="37"/>
        <v>105000</v>
      </c>
      <c r="K2381" t="e">
        <f>VLOOKUP(B2381,'REGISTRO ABONOS'!$B$8:$BC$10009,54,0)</f>
        <v>#N/A</v>
      </c>
      <c r="L2381" t="e">
        <f>IF(Tabla267[[#This Row],[VALOR RESTANTE]]&lt;Tabla267[[#This Row],[VALOR]],"NO DISPONIBLE","DISPONIBLE")</f>
        <v>#N/A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ABONOS'!$B$8:$BC$10009,54,0)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ABONOS'!$B$8:$BC$10009,54,0)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273</v>
      </c>
      <c r="J2384">
        <f t="shared" si="37"/>
        <v>105000</v>
      </c>
      <c r="K2384" t="e">
        <f>VLOOKUP(B2384,'REGISTRO ABONOS'!$B$8:$BC$10009,54,0)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ABONOS'!$B$8:$BC$10009,54,0)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91</v>
      </c>
      <c r="J2386">
        <f t="shared" si="37"/>
        <v>105000</v>
      </c>
      <c r="K2386" t="e">
        <f>VLOOKUP(B2386,'REGISTRO ABONOS'!$B$8:$BC$10009,54,0)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263</v>
      </c>
      <c r="J2387">
        <f t="shared" si="37"/>
        <v>105000</v>
      </c>
      <c r="K2387" t="e">
        <f>VLOOKUP(B2387,'REGISTRO ABONOS'!$B$8:$BC$10009,54,0)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ABONOS'!$B$8:$BC$10009,54,0)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270</v>
      </c>
      <c r="J2389">
        <f t="shared" si="37"/>
        <v>105000</v>
      </c>
      <c r="K2389" t="e">
        <f>VLOOKUP(B2389,'REGISTRO ABONOS'!$B$8:$BC$10009,54,0)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ABONOS'!$B$8:$BC$10009,54,0)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265</v>
      </c>
      <c r="J2391">
        <f t="shared" si="37"/>
        <v>105000</v>
      </c>
      <c r="K2391" t="e">
        <f>VLOOKUP(B2391,'REGISTRO ABONOS'!$B$8:$BC$10009,54,0)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ABONOS'!$B$8:$BC$10009,54,0)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ABONOS'!$B$8:$BC$10009,54,0)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ABONOS'!$B$8:$BC$10009,54,0)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ABONOS'!$B$8:$BC$10009,54,0)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ABONOS'!$B$8:$BC$10009,54,0)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ABONOS'!$B$8:$BC$10009,54,0)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ABONOS'!$B$8:$BC$10009,54,0)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159</v>
      </c>
      <c r="J2399">
        <f t="shared" si="37"/>
        <v>105000</v>
      </c>
      <c r="K2399" t="e">
        <f>VLOOKUP(B2399,'REGISTRO ABONOS'!$B$8:$BC$10009,54,0)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ABONOS'!$B$8:$BC$10009,54,0)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ABONOS'!$B$8:$BC$10009,54,0)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ABONOS'!$B$8:$BC$10009,54,0)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ABONOS'!$B$8:$BC$10009,54,0)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ABONOS'!$B$8:$BC$10009,54,0)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ABONOS'!$B$8:$BC$10009,54,0)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ABONOS'!$B$8:$BC$10009,54,0)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ABONOS'!$B$8:$BC$10009,54,0)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159</v>
      </c>
      <c r="J2408">
        <f t="shared" si="37"/>
        <v>105000</v>
      </c>
      <c r="K2408" t="e">
        <f>VLOOKUP(B2408,'REGISTRO ABONOS'!$B$8:$BC$10009,54,0)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273</v>
      </c>
      <c r="J2409">
        <f t="shared" si="37"/>
        <v>105000</v>
      </c>
      <c r="K2409" t="e">
        <f>VLOOKUP(B2409,'REGISTRO ABONOS'!$B$8:$BC$10009,54,0)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ABONOS'!$B$8:$BC$10009,54,0)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ABONOS'!$B$8:$BC$10009,54,0)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ABONOS'!$B$8:$BC$10009,54,0)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ABONOS'!$B$8:$BC$10009,54,0)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ABONOS'!$B$8:$BC$10009,54,0)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ABONOS'!$B$8:$BC$10009,54,0)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181</v>
      </c>
      <c r="J2416">
        <f t="shared" si="37"/>
        <v>105000</v>
      </c>
      <c r="K2416" t="e">
        <f>VLOOKUP(B2416,'REGISTRO ABONOS'!$B$8:$BC$10009,54,0)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ABONOS'!$B$8:$BC$10009,54,0)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ABONOS'!$B$8:$BC$10009,54,0)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ABONOS'!$B$8:$BC$10009,54,0)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ABONOS'!$B$8:$BC$10009,54,0)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ABONOS'!$B$8:$BC$10009,54,0)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ABONOS'!$B$8:$BC$10009,54,0)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ABONOS'!$B$8:$BC$10009,54,0)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ABONOS'!$B$8:$BC$10009,54,0)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ABONOS'!$B$8:$BC$10009,54,0)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ABONOS'!$B$8:$BC$10009,54,0)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ABONOS'!$B$8:$BC$10009,54,0)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ABONOS'!$B$8:$BC$10009,54,0)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ABONOS'!$B$8:$BC$10009,54,0)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ABONOS'!$B$8:$BC$10009,54,0)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ABONOS'!$B$8:$BC$10009,54,0)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ABONOS'!$B$8:$BC$10009,54,0)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ABONOS'!$B$8:$BC$10009,54,0)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ABONOS'!$B$8:$BC$10009,54,0)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181</v>
      </c>
      <c r="J2435">
        <f t="shared" si="37"/>
        <v>105000</v>
      </c>
      <c r="K2435" t="e">
        <f>VLOOKUP(B2435,'REGISTRO ABONOS'!$B$8:$BC$10009,54,0)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ABONOS'!$B$8:$BC$10009,54,0)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ABONOS'!$B$8:$BC$10009,54,0)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ABONOS'!$B$8:$BC$10009,54,0)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256</v>
      </c>
      <c r="J2439">
        <f t="shared" si="37"/>
        <v>105000</v>
      </c>
      <c r="K2439" t="e">
        <f>VLOOKUP(B2439,'REGISTRO ABONOS'!$B$8:$BC$10009,54,0)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ABONOS'!$B$8:$BC$10009,54,0)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ABONOS'!$B$8:$BC$10009,54,0)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ABONOS'!$B$8:$BC$10009,54,0)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ABONOS'!$B$8:$BC$10009,54,0)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ABONOS'!$B$8:$BC$10009,54,0)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181</v>
      </c>
      <c r="J2445">
        <f t="shared" si="38"/>
        <v>105000</v>
      </c>
      <c r="K2445" t="e">
        <f>VLOOKUP(B2445,'REGISTRO ABONOS'!$B$8:$BC$10009,54,0)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ABONOS'!$B$8:$BC$10009,54,0)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237</v>
      </c>
      <c r="J2447">
        <f t="shared" si="38"/>
        <v>105000</v>
      </c>
      <c r="K2447" t="e">
        <f>VLOOKUP(B2447,'REGISTRO ABONOS'!$B$8:$BC$10009,54,0)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ABONOS'!$B$8:$BC$10009,54,0)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ABONOS'!$B$8:$BC$10009,54,0)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ABONOS'!$B$8:$BC$10009,54,0)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ABONOS'!$B$8:$BC$10009,54,0)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ABONOS'!$B$8:$BC$10009,54,0)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ABONOS'!$B$8:$BC$10009,54,0)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ABONOS'!$B$8:$BC$10009,54,0)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ABONOS'!$B$8:$BC$10009,54,0)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257</v>
      </c>
      <c r="J2456">
        <f t="shared" si="38"/>
        <v>105000</v>
      </c>
      <c r="K2456" t="e">
        <f>VLOOKUP(B2456,'REGISTRO ABONOS'!$B$8:$BC$10009,54,0)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181</v>
      </c>
      <c r="J2457">
        <f t="shared" si="38"/>
        <v>105000</v>
      </c>
      <c r="K2457" t="e">
        <f>VLOOKUP(B2457,'REGISTRO ABONOS'!$B$8:$BC$10009,54,0)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ABONOS'!$B$8:$BC$10009,54,0)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ABONOS'!$B$8:$BC$10009,54,0)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277</v>
      </c>
      <c r="J2460">
        <f t="shared" si="38"/>
        <v>105000</v>
      </c>
      <c r="K2460" t="e">
        <f>VLOOKUP(B2460,'REGISTRO ABONOS'!$B$8:$BC$10009,54,0)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ABONOS'!$B$8:$BC$10009,54,0)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94</v>
      </c>
      <c r="H2462" t="s">
        <v>94</v>
      </c>
      <c r="I2462" t="s">
        <v>62</v>
      </c>
      <c r="J2462">
        <f t="shared" si="38"/>
        <v>105000</v>
      </c>
      <c r="K2462" t="e">
        <f>VLOOKUP(B2462,'REGISTRO ABONOS'!$B$8:$BC$10009,54,0)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ABONOS'!$B$8:$BC$10009,54,0)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ABONOS'!$B$8:$BC$10009,54,0)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ABONOS'!$B$8:$BC$10009,54,0)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ABONOS'!$B$8:$BC$10009,54,0)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ABONOS'!$B$8:$BC$10009,54,0)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ABONOS'!$B$8:$BC$10009,54,0)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ABONOS'!$B$8:$BC$10009,54,0)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304</v>
      </c>
      <c r="J2470">
        <f t="shared" si="38"/>
        <v>105000</v>
      </c>
      <c r="K2470" t="e">
        <f>VLOOKUP(B2470,'REGISTRO ABONOS'!$B$8:$BC$10009,54,0)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ABONOS'!$B$8:$BC$10009,54,0)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ABONOS'!$B$8:$BC$10009,54,0)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ABONOS'!$B$8:$BC$10009,54,0)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ABONOS'!$B$8:$BC$10009,54,0)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ABONOS'!$B$8:$BC$10009,54,0)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ABONOS'!$B$8:$BC$10009,54,0)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ABONOS'!$B$8:$BC$10009,54,0)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ABONOS'!$B$8:$BC$10009,54,0)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ABONOS'!$B$8:$BC$10009,54,0)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ABONOS'!$B$8:$BC$10009,54,0)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ABONOS'!$B$8:$BC$10009,54,0)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ABONOS'!$B$8:$BC$10009,54,0)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ABONOS'!$B$8:$BC$10009,54,0)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149</v>
      </c>
      <c r="I2484" t="s">
        <v>136</v>
      </c>
      <c r="J2484">
        <f t="shared" si="38"/>
        <v>105000</v>
      </c>
      <c r="K2484" t="e">
        <f>VLOOKUP(B2484,'REGISTRO ABONOS'!$B$8:$BC$10009,54,0)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ABONOS'!$B$8:$BC$10009,54,0)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ABONOS'!$B$8:$BC$10009,54,0)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ABONOS'!$B$8:$BC$10009,54,0)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ABONOS'!$B$8:$BC$10009,54,0)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ABONOS'!$B$8:$BC$10009,54,0)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ABONOS'!$B$8:$BC$10009,54,0)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ABONOS'!$B$8:$BC$10009,54,0)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ABONOS'!$B$8:$BC$10009,54,0)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ABONOS'!$B$8:$BC$10009,54,0)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237</v>
      </c>
      <c r="J2494">
        <f t="shared" si="38"/>
        <v>105000</v>
      </c>
      <c r="K2494" t="e">
        <f>VLOOKUP(B2494,'REGISTRO ABONOS'!$B$8:$BC$10009,54,0)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361</v>
      </c>
      <c r="J2495">
        <f t="shared" si="38"/>
        <v>105000</v>
      </c>
      <c r="K2495" t="e">
        <f>VLOOKUP(B2495,'REGISTRO ABONOS'!$B$8:$BC$10009,54,0)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361</v>
      </c>
      <c r="J2496">
        <f t="shared" si="38"/>
        <v>105000</v>
      </c>
      <c r="K2496" t="e">
        <f>VLOOKUP(B2496,'REGISTRO ABONOS'!$B$8:$BC$10009,54,0)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ABONOS'!$B$8:$BC$10009,54,0)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ABONOS'!$B$8:$BC$10009,54,0)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ABONOS'!$B$8:$BC$10009,54,0)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ABONOS'!$B$8:$BC$10009,54,0)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ABONOS'!$B$8:$BC$10009,54,0)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ABONOS'!$B$8:$BC$10009,54,0)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ABONOS'!$B$8:$BC$10009,54,0)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ABONOS'!$B$8:$BC$10009,54,0)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ABONOS'!$B$8:$BC$10009,54,0)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ABONOS'!$B$8:$BC$10009,54,0)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ABONOS'!$B$8:$BC$10009,54,0)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ABONOS'!$B$8:$BC$10009,54,0)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ABONOS'!$B$8:$BC$10009,54,0)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273</v>
      </c>
      <c r="J2510">
        <f t="shared" si="39"/>
        <v>105000</v>
      </c>
      <c r="K2510" t="e">
        <f>VLOOKUP(B2510,'REGISTRO ABONOS'!$B$8:$BC$10009,54,0)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250</v>
      </c>
      <c r="J2511">
        <f t="shared" si="39"/>
        <v>105000</v>
      </c>
      <c r="K2511" t="e">
        <f>VLOOKUP(B2511,'REGISTRO ABONOS'!$B$8:$BC$10009,54,0)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274</v>
      </c>
      <c r="J2512">
        <f t="shared" si="39"/>
        <v>105000</v>
      </c>
      <c r="K2512" t="e">
        <f>VLOOKUP(B2512,'REGISTRO ABONOS'!$B$8:$BC$10009,54,0)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342</v>
      </c>
      <c r="J2513">
        <f t="shared" si="39"/>
        <v>105000</v>
      </c>
      <c r="K2513" t="e">
        <f>VLOOKUP(B2513,'REGISTRO ABONOS'!$B$8:$BC$10009,54,0)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ABONOS'!$B$8:$BC$10009,54,0)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ABONOS'!$B$8:$BC$10009,54,0)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ABONOS'!$B$8:$BC$10009,54,0)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ABONOS'!$B$8:$BC$10009,54,0)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ABONOS'!$B$8:$BC$10009,54,0)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256</v>
      </c>
      <c r="J2519">
        <f t="shared" si="39"/>
        <v>105000</v>
      </c>
      <c r="K2519" t="e">
        <f>VLOOKUP(B2519,'REGISTRO ABONOS'!$B$8:$BC$10009,54,0)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ABONOS'!$B$8:$BC$10009,54,0)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ABONOS'!$B$8:$BC$10009,54,0)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273</v>
      </c>
      <c r="J2522">
        <f t="shared" si="39"/>
        <v>105000</v>
      </c>
      <c r="K2522" t="e">
        <f>VLOOKUP(B2522,'REGISTRO ABONOS'!$B$8:$BC$10009,54,0)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273</v>
      </c>
      <c r="J2523">
        <f t="shared" si="39"/>
        <v>105000</v>
      </c>
      <c r="K2523" t="e">
        <f>VLOOKUP(B2523,'REGISTRO ABONOS'!$B$8:$BC$10009,54,0)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ABONOS'!$B$8:$BC$10009,54,0)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ABONOS'!$B$8:$BC$10009,54,0)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257</v>
      </c>
      <c r="J2526">
        <f t="shared" si="39"/>
        <v>105000</v>
      </c>
      <c r="K2526" t="e">
        <f>VLOOKUP(B2526,'REGISTRO ABONOS'!$B$8:$BC$10009,54,0)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ABONOS'!$B$8:$BC$10009,54,0)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ABONOS'!$B$8:$BC$10009,54,0)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250</v>
      </c>
      <c r="J2529">
        <f t="shared" si="39"/>
        <v>105000</v>
      </c>
      <c r="K2529" t="e">
        <f>VLOOKUP(B2529,'REGISTRO ABONOS'!$B$8:$BC$10009,54,0)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73</v>
      </c>
      <c r="J2530">
        <f t="shared" si="39"/>
        <v>105000</v>
      </c>
      <c r="K2530" t="e">
        <f>VLOOKUP(B2530,'REGISTRO ABONOS'!$B$8:$BC$10009,54,0)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ABONOS'!$B$8:$BC$10009,54,0)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257</v>
      </c>
      <c r="J2532">
        <f t="shared" si="39"/>
        <v>105000</v>
      </c>
      <c r="K2532" t="e">
        <f>VLOOKUP(B2532,'REGISTRO ABONOS'!$B$8:$BC$10009,54,0)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ABONOS'!$B$8:$BC$10009,54,0)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73</v>
      </c>
      <c r="J2534">
        <f t="shared" si="39"/>
        <v>105000</v>
      </c>
      <c r="K2534" t="e">
        <f>VLOOKUP(B2534,'REGISTRO ABONOS'!$B$8:$BC$10009,54,0)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256</v>
      </c>
      <c r="J2535">
        <f t="shared" si="39"/>
        <v>105000</v>
      </c>
      <c r="K2535" t="e">
        <f>VLOOKUP(B2535,'REGISTRO ABONOS'!$B$8:$BC$10009,54,0)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296</v>
      </c>
      <c r="J2536">
        <f t="shared" si="39"/>
        <v>105000</v>
      </c>
      <c r="K2536" t="e">
        <f>VLOOKUP(B2536,'REGISTRO ABONOS'!$B$8:$BC$10009,54,0)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ABONOS'!$B$8:$BC$10009,54,0)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181</v>
      </c>
      <c r="J2538">
        <f t="shared" si="39"/>
        <v>105000</v>
      </c>
      <c r="K2538" t="e">
        <f>VLOOKUP(B2538,'REGISTRO ABONOS'!$B$8:$BC$10009,54,0)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ABONOS'!$B$8:$BC$10009,54,0)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ABONOS'!$B$8:$BC$10009,54,0)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ABONOS'!$B$8:$BC$10009,54,0)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ABONOS'!$B$8:$BC$10009,54,0)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181</v>
      </c>
      <c r="J2543">
        <f t="shared" si="39"/>
        <v>105000</v>
      </c>
      <c r="K2543" t="e">
        <f>VLOOKUP(B2543,'REGISTRO ABONOS'!$B$8:$BC$10009,54,0)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250</v>
      </c>
      <c r="J2544">
        <f t="shared" si="39"/>
        <v>105000</v>
      </c>
      <c r="K2544" t="e">
        <f>VLOOKUP(B2544,'REGISTRO ABONOS'!$B$8:$BC$10009,54,0)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ABONOS'!$B$8:$BC$10009,54,0)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273</v>
      </c>
      <c r="J2546">
        <f t="shared" si="39"/>
        <v>105000</v>
      </c>
      <c r="K2546" t="e">
        <f>VLOOKUP(B2546,'REGISTRO ABONOS'!$B$8:$BC$10009,54,0)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73</v>
      </c>
      <c r="J2547">
        <f t="shared" si="39"/>
        <v>105000</v>
      </c>
      <c r="K2547" t="e">
        <f>VLOOKUP(B2547,'REGISTRO ABONOS'!$B$8:$BC$10009,54,0)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214</v>
      </c>
      <c r="J2548">
        <f t="shared" si="39"/>
        <v>105000</v>
      </c>
      <c r="K2548" t="e">
        <f>VLOOKUP(B2548,'REGISTRO ABONOS'!$B$8:$BC$10009,54,0)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91</v>
      </c>
      <c r="J2549">
        <f t="shared" si="39"/>
        <v>105000</v>
      </c>
      <c r="K2549" t="e">
        <f>VLOOKUP(B2549,'REGISTRO ABONOS'!$B$8:$BC$10009,54,0)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342</v>
      </c>
      <c r="J2550">
        <f t="shared" si="39"/>
        <v>105000</v>
      </c>
      <c r="K2550" t="e">
        <f>VLOOKUP(B2550,'REGISTRO ABONOS'!$B$8:$BC$10009,54,0)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ABONOS'!$B$8:$BC$10009,54,0)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91</v>
      </c>
      <c r="I2552" t="s">
        <v>181</v>
      </c>
      <c r="J2552">
        <f t="shared" si="39"/>
        <v>105000</v>
      </c>
      <c r="K2552" t="e">
        <f>VLOOKUP(B2552,'REGISTRO ABONOS'!$B$8:$BC$10009,54,0)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256</v>
      </c>
      <c r="J2553">
        <f t="shared" si="39"/>
        <v>105000</v>
      </c>
      <c r="K2553" t="e">
        <f>VLOOKUP(B2553,'REGISTRO ABONOS'!$B$8:$BC$10009,54,0)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ABONOS'!$B$8:$BC$10009,54,0)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ABONOS'!$B$8:$BC$10009,54,0)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73</v>
      </c>
      <c r="J2556">
        <f t="shared" si="39"/>
        <v>105000</v>
      </c>
      <c r="K2556" t="e">
        <f>VLOOKUP(B2556,'REGISTRO ABONOS'!$B$8:$BC$10009,54,0)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ABONOS'!$B$8:$BC$10009,54,0)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ABONOS'!$B$8:$BC$10009,54,0)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181</v>
      </c>
      <c r="J2559">
        <f t="shared" si="39"/>
        <v>105000</v>
      </c>
      <c r="K2559" t="e">
        <f>VLOOKUP(B2559,'REGISTRO ABONOS'!$B$8:$BC$10009,54,0)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218</v>
      </c>
      <c r="J2560">
        <f t="shared" si="39"/>
        <v>105000</v>
      </c>
      <c r="K2560" t="e">
        <f>VLOOKUP(B2560,'REGISTRO ABONOS'!$B$8:$BC$10009,54,0)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181</v>
      </c>
      <c r="J2561">
        <f t="shared" si="39"/>
        <v>105000</v>
      </c>
      <c r="K2561" t="e">
        <f>VLOOKUP(B2561,'REGISTRO ABONOS'!$B$8:$BC$10009,54,0)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181</v>
      </c>
      <c r="J2562">
        <f t="shared" si="39"/>
        <v>105000</v>
      </c>
      <c r="K2562" t="e">
        <f>VLOOKUP(B2562,'REGISTRO ABONOS'!$B$8:$BC$10009,54,0)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ABONOS'!$B$8:$BC$10009,54,0)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ABONOS'!$B$8:$BC$10009,54,0)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ABONOS'!$B$8:$BC$10009,54,0)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77</v>
      </c>
      <c r="J2566">
        <f t="shared" si="39"/>
        <v>105000</v>
      </c>
      <c r="K2566" t="e">
        <f>VLOOKUP(B2566,'REGISTRO ABONOS'!$B$8:$BC$10009,54,0)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ABONOS'!$B$8:$BC$10009,54,0)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ABONOS'!$B$8:$BC$10009,54,0)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286</v>
      </c>
      <c r="J2569">
        <f t="shared" si="39"/>
        <v>105000</v>
      </c>
      <c r="K2569" t="e">
        <f>VLOOKUP(B2569,'REGISTRO ABONOS'!$B$8:$BC$10009,54,0)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ABONOS'!$B$8:$BC$10009,54,0)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ABONOS'!$B$8:$BC$10009,54,0)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198</v>
      </c>
      <c r="I2572" t="s">
        <v>62</v>
      </c>
      <c r="J2572">
        <f t="shared" ref="J2572:J2635" si="40">IF(C2572&gt;43607,130000,105000)</f>
        <v>105000</v>
      </c>
      <c r="K2572" t="e">
        <f>VLOOKUP(B2572,'REGISTRO ABONOS'!$B$8:$BC$10009,54,0)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ABONOS'!$B$8:$BC$10009,54,0)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ABONOS'!$B$8:$BC$10009,54,0)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ABONOS'!$B$8:$BC$10009,54,0)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ABONOS'!$B$8:$BC$10009,54,0)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218</v>
      </c>
      <c r="J2577">
        <f t="shared" si="40"/>
        <v>105000</v>
      </c>
      <c r="K2577" t="e">
        <f>VLOOKUP(B2577,'REGISTRO ABONOS'!$B$8:$BC$10009,54,0)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328</v>
      </c>
      <c r="J2578">
        <f t="shared" si="40"/>
        <v>105000</v>
      </c>
      <c r="K2578" t="e">
        <f>VLOOKUP(B2578,'REGISTRO ABONOS'!$B$8:$BC$10009,54,0)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ABONOS'!$B$8:$BC$10009,54,0)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ABONOS'!$B$8:$BC$10009,54,0)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ABONOS'!$B$8:$BC$10009,54,0)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ABONOS'!$B$8:$BC$10009,54,0)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ABONOS'!$B$8:$BC$10009,54,0)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256</v>
      </c>
      <c r="J2584">
        <f t="shared" si="40"/>
        <v>105000</v>
      </c>
      <c r="K2584" t="e">
        <f>VLOOKUP(B2584,'REGISTRO ABONOS'!$B$8:$BC$10009,54,0)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313</v>
      </c>
      <c r="J2585">
        <f t="shared" si="40"/>
        <v>105000</v>
      </c>
      <c r="K2585" t="e">
        <f>VLOOKUP(B2585,'REGISTRO ABONOS'!$B$8:$BC$10009,54,0)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ABONOS'!$B$8:$BC$10009,54,0)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ABONOS'!$B$8:$BC$10009,54,0)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ABONOS'!$B$8:$BC$10009,54,0)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ABONOS'!$B$8:$BC$10009,54,0)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328</v>
      </c>
      <c r="J2590">
        <f t="shared" si="40"/>
        <v>105000</v>
      </c>
      <c r="K2590" t="e">
        <f>VLOOKUP(B2590,'REGISTRO ABONOS'!$B$8:$BC$10009,54,0)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181</v>
      </c>
      <c r="J2591">
        <f t="shared" si="40"/>
        <v>105000</v>
      </c>
      <c r="K2591" t="e">
        <f>VLOOKUP(B2591,'REGISTRO ABONOS'!$B$8:$BC$10009,54,0)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289</v>
      </c>
      <c r="J2592">
        <f t="shared" si="40"/>
        <v>105000</v>
      </c>
      <c r="K2592" t="e">
        <f>VLOOKUP(B2592,'REGISTRO ABONOS'!$B$8:$BC$10009,54,0)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313</v>
      </c>
      <c r="J2593">
        <f t="shared" si="40"/>
        <v>105000</v>
      </c>
      <c r="K2593" t="e">
        <f>VLOOKUP(B2593,'REGISTRO ABONOS'!$B$8:$BC$10009,54,0)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313</v>
      </c>
      <c r="J2594">
        <f t="shared" si="40"/>
        <v>105000</v>
      </c>
      <c r="K2594" t="e">
        <f>VLOOKUP(B2594,'REGISTRO ABONOS'!$B$8:$BC$10009,54,0)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181</v>
      </c>
      <c r="J2595">
        <f t="shared" si="40"/>
        <v>105000</v>
      </c>
      <c r="K2595" t="e">
        <f>VLOOKUP(B2595,'REGISTRO ABONOS'!$B$8:$BC$10009,54,0)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ABONOS'!$B$8:$BC$10009,54,0)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256</v>
      </c>
      <c r="J2597">
        <f t="shared" si="40"/>
        <v>105000</v>
      </c>
      <c r="K2597" t="e">
        <f>VLOOKUP(B2597,'REGISTRO ABONOS'!$B$8:$BC$10009,54,0)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ABONOS'!$B$8:$BC$10009,54,0)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ABONOS'!$B$8:$BC$10009,54,0)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ABONOS'!$B$8:$BC$10009,54,0)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ABONOS'!$B$8:$BC$10009,54,0)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ABONOS'!$B$8:$BC$10009,54,0)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ABONOS'!$B$8:$BC$10009,54,0)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ABONOS'!$B$8:$BC$10009,54,0)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ABONOS'!$B$8:$BC$10009,54,0)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ABONOS'!$B$8:$BC$10009,54,0)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ABONOS'!$B$8:$BC$10009,54,0)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288</v>
      </c>
      <c r="J2608">
        <f t="shared" si="40"/>
        <v>105000</v>
      </c>
      <c r="K2608" t="e">
        <f>VLOOKUP(B2608,'REGISTRO ABONOS'!$B$8:$BC$10009,54,0)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295</v>
      </c>
      <c r="J2609">
        <f t="shared" si="40"/>
        <v>105000</v>
      </c>
      <c r="K2609" t="e">
        <f>VLOOKUP(B2609,'REGISTRO ABONOS'!$B$8:$BC$10009,54,0)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273</v>
      </c>
      <c r="J2610">
        <f t="shared" si="40"/>
        <v>105000</v>
      </c>
      <c r="K2610" t="e">
        <f>VLOOKUP(B2610,'REGISTRO ABONOS'!$B$8:$BC$10009,54,0)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ABONOS'!$B$8:$BC$10009,54,0)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ABONOS'!$B$8:$BC$10009,54,0)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ABONOS'!$B$8:$BC$10009,54,0)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ABONOS'!$B$8:$BC$10009,54,0)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ABONOS'!$B$8:$BC$10009,54,0)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ABONOS'!$B$8:$BC$10009,54,0)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286</v>
      </c>
      <c r="J2617">
        <f t="shared" si="40"/>
        <v>105000</v>
      </c>
      <c r="K2617" t="e">
        <f>VLOOKUP(B2617,'REGISTRO ABONOS'!$B$8:$BC$10009,54,0)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73</v>
      </c>
      <c r="J2618">
        <f t="shared" si="40"/>
        <v>105000</v>
      </c>
      <c r="K2618" t="e">
        <f>VLOOKUP(B2618,'REGISTRO ABONOS'!$B$8:$BC$10009,54,0)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257</v>
      </c>
      <c r="J2619">
        <f t="shared" si="40"/>
        <v>105000</v>
      </c>
      <c r="K2619" t="e">
        <f>VLOOKUP(B2619,'REGISTRO ABONOS'!$B$8:$BC$10009,54,0)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ABONOS'!$B$8:$BC$10009,54,0)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275</v>
      </c>
      <c r="J2621">
        <f t="shared" si="40"/>
        <v>105000</v>
      </c>
      <c r="K2621" t="e">
        <f>VLOOKUP(B2621,'REGISTRO ABONOS'!$B$8:$BC$10009,54,0)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131</v>
      </c>
      <c r="I2622" t="s">
        <v>302</v>
      </c>
      <c r="J2622">
        <f t="shared" si="40"/>
        <v>105000</v>
      </c>
      <c r="K2622" t="e">
        <f>VLOOKUP(B2622,'REGISTRO ABONOS'!$B$8:$BC$10009,54,0)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73</v>
      </c>
      <c r="J2623">
        <f t="shared" si="40"/>
        <v>105000</v>
      </c>
      <c r="K2623" t="e">
        <f>VLOOKUP(B2623,'REGISTRO ABONOS'!$B$8:$BC$10009,54,0)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273</v>
      </c>
      <c r="J2624">
        <f t="shared" si="40"/>
        <v>105000</v>
      </c>
      <c r="K2624" t="e">
        <f>VLOOKUP(B2624,'REGISTRO ABONOS'!$B$8:$BC$10009,54,0)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ABONOS'!$B$8:$BC$10009,54,0)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301</v>
      </c>
      <c r="J2626">
        <f t="shared" si="40"/>
        <v>105000</v>
      </c>
      <c r="K2626" t="e">
        <f>VLOOKUP(B2626,'REGISTRO ABONOS'!$B$8:$BC$10009,54,0)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ABONOS'!$B$8:$BC$10009,54,0)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ABONOS'!$B$8:$BC$10009,54,0)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ABONOS'!$B$8:$BC$10009,54,0)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ABONOS'!$B$8:$BC$10009,54,0)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ABONOS'!$B$8:$BC$10009,54,0)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ABONOS'!$B$8:$BC$10009,54,0)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ABONOS'!$B$8:$BC$10009,54,0)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ABONOS'!$B$8:$BC$10009,54,0)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ABONOS'!$B$8:$BC$10009,54,0)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ABONOS'!$B$8:$BC$10009,54,0)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ABONOS'!$B$8:$BC$10009,54,0)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210</v>
      </c>
      <c r="I2638" t="s">
        <v>72</v>
      </c>
      <c r="J2638">
        <f t="shared" si="41"/>
        <v>105000</v>
      </c>
      <c r="K2638" t="e">
        <f>VLOOKUP(B2638,'REGISTRO ABONOS'!$B$8:$BC$10009,54,0)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ABONOS'!$B$8:$BC$10009,54,0)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ABONOS'!$B$8:$BC$10009,54,0)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ABONOS'!$B$8:$BC$10009,54,0)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73</v>
      </c>
      <c r="J2642">
        <f t="shared" si="41"/>
        <v>105000</v>
      </c>
      <c r="K2642" t="e">
        <f>VLOOKUP(B2642,'REGISTRO ABONOS'!$B$8:$BC$10009,54,0)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256</v>
      </c>
      <c r="J2643">
        <f t="shared" si="41"/>
        <v>105000</v>
      </c>
      <c r="K2643" t="e">
        <f>VLOOKUP(B2643,'REGISTRO ABONOS'!$B$8:$BC$10009,54,0)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ABONOS'!$B$8:$BC$10009,54,0)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275</v>
      </c>
      <c r="J2645">
        <f t="shared" si="41"/>
        <v>105000</v>
      </c>
      <c r="K2645" t="e">
        <f>VLOOKUP(B2645,'REGISTRO ABONOS'!$B$8:$BC$10009,54,0)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ABONOS'!$B$8:$BC$10009,54,0)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ABONOS'!$B$8:$BC$10009,54,0)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ABONOS'!$B$8:$BC$10009,54,0)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ABONOS'!$B$8:$BC$10009,54,0)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ABONOS'!$B$8:$BC$10009,54,0)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ABONOS'!$B$8:$BC$10009,54,0)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ABONOS'!$B$8:$BC$10009,54,0)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ABONOS'!$B$8:$BC$10009,54,0)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ABONOS'!$B$8:$BC$10009,54,0)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ABONOS'!$B$8:$BC$10009,54,0)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ABONOS'!$B$8:$BC$10009,54,0)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ABONOS'!$B$8:$BC$10009,54,0)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ABONOS'!$B$8:$BC$10009,54,0)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273</v>
      </c>
      <c r="J2659">
        <f t="shared" si="41"/>
        <v>105000</v>
      </c>
      <c r="K2659" t="e">
        <f>VLOOKUP(B2659,'REGISTRO ABONOS'!$B$8:$BC$10009,54,0)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ABONOS'!$B$8:$BC$10009,54,0)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ABONOS'!$B$8:$BC$10009,54,0)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ABONOS'!$B$8:$BC$10009,54,0)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ABONOS'!$B$8:$BC$10009,54,0)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ABONOS'!$B$8:$BC$10009,54,0)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ABONOS'!$B$8:$BC$10009,54,0)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ABONOS'!$B$8:$BC$10009,54,0)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ABONOS'!$B$8:$BC$10009,54,0)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ABONOS'!$B$8:$BC$10009,54,0)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ABONOS'!$B$8:$BC$10009,54,0)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ABONOS'!$B$8:$BC$10009,54,0)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ABONOS'!$B$8:$BC$10009,54,0)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ABONOS'!$B$8:$BC$10009,54,0)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ABONOS'!$B$8:$BC$10009,54,0)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ABONOS'!$B$8:$BC$10009,54,0)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ABONOS'!$B$8:$BC$10009,54,0)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ABONOS'!$B$8:$BC$10009,54,0)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ABONOS'!$B$8:$BC$10009,54,0)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ABONOS'!$B$8:$BC$10009,54,0)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ABONOS'!$B$8:$BC$10009,54,0)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ABONOS'!$B$8:$BC$10009,54,0)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ABONOS'!$B$8:$BC$10009,54,0)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ABONOS'!$B$8:$BC$10009,54,0)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ABONOS'!$B$8:$BC$10009,54,0)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ABONOS'!$B$8:$BC$10009,54,0)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ABONOS'!$B$8:$BC$10009,54,0)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ABONOS'!$B$8:$BC$10009,54,0)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ABONOS'!$B$8:$BC$10009,54,0)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ABONOS'!$B$8:$BC$10009,54,0)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ABONOS'!$B$8:$BC$10009,54,0)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280</v>
      </c>
      <c r="J2690">
        <f t="shared" si="41"/>
        <v>105000</v>
      </c>
      <c r="K2690" t="e">
        <f>VLOOKUP(B2690,'REGISTRO ABONOS'!$B$8:$BC$10009,54,0)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ABONOS'!$B$8:$BC$10009,54,0)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ABONOS'!$B$8:$BC$10009,54,0)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ABONOS'!$B$8:$BC$10009,54,0)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ABONOS'!$B$8:$BC$10009,54,0)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ABONOS'!$B$8:$BC$10009,54,0)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ABONOS'!$B$8:$BC$10009,54,0)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ABONOS'!$B$8:$BC$10009,54,0)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ABONOS'!$B$8:$BC$10009,54,0)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ABONOS'!$B$8:$BC$10009,54,0)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ABONOS'!$B$8:$BC$10009,54,0)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ABONOS'!$B$8:$BC$10009,54,0)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ABONOS'!$B$8:$BC$10009,54,0)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368</v>
      </c>
      <c r="H2703" t="s">
        <v>368</v>
      </c>
      <c r="I2703" t="s">
        <v>369</v>
      </c>
      <c r="J2703">
        <f t="shared" si="42"/>
        <v>105000</v>
      </c>
      <c r="K2703" t="e">
        <f>VLOOKUP(B2703,'REGISTRO ABONOS'!$B$8:$BC$10009,54,0)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ABONOS'!$B$8:$BC$10009,54,0)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ABONOS'!$B$8:$BC$10009,54,0)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ABONOS'!$B$8:$BC$10009,54,0)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ABONOS'!$B$8:$BC$10009,54,0)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ABONOS'!$B$8:$BC$10009,54,0)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ABONOS'!$B$8:$BC$10009,54,0)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ABONOS'!$B$8:$BC$10009,54,0)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ABONOS'!$B$8:$BC$10009,54,0)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ABONOS'!$B$8:$BC$10009,54,0)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ABONOS'!$B$8:$BC$10009,54,0)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ABONOS'!$B$8:$BC$10009,54,0)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ABONOS'!$B$8:$BC$10009,54,0)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176</v>
      </c>
      <c r="I2716" t="s">
        <v>176</v>
      </c>
      <c r="J2716">
        <f t="shared" si="42"/>
        <v>105000</v>
      </c>
      <c r="K2716" t="e">
        <f>VLOOKUP(B2716,'REGISTRO ABONOS'!$B$8:$BC$10009,54,0)</f>
        <v>#N/A</v>
      </c>
      <c r="L2716" t="e">
        <f>IF(Tabla267[[#This Row],[VALOR RESTANTE]]&lt;Tabla267[[#This Row],[VALOR]],"NO DISPONIBLE","DISPONIBLE")</f>
        <v>#N/A</v>
      </c>
      <c r="M2716" s="9">
        <f>COUNTIF(Tabla267[[#This Row],[VALOR RESTANTE]],0)</f>
        <v>0</v>
      </c>
    </row>
    <row r="2717" spans="2:13" hidden="1" x14ac:dyDescent="0.2">
      <c r="B2717" s="31">
        <v>2708</v>
      </c>
      <c r="C2717" s="10">
        <v>43564</v>
      </c>
      <c r="D2717" t="s">
        <v>152</v>
      </c>
      <c r="I2717" t="s">
        <v>136</v>
      </c>
      <c r="J2717">
        <f t="shared" si="42"/>
        <v>105000</v>
      </c>
      <c r="K2717" t="e">
        <f>VLOOKUP(B2717,'REGISTRO ABONOS'!$B$8:$BC$10009,54,0)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291</v>
      </c>
      <c r="J2718">
        <f t="shared" si="42"/>
        <v>105000</v>
      </c>
      <c r="K2718" t="e">
        <f>VLOOKUP(B2718,'REGISTRO ABONOS'!$B$8:$BC$10009,54,0)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ABONOS'!$B$8:$BC$10009,54,0)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ABONOS'!$B$8:$BC$10009,54,0)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ABONOS'!$B$8:$BC$10009,54,0)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183</v>
      </c>
      <c r="J2722">
        <f t="shared" si="42"/>
        <v>105000</v>
      </c>
      <c r="K2722" t="e">
        <f>VLOOKUP(B2722,'REGISTRO ABONOS'!$B$8:$BC$10009,54,0)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ABONOS'!$B$8:$BC$10009,54,0)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ABONOS'!$B$8:$BC$10009,54,0)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ABONOS'!$B$8:$BC$10009,54,0)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ABONOS'!$B$8:$BC$10009,54,0)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ABONOS'!$B$8:$BC$10009,54,0)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80</v>
      </c>
      <c r="E2728" t="s">
        <v>78</v>
      </c>
      <c r="H2728" t="s">
        <v>80</v>
      </c>
      <c r="I2728" t="s">
        <v>77</v>
      </c>
      <c r="J2728">
        <f t="shared" si="42"/>
        <v>105000</v>
      </c>
      <c r="K2728" t="e">
        <f>VLOOKUP(B2728,'REGISTRO ABONOS'!$B$8:$BC$10009,54,0)</f>
        <v>#N/A</v>
      </c>
      <c r="L2728" t="e">
        <f>IF(Tabla267[[#This Row],[VALOR RESTANTE]]&lt;Tabla267[[#This Row],[VALOR]],"NO DISPONIBLE","DISPONIBLE")</f>
        <v>#N/A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ABONOS'!$B$8:$BC$10009,54,0)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ABONOS'!$B$8:$BC$10009,54,0)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ABONOS'!$B$8:$BC$10009,54,0)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ABONOS'!$B$8:$BC$10009,54,0)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ABONOS'!$B$8:$BC$10009,54,0)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265</v>
      </c>
      <c r="J2734">
        <f t="shared" si="42"/>
        <v>105000</v>
      </c>
      <c r="K2734" t="e">
        <f>VLOOKUP(B2734,'REGISTRO ABONOS'!$B$8:$BC$10009,54,0)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291</v>
      </c>
      <c r="J2735">
        <f t="shared" si="42"/>
        <v>105000</v>
      </c>
      <c r="K2735" t="e">
        <f>VLOOKUP(B2735,'REGISTRO ABONOS'!$B$8:$BC$10009,54,0)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ABONOS'!$B$8:$BC$10009,54,0)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ABONOS'!$B$8:$BC$10009,54,0)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ABONOS'!$B$8:$BC$10009,54,0)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ABONOS'!$B$8:$BC$10009,54,0)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ABONOS'!$B$8:$BC$10009,54,0)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73</v>
      </c>
      <c r="J2741">
        <f t="shared" si="42"/>
        <v>105000</v>
      </c>
      <c r="K2741" t="e">
        <f>VLOOKUP(B2741,'REGISTRO ABONOS'!$B$8:$BC$10009,54,0)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ABONOS'!$B$8:$BC$10009,54,0)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ABONOS'!$B$8:$BC$10009,54,0)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183</v>
      </c>
      <c r="J2744">
        <f t="shared" si="42"/>
        <v>105000</v>
      </c>
      <c r="K2744" t="e">
        <f>VLOOKUP(B2744,'REGISTRO ABONOS'!$B$8:$BC$10009,54,0)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ABONOS'!$B$8:$BC$10009,54,0)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263</v>
      </c>
      <c r="J2746">
        <f t="shared" si="42"/>
        <v>105000</v>
      </c>
      <c r="K2746" t="e">
        <f>VLOOKUP(B2746,'REGISTRO ABONOS'!$B$8:$BC$10009,54,0)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ABONOS'!$B$8:$BC$10009,54,0)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ABONOS'!$B$8:$BC$10009,54,0)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ABONOS'!$B$8:$BC$10009,54,0)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ABONOS'!$B$8:$BC$10009,54,0)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ABONOS'!$B$8:$BC$10009,54,0)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ABONOS'!$B$8:$BC$10009,54,0)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ABONOS'!$B$8:$BC$10009,54,0)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ABONOS'!$B$8:$BC$10009,54,0)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ABONOS'!$B$8:$BC$10009,54,0)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ABONOS'!$B$8:$BC$10009,54,0)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ABONOS'!$B$8:$BC$10009,54,0)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ABONOS'!$B$8:$BC$10009,54,0)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291</v>
      </c>
      <c r="J2759">
        <f t="shared" si="42"/>
        <v>105000</v>
      </c>
      <c r="K2759" t="e">
        <f>VLOOKUP(B2759,'REGISTRO ABONOS'!$B$8:$BC$10009,54,0)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167</v>
      </c>
      <c r="I2760" t="s">
        <v>158</v>
      </c>
      <c r="J2760">
        <f t="shared" si="42"/>
        <v>105000</v>
      </c>
      <c r="K2760" t="e">
        <f>VLOOKUP(B2760,'REGISTRO ABONOS'!$B$8:$BC$10009,54,0)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ABONOS'!$B$8:$BC$10009,54,0)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ABONOS'!$B$8:$BC$10009,54,0)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ABONOS'!$B$8:$BC$10009,54,0)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ABONOS'!$B$8:$BC$10009,54,0)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296</v>
      </c>
      <c r="J2765">
        <f t="shared" si="43"/>
        <v>105000</v>
      </c>
      <c r="K2765" t="e">
        <f>VLOOKUP(B2765,'REGISTRO ABONOS'!$B$8:$BC$10009,54,0)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ABONOS'!$B$8:$BC$10009,54,0)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159</v>
      </c>
      <c r="J2767">
        <f t="shared" si="43"/>
        <v>105000</v>
      </c>
      <c r="K2767" t="e">
        <f>VLOOKUP(B2767,'REGISTRO ABONOS'!$B$8:$BC$10009,54,0)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73</v>
      </c>
      <c r="J2768">
        <f t="shared" si="43"/>
        <v>105000</v>
      </c>
      <c r="K2768" t="e">
        <f>VLOOKUP(B2768,'REGISTRO ABONOS'!$B$8:$BC$10009,54,0)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ABONOS'!$B$8:$BC$10009,54,0)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258</v>
      </c>
      <c r="J2770">
        <f t="shared" si="43"/>
        <v>105000</v>
      </c>
      <c r="K2770" t="e">
        <f>VLOOKUP(B2770,'REGISTRO ABONOS'!$B$8:$BC$10009,54,0)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ABONOS'!$B$8:$BC$10009,54,0)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ABONOS'!$B$8:$BC$10009,54,0)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ABONOS'!$B$8:$BC$10009,54,0)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248</v>
      </c>
      <c r="J2774">
        <f t="shared" si="43"/>
        <v>105000</v>
      </c>
      <c r="K2774" t="e">
        <f>VLOOKUP(B2774,'REGISTRO ABONOS'!$B$8:$BC$10009,54,0)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ABONOS'!$B$8:$BC$10009,54,0)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ABONOS'!$B$8:$BC$10009,54,0)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ABONOS'!$B$8:$BC$10009,54,0)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ABONOS'!$B$8:$BC$10009,54,0)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ABONOS'!$B$8:$BC$10009,54,0)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258</v>
      </c>
      <c r="J2780">
        <f t="shared" si="43"/>
        <v>105000</v>
      </c>
      <c r="K2780" t="e">
        <f>VLOOKUP(B2780,'REGISTRO ABONOS'!$B$8:$BC$10009,54,0)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ABONOS'!$B$8:$BC$10009,54,0)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ABONOS'!$B$8:$BC$10009,54,0)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ABONOS'!$B$8:$BC$10009,54,0)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ABONOS'!$B$8:$BC$10009,54,0)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248</v>
      </c>
      <c r="J2785">
        <f t="shared" si="43"/>
        <v>105000</v>
      </c>
      <c r="K2785" t="e">
        <f>VLOOKUP(B2785,'REGISTRO ABONOS'!$B$8:$BC$10009,54,0)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ABONOS'!$B$8:$BC$10009,54,0)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ABONOS'!$B$8:$BC$10009,54,0)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ABONOS'!$B$8:$BC$10009,54,0)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ABONOS'!$B$8:$BC$10009,54,0)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ABONOS'!$B$8:$BC$10009,54,0)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ABONOS'!$B$8:$BC$10009,54,0)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ABONOS'!$B$8:$BC$10009,54,0)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159</v>
      </c>
      <c r="J2793">
        <f t="shared" si="43"/>
        <v>105000</v>
      </c>
      <c r="K2793" t="e">
        <f>VLOOKUP(B2793,'REGISTRO ABONOS'!$B$8:$BC$10009,54,0)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159</v>
      </c>
      <c r="J2794">
        <f t="shared" si="43"/>
        <v>105000</v>
      </c>
      <c r="K2794" t="e">
        <f>VLOOKUP(B2794,'REGISTRO ABONOS'!$B$8:$BC$10009,54,0)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ABONOS'!$B$8:$BC$10009,54,0)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248</v>
      </c>
      <c r="J2796">
        <f t="shared" si="43"/>
        <v>105000</v>
      </c>
      <c r="K2796" t="e">
        <f>VLOOKUP(B2796,'REGISTRO ABONOS'!$B$8:$BC$10009,54,0)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ABONOS'!$B$8:$BC$10009,54,0)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258</v>
      </c>
      <c r="J2798">
        <f t="shared" si="43"/>
        <v>105000</v>
      </c>
      <c r="K2798" t="e">
        <f>VLOOKUP(B2798,'REGISTRO ABONOS'!$B$8:$BC$10009,54,0)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ABONOS'!$B$8:$BC$10009,54,0)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ABONOS'!$B$8:$BC$10009,54,0)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ABONOS'!$B$8:$BC$10009,54,0)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ABONOS'!$B$8:$BC$10009,54,0)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ABONOS'!$B$8:$BC$10009,54,0)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ABONOS'!$B$8:$BC$10009,54,0)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ABONOS'!$B$8:$BC$10009,54,0)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248</v>
      </c>
      <c r="J2806">
        <f t="shared" si="43"/>
        <v>105000</v>
      </c>
      <c r="K2806" t="e">
        <f>VLOOKUP(B2806,'REGISTRO ABONOS'!$B$8:$BC$10009,54,0)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ABONOS'!$B$8:$BC$10009,54,0)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ABONOS'!$B$8:$BC$10009,54,0)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169</v>
      </c>
      <c r="I2809" t="s">
        <v>158</v>
      </c>
      <c r="J2809">
        <f t="shared" si="43"/>
        <v>105000</v>
      </c>
      <c r="K2809" t="e">
        <f>VLOOKUP(B2809,'REGISTRO ABONOS'!$B$8:$BC$10009,54,0)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273</v>
      </c>
      <c r="J2810">
        <f t="shared" si="43"/>
        <v>105000</v>
      </c>
      <c r="K2810" t="e">
        <f>VLOOKUP(B2810,'REGISTRO ABONOS'!$B$8:$BC$10009,54,0)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250</v>
      </c>
      <c r="J2811">
        <f t="shared" si="43"/>
        <v>105000</v>
      </c>
      <c r="K2811" t="e">
        <f>VLOOKUP(B2811,'REGISTRO ABONOS'!$B$8:$BC$10009,54,0)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304</v>
      </c>
      <c r="J2812">
        <f t="shared" si="43"/>
        <v>105000</v>
      </c>
      <c r="K2812" t="e">
        <f>VLOOKUP(B2812,'REGISTRO ABONOS'!$B$8:$BC$10009,54,0)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ABONOS'!$B$8:$BC$10009,54,0)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ABONOS'!$B$8:$BC$10009,54,0)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298</v>
      </c>
      <c r="J2815">
        <f t="shared" si="43"/>
        <v>105000</v>
      </c>
      <c r="K2815" t="e">
        <f>VLOOKUP(B2815,'REGISTRO ABONOS'!$B$8:$BC$10009,54,0)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ABONOS'!$B$8:$BC$10009,54,0)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ABONOS'!$B$8:$BC$10009,54,0)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ABONOS'!$B$8:$BC$10009,54,0)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257</v>
      </c>
      <c r="J2819">
        <f t="shared" si="43"/>
        <v>105000</v>
      </c>
      <c r="K2819" t="e">
        <f>VLOOKUP(B2819,'REGISTRO ABONOS'!$B$8:$BC$10009,54,0)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275</v>
      </c>
      <c r="J2820">
        <f t="shared" si="43"/>
        <v>105000</v>
      </c>
      <c r="K2820" t="e">
        <f>VLOOKUP(B2820,'REGISTRO ABONOS'!$B$8:$BC$10009,54,0)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250</v>
      </c>
      <c r="J2821">
        <f t="shared" si="43"/>
        <v>105000</v>
      </c>
      <c r="K2821" t="e">
        <f>VLOOKUP(B2821,'REGISTRO ABONOS'!$B$8:$BC$10009,54,0)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ABONOS'!$B$8:$BC$10009,54,0)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ABONOS'!$B$8:$BC$10009,54,0)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257</v>
      </c>
      <c r="J2824">
        <f t="shared" si="43"/>
        <v>105000</v>
      </c>
      <c r="K2824" t="e">
        <f>VLOOKUP(B2824,'REGISTRO ABONOS'!$B$8:$BC$10009,54,0)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ABONOS'!$B$8:$BC$10009,54,0)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ABONOS'!$B$8:$BC$10009,54,0)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292</v>
      </c>
      <c r="J2827">
        <f t="shared" si="43"/>
        <v>105000</v>
      </c>
      <c r="K2827" t="e">
        <f>VLOOKUP(B2827,'REGISTRO ABONOS'!$B$8:$BC$10009,54,0)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273</v>
      </c>
      <c r="J2828">
        <f t="shared" ref="J2828:J2891" si="44">IF(C2828&gt;43607,130000,105000)</f>
        <v>105000</v>
      </c>
      <c r="K2828" t="e">
        <f>VLOOKUP(B2828,'REGISTRO ABONOS'!$B$8:$BC$10009,54,0)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ABONOS'!$B$8:$BC$10009,54,0)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ABONOS'!$B$8:$BC$10009,54,0)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ABONOS'!$B$8:$BC$10009,54,0)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ABONOS'!$B$8:$BC$10009,54,0)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73</v>
      </c>
      <c r="J2833">
        <f t="shared" si="44"/>
        <v>105000</v>
      </c>
      <c r="K2833" t="e">
        <f>VLOOKUP(B2833,'REGISTRO ABONOS'!$B$8:$BC$10009,54,0)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ABONOS'!$B$8:$BC$10009,54,0)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ABONOS'!$B$8:$BC$10009,54,0)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ABONOS'!$B$8:$BC$10009,54,0)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ABONOS'!$B$8:$BC$10009,54,0)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ABONOS'!$B$8:$BC$10009,54,0)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159</v>
      </c>
      <c r="J2839">
        <f t="shared" si="44"/>
        <v>105000</v>
      </c>
      <c r="K2839" t="e">
        <f>VLOOKUP(B2839,'REGISTRO ABONOS'!$B$8:$BC$10009,54,0)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ABONOS'!$B$8:$BC$10009,54,0)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ABONOS'!$B$8:$BC$10009,54,0)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273</v>
      </c>
      <c r="J2842">
        <f t="shared" si="44"/>
        <v>105000</v>
      </c>
      <c r="K2842" t="e">
        <f>VLOOKUP(B2842,'REGISTRO ABONOS'!$B$8:$BC$10009,54,0)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ABONOS'!$B$8:$BC$10009,54,0)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250</v>
      </c>
      <c r="J2844">
        <f t="shared" si="44"/>
        <v>105000</v>
      </c>
      <c r="K2844" t="e">
        <f>VLOOKUP(B2844,'REGISTRO ABONOS'!$B$8:$BC$10009,54,0)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ABONOS'!$B$8:$BC$10009,54,0)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292</v>
      </c>
      <c r="J2846">
        <f t="shared" si="44"/>
        <v>105000</v>
      </c>
      <c r="K2846" t="e">
        <f>VLOOKUP(B2846,'REGISTRO ABONOS'!$B$8:$BC$10009,54,0)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250</v>
      </c>
      <c r="J2847">
        <f t="shared" si="44"/>
        <v>105000</v>
      </c>
      <c r="K2847" t="e">
        <f>VLOOKUP(B2847,'REGISTRO ABONOS'!$B$8:$BC$10009,54,0)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ABONOS'!$B$8:$BC$10009,54,0)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250</v>
      </c>
      <c r="J2849">
        <f t="shared" si="44"/>
        <v>105000</v>
      </c>
      <c r="K2849" t="e">
        <f>VLOOKUP(B2849,'REGISTRO ABONOS'!$B$8:$BC$10009,54,0)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ABONOS'!$B$8:$BC$10009,54,0)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273</v>
      </c>
      <c r="J2851">
        <f t="shared" si="44"/>
        <v>105000</v>
      </c>
      <c r="K2851" t="e">
        <f>VLOOKUP(B2851,'REGISTRO ABONOS'!$B$8:$BC$10009,54,0)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ABONOS'!$B$8:$BC$10009,54,0)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183</v>
      </c>
      <c r="J2853">
        <f t="shared" si="44"/>
        <v>105000</v>
      </c>
      <c r="K2853" t="e">
        <f>VLOOKUP(B2853,'REGISTRO ABONOS'!$B$8:$BC$10009,54,0)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275</v>
      </c>
      <c r="J2854">
        <f t="shared" si="44"/>
        <v>105000</v>
      </c>
      <c r="K2854" t="e">
        <f>VLOOKUP(B2854,'REGISTRO ABONOS'!$B$8:$BC$10009,54,0)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ABONOS'!$B$8:$BC$10009,54,0)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ABONOS'!$B$8:$BC$10009,54,0)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250</v>
      </c>
      <c r="J2857">
        <f t="shared" si="44"/>
        <v>105000</v>
      </c>
      <c r="K2857" t="e">
        <f>VLOOKUP(B2857,'REGISTRO ABONOS'!$B$8:$BC$10009,54,0)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250</v>
      </c>
      <c r="J2858">
        <f t="shared" si="44"/>
        <v>105000</v>
      </c>
      <c r="K2858" t="e">
        <f>VLOOKUP(B2858,'REGISTRO ABONOS'!$B$8:$BC$10009,54,0)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73</v>
      </c>
      <c r="J2859">
        <f t="shared" si="44"/>
        <v>105000</v>
      </c>
      <c r="K2859" t="e">
        <f>VLOOKUP(B2859,'REGISTRO ABONOS'!$B$8:$BC$10009,54,0)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ABONOS'!$B$8:$BC$10009,54,0)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ABONOS'!$B$8:$BC$10009,54,0)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ABONOS'!$B$8:$BC$10009,54,0)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ABONOS'!$B$8:$BC$10009,54,0)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ABONOS'!$B$8:$BC$10009,54,0)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ABONOS'!$B$8:$BC$10009,54,0)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ABONOS'!$B$8:$BC$10009,54,0)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ABONOS'!$B$8:$BC$10009,54,0)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ABONOS'!$B$8:$BC$10009,54,0)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ABONOS'!$B$8:$BC$10009,54,0)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ABONOS'!$B$8:$BC$10009,54,0)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ABONOS'!$B$8:$BC$10009,54,0)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ABONOS'!$B$8:$BC$10009,54,0)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ABONOS'!$B$8:$BC$10009,54,0)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ABONOS'!$B$8:$BC$10009,54,0)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ABONOS'!$B$8:$BC$10009,54,0)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ABONOS'!$B$8:$BC$10009,54,0)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ABONOS'!$B$8:$BC$10009,54,0)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ABONOS'!$B$8:$BC$10009,54,0)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329</v>
      </c>
      <c r="J2879">
        <f t="shared" si="44"/>
        <v>105000</v>
      </c>
      <c r="K2879" t="e">
        <f>VLOOKUP(B2879,'REGISTRO ABONOS'!$B$8:$BC$10009,54,0)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ABONOS'!$B$8:$BC$10009,54,0)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ABONOS'!$B$8:$BC$10009,54,0)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ABONOS'!$B$8:$BC$10009,54,0)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ABONOS'!$B$8:$BC$10009,54,0)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ABONOS'!$B$8:$BC$10009,54,0)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ABONOS'!$B$8:$BC$10009,54,0)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ABONOS'!$B$8:$BC$10009,54,0)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ABONOS'!$B$8:$BC$10009,54,0)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ABONOS'!$B$8:$BC$10009,54,0)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ABONOS'!$B$8:$BC$10009,54,0)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ABONOS'!$B$8:$BC$10009,54,0)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ABONOS'!$B$8:$BC$10009,54,0)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ABONOS'!$B$8:$BC$10009,54,0)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ABONOS'!$B$8:$BC$10009,54,0)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ABONOS'!$B$8:$BC$10009,54,0)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ABONOS'!$B$8:$BC$10009,54,0)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ABONOS'!$B$8:$BC$10009,54,0)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ABONOS'!$B$8:$BC$10009,54,0)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ABONOS'!$B$8:$BC$10009,54,0)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ABONOS'!$B$8:$BC$10009,54,0)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ABONOS'!$B$8:$BC$10009,54,0)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ABONOS'!$B$8:$BC$10009,54,0)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ABONOS'!$B$8:$BC$10009,54,0)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ABONOS'!$B$8:$BC$10009,54,0)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ABONOS'!$B$8:$BC$10009,54,0)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ABONOS'!$B$8:$BC$10009,54,0)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329</v>
      </c>
      <c r="J2906">
        <f t="shared" si="45"/>
        <v>105000</v>
      </c>
      <c r="K2906" t="e">
        <f>VLOOKUP(B2906,'REGISTRO ABONOS'!$B$8:$BC$10009,54,0)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ABONOS'!$B$8:$BC$10009,54,0)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ABONOS'!$B$8:$BC$10009,54,0)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ABONOS'!$B$8:$BC$10009,54,0)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250</v>
      </c>
      <c r="J2910">
        <f t="shared" si="45"/>
        <v>105000</v>
      </c>
      <c r="K2910" t="e">
        <f>VLOOKUP(B2910,'REGISTRO ABONOS'!$B$8:$BC$10009,54,0)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ABONOS'!$B$8:$BC$10009,54,0)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181</v>
      </c>
      <c r="J2912">
        <f t="shared" si="45"/>
        <v>105000</v>
      </c>
      <c r="K2912" t="e">
        <f>VLOOKUP(B2912,'REGISTRO ABONOS'!$B$8:$BC$10009,54,0)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ABONOS'!$B$8:$BC$10009,54,0)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ABONOS'!$B$8:$BC$10009,54,0)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ABONOS'!$B$8:$BC$10009,54,0)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ABONOS'!$B$8:$BC$10009,54,0)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ABONOS'!$B$8:$BC$10009,54,0)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ABONOS'!$B$8:$BC$10009,54,0)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181</v>
      </c>
      <c r="J2919">
        <f t="shared" si="45"/>
        <v>105000</v>
      </c>
      <c r="K2919" t="e">
        <f>VLOOKUP(B2919,'REGISTRO ABONOS'!$B$8:$BC$10009,54,0)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181</v>
      </c>
      <c r="J2920">
        <f t="shared" si="45"/>
        <v>105000</v>
      </c>
      <c r="K2920" t="e">
        <f>VLOOKUP(B2920,'REGISTRO ABONOS'!$B$8:$BC$10009,54,0)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181</v>
      </c>
      <c r="J2921">
        <f t="shared" si="45"/>
        <v>105000</v>
      </c>
      <c r="K2921" t="e">
        <f>VLOOKUP(B2921,'REGISTRO ABONOS'!$B$8:$BC$10009,54,0)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ABONOS'!$B$8:$BC$10009,54,0)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275</v>
      </c>
      <c r="J2923">
        <f t="shared" si="45"/>
        <v>105000</v>
      </c>
      <c r="K2923" t="e">
        <f>VLOOKUP(B2923,'REGISTRO ABONOS'!$B$8:$BC$10009,54,0)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185</v>
      </c>
      <c r="J2924">
        <f t="shared" si="45"/>
        <v>105000</v>
      </c>
      <c r="K2924" t="e">
        <f>VLOOKUP(B2924,'REGISTRO ABONOS'!$B$8:$BC$10009,54,0)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ABONOS'!$B$8:$BC$10009,54,0)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ABONOS'!$B$8:$BC$10009,54,0)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ABONOS'!$B$8:$BC$10009,54,0)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181</v>
      </c>
      <c r="J2928">
        <f t="shared" si="45"/>
        <v>105000</v>
      </c>
      <c r="K2928" t="e">
        <f>VLOOKUP(B2928,'REGISTRO ABONOS'!$B$8:$BC$10009,54,0)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ABONOS'!$B$8:$BC$10009,54,0)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ABONOS'!$B$8:$BC$10009,54,0)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ABONOS'!$B$8:$BC$10009,54,0)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ABONOS'!$B$8:$BC$10009,54,0)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ABONOS'!$B$8:$BC$10009,54,0)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ABONOS'!$B$8:$BC$10009,54,0)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250</v>
      </c>
      <c r="J2935">
        <f t="shared" si="45"/>
        <v>105000</v>
      </c>
      <c r="K2935" t="e">
        <f>VLOOKUP(B2935,'REGISTRO ABONOS'!$B$8:$BC$10009,54,0)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ABONOS'!$B$8:$BC$10009,54,0)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ABONOS'!$B$8:$BC$10009,54,0)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ABONOS'!$B$8:$BC$10009,54,0)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C2939" s="10">
        <v>43565</v>
      </c>
      <c r="D2939" t="s">
        <v>424</v>
      </c>
      <c r="H2939" t="s">
        <v>424</v>
      </c>
      <c r="I2939" t="s">
        <v>128</v>
      </c>
      <c r="J2939">
        <f t="shared" si="45"/>
        <v>105000</v>
      </c>
      <c r="K2939" t="e">
        <f>VLOOKUP(B2939,'REGISTRO ABONOS'!$B$8:$BC$10009,54,0)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ABONOS'!$B$8:$BC$10009,54,0)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ABONOS'!$B$8:$BC$10009,54,0)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ABONOS'!$B$8:$BC$10009,54,0)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181</v>
      </c>
      <c r="J2943">
        <f t="shared" si="45"/>
        <v>105000</v>
      </c>
      <c r="K2943" t="e">
        <f>VLOOKUP(B2943,'REGISTRO ABONOS'!$B$8:$BC$10009,54,0)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286</v>
      </c>
      <c r="J2944">
        <f t="shared" si="45"/>
        <v>105000</v>
      </c>
      <c r="K2944" t="e">
        <f>VLOOKUP(B2944,'REGISTRO ABONOS'!$B$8:$BC$10009,54,0)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ABONOS'!$B$8:$BC$10009,54,0)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ABONOS'!$B$8:$BC$10009,54,0)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ABONOS'!$B$8:$BC$10009,54,0)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296</v>
      </c>
      <c r="J2948">
        <f t="shared" si="45"/>
        <v>105000</v>
      </c>
      <c r="K2948" t="e">
        <f>VLOOKUP(B2948,'REGISTRO ABONOS'!$B$8:$BC$10009,54,0)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ABONOS'!$B$8:$BC$10009,54,0)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ABONOS'!$B$8:$BC$10009,54,0)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250</v>
      </c>
      <c r="J2951">
        <f t="shared" si="45"/>
        <v>105000</v>
      </c>
      <c r="K2951" t="e">
        <f>VLOOKUP(B2951,'REGISTRO ABONOS'!$B$8:$BC$10009,54,0)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ABONOS'!$B$8:$BC$10009,54,0)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ABONOS'!$B$8:$BC$10009,54,0)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258</v>
      </c>
      <c r="J2954">
        <f t="shared" si="45"/>
        <v>105000</v>
      </c>
      <c r="K2954" t="e">
        <f>VLOOKUP(B2954,'REGISTRO ABONOS'!$B$8:$BC$10009,54,0)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ABONOS'!$B$8:$BC$10009,54,0)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181</v>
      </c>
      <c r="J2956">
        <f t="shared" ref="J2956:J3019" si="46">IF(C2956&gt;43607,130000,105000)</f>
        <v>105000</v>
      </c>
      <c r="K2956" t="e">
        <f>VLOOKUP(B2956,'REGISTRO ABONOS'!$B$8:$BC$10009,54,0)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181</v>
      </c>
      <c r="J2957">
        <f t="shared" si="46"/>
        <v>105000</v>
      </c>
      <c r="K2957" t="e">
        <f>VLOOKUP(B2957,'REGISTRO ABONOS'!$B$8:$BC$10009,54,0)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181</v>
      </c>
      <c r="J2958">
        <f t="shared" si="46"/>
        <v>105000</v>
      </c>
      <c r="K2958" t="e">
        <f>VLOOKUP(B2958,'REGISTRO ABONOS'!$B$8:$BC$10009,54,0)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250</v>
      </c>
      <c r="J2959">
        <f t="shared" si="46"/>
        <v>105000</v>
      </c>
      <c r="K2959" t="e">
        <f>VLOOKUP(B2959,'REGISTRO ABONOS'!$B$8:$BC$10009,54,0)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ABONOS'!$B$8:$BC$10009,54,0)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ABONOS'!$B$8:$BC$10009,54,0)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ABONOS'!$B$8:$BC$10009,54,0)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181</v>
      </c>
      <c r="J2963">
        <f t="shared" si="46"/>
        <v>105000</v>
      </c>
      <c r="K2963" t="e">
        <f>VLOOKUP(B2963,'REGISTRO ABONOS'!$B$8:$BC$10009,54,0)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ABONOS'!$B$8:$BC$10009,54,0)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ABONOS'!$B$8:$BC$10009,54,0)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ABONOS'!$B$8:$BC$10009,54,0)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ABONOS'!$B$8:$BC$10009,54,0)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362</v>
      </c>
      <c r="J2968">
        <f t="shared" si="46"/>
        <v>105000</v>
      </c>
      <c r="K2968" t="e">
        <f>VLOOKUP(B2968,'REGISTRO ABONOS'!$B$8:$BC$10009,54,0)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ABONOS'!$B$8:$BC$10009,54,0)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ABONOS'!$B$8:$BC$10009,54,0)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ABONOS'!$B$8:$BC$10009,54,0)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ABONOS'!$B$8:$BC$10009,54,0)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ABONOS'!$B$8:$BC$10009,54,0)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ABONOS'!$B$8:$BC$10009,54,0)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277</v>
      </c>
      <c r="J2975">
        <f t="shared" si="46"/>
        <v>105000</v>
      </c>
      <c r="K2975" t="e">
        <f>VLOOKUP(B2975,'REGISTRO ABONOS'!$B$8:$BC$10009,54,0)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106</v>
      </c>
      <c r="I2976" t="s">
        <v>123</v>
      </c>
      <c r="J2976">
        <f t="shared" si="46"/>
        <v>105000</v>
      </c>
      <c r="K2976" t="e">
        <f>VLOOKUP(B2976,'REGISTRO ABONOS'!$B$8:$BC$10009,54,0)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ABONOS'!$B$8:$BC$10009,54,0)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ABONOS'!$B$8:$BC$10009,54,0)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ABONOS'!$B$8:$BC$10009,54,0)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ABONOS'!$B$8:$BC$10009,54,0)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257</v>
      </c>
      <c r="J2981">
        <f t="shared" si="46"/>
        <v>105000</v>
      </c>
      <c r="K2981" t="e">
        <f>VLOOKUP(B2981,'REGISTRO ABONOS'!$B$8:$BC$10009,54,0)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ABONOS'!$B$8:$BC$10009,54,0)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ABONOS'!$B$8:$BC$10009,54,0)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256</v>
      </c>
      <c r="J2984">
        <f t="shared" si="46"/>
        <v>105000</v>
      </c>
      <c r="K2984" t="e">
        <f>VLOOKUP(B2984,'REGISTRO ABONOS'!$B$8:$BC$10009,54,0)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181</v>
      </c>
      <c r="J2985">
        <f t="shared" si="46"/>
        <v>105000</v>
      </c>
      <c r="K2985" t="e">
        <f>VLOOKUP(B2985,'REGISTRO ABONOS'!$B$8:$BC$10009,54,0)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ABONOS'!$B$8:$BC$10009,54,0)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ABONOS'!$B$8:$BC$10009,54,0)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ABONOS'!$B$8:$BC$10009,54,0)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ABONOS'!$B$8:$BC$10009,54,0)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ABONOS'!$B$8:$BC$10009,54,0)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ABONOS'!$B$8:$BC$10009,54,0)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ABONOS'!$B$8:$BC$10009,54,0)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ABONOS'!$B$8:$BC$10009,54,0)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ABONOS'!$B$8:$BC$10009,54,0)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ABONOS'!$B$8:$BC$10009,54,0)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181</v>
      </c>
      <c r="J2996">
        <f t="shared" si="46"/>
        <v>105000</v>
      </c>
      <c r="K2996" t="e">
        <f>VLOOKUP(B2996,'REGISTRO ABONOS'!$B$8:$BC$10009,54,0)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ABONOS'!$B$8:$BC$10009,54,0)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338</v>
      </c>
      <c r="J2998">
        <f t="shared" si="46"/>
        <v>105000</v>
      </c>
      <c r="K2998" t="e">
        <f>VLOOKUP(B2998,'REGISTRO ABONOS'!$B$8:$BC$10009,54,0)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ABONOS'!$B$8:$BC$10009,54,0)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ABONOS'!$B$8:$BC$10009,54,0)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ABONOS'!$B$8:$BC$10009,54,0)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ABONOS'!$B$8:$BC$10009,54,0)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ABONOS'!$B$8:$BC$10009,54,0)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ABONOS'!$B$8:$BC$10009,54,0)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181</v>
      </c>
      <c r="J3005">
        <f t="shared" si="46"/>
        <v>105000</v>
      </c>
      <c r="K3005" t="e">
        <f>VLOOKUP(B3005,'REGISTRO ABONOS'!$B$8:$BC$10009,54,0)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ABONOS'!$B$8:$BC$10009,54,0)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ABONOS'!$B$8:$BC$10009,54,0)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ABONOS'!$B$8:$BC$10009,54,0)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304</v>
      </c>
      <c r="J3009">
        <f t="shared" si="46"/>
        <v>105000</v>
      </c>
      <c r="K3009" t="e">
        <f>VLOOKUP(B3009,'REGISTRO ABONOS'!$B$8:$BC$10009,54,0)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363</v>
      </c>
      <c r="J3010">
        <f t="shared" si="46"/>
        <v>105000</v>
      </c>
      <c r="K3010" t="e">
        <f>VLOOKUP(B3010,'REGISTRO ABONOS'!$B$8:$BC$10009,54,0)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159</v>
      </c>
      <c r="J3011">
        <f t="shared" si="46"/>
        <v>105000</v>
      </c>
      <c r="K3011" t="e">
        <f>VLOOKUP(B3011,'REGISTRO ABONOS'!$B$8:$BC$10009,54,0)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ABONOS'!$B$8:$BC$10009,54,0)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ABONOS'!$B$8:$BC$10009,54,0)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159</v>
      </c>
      <c r="J3014">
        <f t="shared" si="46"/>
        <v>105000</v>
      </c>
      <c r="K3014" t="e">
        <f>VLOOKUP(B3014,'REGISTRO ABONOS'!$B$8:$BC$10009,54,0)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246</v>
      </c>
      <c r="J3015">
        <f t="shared" si="46"/>
        <v>105000</v>
      </c>
      <c r="K3015" t="e">
        <f>VLOOKUP(B3015,'REGISTRO ABONOS'!$B$8:$BC$10009,54,0)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ABONOS'!$B$8:$BC$10009,54,0)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ABONOS'!$B$8:$BC$10009,54,0)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ABONOS'!$B$8:$BC$10009,54,0)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ABONOS'!$B$8:$BC$10009,54,0)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275</v>
      </c>
      <c r="J3020">
        <f t="shared" ref="J3020:J3083" si="47">IF(C3020&gt;43607,130000,105000)</f>
        <v>105000</v>
      </c>
      <c r="K3020" t="e">
        <f>VLOOKUP(B3020,'REGISTRO ABONOS'!$B$8:$BC$10009,54,0)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246</v>
      </c>
      <c r="J3021">
        <f t="shared" si="47"/>
        <v>105000</v>
      </c>
      <c r="K3021" t="e">
        <f>VLOOKUP(B3021,'REGISTRO ABONOS'!$B$8:$BC$10009,54,0)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ABONOS'!$B$8:$BC$10009,54,0)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ABONOS'!$B$8:$BC$10009,54,0)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ABONOS'!$B$8:$BC$10009,54,0)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ABONOS'!$B$8:$BC$10009,54,0)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ABONOS'!$B$8:$BC$10009,54,0)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ABONOS'!$B$8:$BC$10009,54,0)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ABONOS'!$B$8:$BC$10009,54,0)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ABONOS'!$B$8:$BC$10009,54,0)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ABONOS'!$B$8:$BC$10009,54,0)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ABONOS'!$B$8:$BC$10009,54,0)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ABONOS'!$B$8:$BC$10009,54,0)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ABONOS'!$B$8:$BC$10009,54,0)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ABONOS'!$B$8:$BC$10009,54,0)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ABONOS'!$B$8:$BC$10009,54,0)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310</v>
      </c>
      <c r="J3036">
        <f t="shared" si="47"/>
        <v>105000</v>
      </c>
      <c r="K3036" t="e">
        <f>VLOOKUP(B3036,'REGISTRO ABONOS'!$B$8:$BC$10009,54,0)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ABONOS'!$B$8:$BC$10009,54,0)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73</v>
      </c>
      <c r="J3038">
        <f t="shared" si="47"/>
        <v>105000</v>
      </c>
      <c r="K3038" t="e">
        <f>VLOOKUP(B3038,'REGISTRO ABONOS'!$B$8:$BC$10009,54,0)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ABONOS'!$B$8:$BC$10009,54,0)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ABONOS'!$B$8:$BC$10009,54,0)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ABONOS'!$B$8:$BC$10009,54,0)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ABONOS'!$B$8:$BC$10009,54,0)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246</v>
      </c>
      <c r="J3043">
        <f t="shared" si="47"/>
        <v>105000</v>
      </c>
      <c r="K3043" t="e">
        <f>VLOOKUP(B3043,'REGISTRO ABONOS'!$B$8:$BC$10009,54,0)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ABONOS'!$B$8:$BC$10009,54,0)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ABONOS'!$B$8:$BC$10009,54,0)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ABONOS'!$B$8:$BC$10009,54,0)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ABONOS'!$B$8:$BC$10009,54,0)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159</v>
      </c>
      <c r="J3048">
        <f t="shared" si="47"/>
        <v>105000</v>
      </c>
      <c r="K3048" t="e">
        <f>VLOOKUP(B3048,'REGISTRO ABONOS'!$B$8:$BC$10009,54,0)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257</v>
      </c>
      <c r="J3049">
        <f t="shared" si="47"/>
        <v>105000</v>
      </c>
      <c r="K3049" t="e">
        <f>VLOOKUP(B3049,'REGISTRO ABONOS'!$B$8:$BC$10009,54,0)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159</v>
      </c>
      <c r="J3050">
        <f t="shared" si="47"/>
        <v>105000</v>
      </c>
      <c r="K3050" t="e">
        <f>VLOOKUP(B3050,'REGISTRO ABONOS'!$B$8:$BC$10009,54,0)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310</v>
      </c>
      <c r="J3051">
        <f t="shared" si="47"/>
        <v>105000</v>
      </c>
      <c r="K3051" t="e">
        <f>VLOOKUP(B3051,'REGISTRO ABONOS'!$B$8:$BC$10009,54,0)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310</v>
      </c>
      <c r="J3052">
        <f t="shared" si="47"/>
        <v>105000</v>
      </c>
      <c r="K3052" t="e">
        <f>VLOOKUP(B3052,'REGISTRO ABONOS'!$B$8:$BC$10009,54,0)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ABONOS'!$B$8:$BC$10009,54,0)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ABONOS'!$B$8:$BC$10009,54,0)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ABONOS'!$B$8:$BC$10009,54,0)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73</v>
      </c>
      <c r="J3056">
        <f t="shared" si="47"/>
        <v>105000</v>
      </c>
      <c r="K3056" t="e">
        <f>VLOOKUP(B3056,'REGISTRO ABONOS'!$B$8:$BC$10009,54,0)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ABONOS'!$B$8:$BC$10009,54,0)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298</v>
      </c>
      <c r="J3058">
        <f t="shared" si="47"/>
        <v>105000</v>
      </c>
      <c r="K3058" t="e">
        <f>VLOOKUP(B3058,'REGISTRO ABONOS'!$B$8:$BC$10009,54,0)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310</v>
      </c>
      <c r="J3059">
        <f t="shared" si="47"/>
        <v>105000</v>
      </c>
      <c r="K3059" t="e">
        <f>VLOOKUP(B3059,'REGISTRO ABONOS'!$B$8:$BC$10009,54,0)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ABONOS'!$B$8:$BC$10009,54,0)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ABONOS'!$B$8:$BC$10009,54,0)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ABONOS'!$B$8:$BC$10009,54,0)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ABONOS'!$B$8:$BC$10009,54,0)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ABONOS'!$B$8:$BC$10009,54,0)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ABONOS'!$B$8:$BC$10009,54,0)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181</v>
      </c>
      <c r="J3066">
        <f t="shared" si="47"/>
        <v>105000</v>
      </c>
      <c r="K3066" t="e">
        <f>VLOOKUP(B3066,'REGISTRO ABONOS'!$B$8:$BC$10009,54,0)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257</v>
      </c>
      <c r="J3067">
        <f t="shared" si="47"/>
        <v>105000</v>
      </c>
      <c r="K3067" t="e">
        <f>VLOOKUP(B3067,'REGISTRO ABONOS'!$B$8:$BC$10009,54,0)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ABONOS'!$B$8:$BC$10009,54,0)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ABONOS'!$B$8:$BC$10009,54,0)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ABONOS'!$B$8:$BC$10009,54,0)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ABONOS'!$B$8:$BC$10009,54,0)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ABONOS'!$B$8:$BC$10009,54,0)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ABONOS'!$B$8:$BC$10009,54,0)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ABONOS'!$B$8:$BC$10009,54,0)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ABONOS'!$B$8:$BC$10009,54,0)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ABONOS'!$B$8:$BC$10009,54,0)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ABONOS'!$B$8:$BC$10009,54,0)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ABONOS'!$B$8:$BC$10009,54,0)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ABONOS'!$B$8:$BC$10009,54,0)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ABONOS'!$B$8:$BC$10009,54,0)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ABONOS'!$B$8:$BC$10009,54,0)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ABONOS'!$B$8:$BC$10009,54,0)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C3083" s="10">
        <v>43565</v>
      </c>
      <c r="D3083" t="s">
        <v>423</v>
      </c>
      <c r="H3083" t="s">
        <v>423</v>
      </c>
      <c r="I3083" t="s">
        <v>128</v>
      </c>
      <c r="J3083">
        <f t="shared" si="47"/>
        <v>105000</v>
      </c>
      <c r="K3083" t="e">
        <f>VLOOKUP(B3083,'REGISTRO ABONOS'!$B$8:$BC$10009,54,0)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ABONOS'!$B$8:$BC$10009,54,0)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ABONOS'!$B$8:$BC$10009,54,0)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ABONOS'!$B$8:$BC$10009,54,0)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ABONOS'!$B$8:$BC$10009,54,0)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ABONOS'!$B$8:$BC$10009,54,0)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ABONOS'!$B$8:$BC$10009,54,0)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ABONOS'!$B$8:$BC$10009,54,0)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ABONOS'!$B$8:$BC$10009,54,0)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ABONOS'!$B$8:$BC$10009,54,0)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ABONOS'!$B$8:$BC$10009,54,0)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ABONOS'!$B$8:$BC$10009,54,0)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ABONOS'!$B$8:$BC$10009,54,0)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304</v>
      </c>
      <c r="J3096">
        <f t="shared" si="48"/>
        <v>105000</v>
      </c>
      <c r="K3096" t="e">
        <f>VLOOKUP(B3096,'REGISTRO ABONOS'!$B$8:$BC$10009,54,0)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ABONOS'!$B$8:$BC$10009,54,0)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ABONOS'!$B$8:$BC$10009,54,0)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181</v>
      </c>
      <c r="J3099">
        <f t="shared" si="48"/>
        <v>105000</v>
      </c>
      <c r="K3099" t="e">
        <f>VLOOKUP(B3099,'REGISTRO ABONOS'!$B$8:$BC$10009,54,0)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ABONOS'!$B$8:$BC$10009,54,0)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ABONOS'!$B$8:$BC$10009,54,0)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181</v>
      </c>
      <c r="J3102">
        <f t="shared" si="48"/>
        <v>105000</v>
      </c>
      <c r="K3102" t="e">
        <f>VLOOKUP(B3102,'REGISTRO ABONOS'!$B$8:$BC$10009,54,0)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ABONOS'!$B$8:$BC$10009,54,0)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ABONOS'!$B$8:$BC$10009,54,0)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ABONOS'!$B$8:$BC$10009,54,0)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ABONOS'!$B$8:$BC$10009,54,0)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ABONOS'!$B$8:$BC$10009,54,0)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ABONOS'!$B$8:$BC$10009,54,0)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181</v>
      </c>
      <c r="J3109">
        <f t="shared" si="48"/>
        <v>105000</v>
      </c>
      <c r="K3109" t="e">
        <f>VLOOKUP(B3109,'REGISTRO ABONOS'!$B$8:$BC$10009,54,0)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290</v>
      </c>
      <c r="J3110">
        <f t="shared" si="48"/>
        <v>105000</v>
      </c>
      <c r="K3110" t="e">
        <f>VLOOKUP(B3110,'REGISTRO ABONOS'!$B$8:$BC$10009,54,0)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ABONOS'!$B$8:$BC$10009,54,0)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ABONOS'!$B$8:$BC$10009,54,0)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ABONOS'!$B$8:$BC$10009,54,0)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271</v>
      </c>
      <c r="J3114">
        <f t="shared" si="48"/>
        <v>105000</v>
      </c>
      <c r="K3114" t="e">
        <f>VLOOKUP(B3114,'REGISTRO ABONOS'!$B$8:$BC$10009,54,0)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ABONOS'!$B$8:$BC$10009,54,0)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ABONOS'!$B$8:$BC$10009,54,0)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178</v>
      </c>
      <c r="H3117" t="s">
        <v>178</v>
      </c>
      <c r="I3117" t="s">
        <v>77</v>
      </c>
      <c r="J3117">
        <f t="shared" si="48"/>
        <v>105000</v>
      </c>
      <c r="K3117" t="e">
        <f>VLOOKUP(B3117,'REGISTRO ABONOS'!$B$8:$BC$10009,54,0)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ABONOS'!$B$8:$BC$10009,54,0)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290</v>
      </c>
      <c r="J3119">
        <f t="shared" si="48"/>
        <v>105000</v>
      </c>
      <c r="K3119" t="e">
        <f>VLOOKUP(B3119,'REGISTRO ABONOS'!$B$8:$BC$10009,54,0)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73</v>
      </c>
      <c r="J3120">
        <f t="shared" si="48"/>
        <v>105000</v>
      </c>
      <c r="K3120" t="e">
        <f>VLOOKUP(B3120,'REGISTRO ABONOS'!$B$8:$BC$10009,54,0)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ABONOS'!$B$8:$BC$10009,54,0)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ABONOS'!$B$8:$BC$10009,54,0)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ABONOS'!$B$8:$BC$10009,54,0)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73</v>
      </c>
      <c r="J3124">
        <f t="shared" si="48"/>
        <v>105000</v>
      </c>
      <c r="K3124" t="e">
        <f>VLOOKUP(B3124,'REGISTRO ABONOS'!$B$8:$BC$10009,54,0)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ABONOS'!$B$8:$BC$10009,54,0)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73</v>
      </c>
      <c r="J3126">
        <f t="shared" si="48"/>
        <v>105000</v>
      </c>
      <c r="K3126" t="e">
        <f>VLOOKUP(B3126,'REGISTRO ABONOS'!$B$8:$BC$10009,54,0)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176</v>
      </c>
      <c r="I3127" t="s">
        <v>176</v>
      </c>
      <c r="J3127">
        <f t="shared" si="48"/>
        <v>105000</v>
      </c>
      <c r="K3127" t="e">
        <f>VLOOKUP(B3127,'REGISTRO ABONOS'!$B$8:$BC$10009,54,0)</f>
        <v>#N/A</v>
      </c>
      <c r="L3127" t="e">
        <f>IF(Tabla267[[#This Row],[VALOR RESTANTE]]&lt;Tabla267[[#This Row],[VALOR]],"NO DISPONIBLE","DISPONIBLE")</f>
        <v>#N/A</v>
      </c>
      <c r="M3127" s="9">
        <f>COUNTIF(Tabla267[[#This Row],[VALOR RESTANTE]],0)</f>
        <v>0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ABONOS'!$B$8:$BC$10009,54,0)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257</v>
      </c>
      <c r="J3129">
        <f t="shared" si="48"/>
        <v>105000</v>
      </c>
      <c r="K3129" t="e">
        <f>VLOOKUP(B3129,'REGISTRO ABONOS'!$B$8:$BC$10009,54,0)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ABONOS'!$B$8:$BC$10009,54,0)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ABONOS'!$B$8:$BC$10009,54,0)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ABONOS'!$B$8:$BC$10009,54,0)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ABONOS'!$B$8:$BC$10009,54,0)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290</v>
      </c>
      <c r="J3134">
        <f t="shared" si="48"/>
        <v>105000</v>
      </c>
      <c r="K3134" t="e">
        <f>VLOOKUP(B3134,'REGISTRO ABONOS'!$B$8:$BC$10009,54,0)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183</v>
      </c>
      <c r="J3135">
        <f t="shared" si="48"/>
        <v>105000</v>
      </c>
      <c r="K3135" t="e">
        <f>VLOOKUP(B3135,'REGISTRO ABONOS'!$B$8:$BC$10009,54,0)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257</v>
      </c>
      <c r="J3136">
        <f t="shared" si="48"/>
        <v>105000</v>
      </c>
      <c r="K3136" t="e">
        <f>VLOOKUP(B3136,'REGISTRO ABONOS'!$B$8:$BC$10009,54,0)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ABONOS'!$B$8:$BC$10009,54,0)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ABONOS'!$B$8:$BC$10009,54,0)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261</v>
      </c>
      <c r="J3139">
        <f t="shared" si="48"/>
        <v>105000</v>
      </c>
      <c r="K3139" t="e">
        <f>VLOOKUP(B3139,'REGISTRO ABONOS'!$B$8:$BC$10009,54,0)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ABONOS'!$B$8:$BC$10009,54,0)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409</v>
      </c>
      <c r="H3141" t="s">
        <v>409</v>
      </c>
      <c r="I3141" t="s">
        <v>185</v>
      </c>
      <c r="J3141">
        <f t="shared" si="48"/>
        <v>105000</v>
      </c>
      <c r="K3141" t="e">
        <f>VLOOKUP(B3141,'REGISTRO ABONOS'!$B$8:$BC$10009,54,0)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ABONOS'!$B$8:$BC$10009,54,0)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ABONOS'!$B$8:$BC$10009,54,0)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304</v>
      </c>
      <c r="J3144">
        <f t="shared" si="48"/>
        <v>105000</v>
      </c>
      <c r="K3144" t="e">
        <f>VLOOKUP(B3144,'REGISTRO ABONOS'!$B$8:$BC$10009,54,0)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ABONOS'!$B$8:$BC$10009,54,0)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ABONOS'!$B$8:$BC$10009,54,0)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261</v>
      </c>
      <c r="J3147">
        <f t="shared" si="48"/>
        <v>105000</v>
      </c>
      <c r="K3147" t="e">
        <f>VLOOKUP(B3147,'REGISTRO ABONOS'!$B$8:$BC$10009,54,0)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ABONOS'!$B$8:$BC$10009,54,0)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ABONOS'!$B$8:$BC$10009,54,0)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261</v>
      </c>
      <c r="J3150">
        <f t="shared" si="49"/>
        <v>105000</v>
      </c>
      <c r="K3150" t="e">
        <f>VLOOKUP(B3150,'REGISTRO ABONOS'!$B$8:$BC$10009,54,0)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ABONOS'!$B$8:$BC$10009,54,0)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ABONOS'!$B$8:$BC$10009,54,0)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73</v>
      </c>
      <c r="J3153">
        <f t="shared" si="49"/>
        <v>105000</v>
      </c>
      <c r="K3153" t="e">
        <f>VLOOKUP(B3153,'REGISTRO ABONOS'!$B$8:$BC$10009,54,0)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257</v>
      </c>
      <c r="J3154">
        <f t="shared" si="49"/>
        <v>105000</v>
      </c>
      <c r="K3154" t="e">
        <f>VLOOKUP(B3154,'REGISTRO ABONOS'!$B$8:$BC$10009,54,0)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ABONOS'!$B$8:$BC$10009,54,0)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ABONOS'!$B$8:$BC$10009,54,0)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ABONOS'!$B$8:$BC$10009,54,0)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ABONOS'!$B$8:$BC$10009,54,0)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310</v>
      </c>
      <c r="J3159">
        <f t="shared" si="49"/>
        <v>105000</v>
      </c>
      <c r="K3159" t="e">
        <f>VLOOKUP(B3159,'REGISTRO ABONOS'!$B$8:$BC$10009,54,0)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261</v>
      </c>
      <c r="J3160">
        <f t="shared" si="49"/>
        <v>105000</v>
      </c>
      <c r="K3160" t="e">
        <f>VLOOKUP(B3160,'REGISTRO ABONOS'!$B$8:$BC$10009,54,0)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ABONOS'!$B$8:$BC$10009,54,0)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ABONOS'!$B$8:$BC$10009,54,0)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ABONOS'!$B$8:$BC$10009,54,0)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73</v>
      </c>
      <c r="J3164">
        <f t="shared" si="49"/>
        <v>105000</v>
      </c>
      <c r="K3164" t="e">
        <f>VLOOKUP(B3164,'REGISTRO ABONOS'!$B$8:$BC$10009,54,0)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ABONOS'!$B$8:$BC$10009,54,0)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ABONOS'!$B$8:$BC$10009,54,0)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270</v>
      </c>
      <c r="J3167">
        <f t="shared" si="49"/>
        <v>105000</v>
      </c>
      <c r="K3167" t="e">
        <f>VLOOKUP(B3167,'REGISTRO ABONOS'!$B$8:$BC$10009,54,0)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72</v>
      </c>
      <c r="J3168">
        <f t="shared" si="49"/>
        <v>105000</v>
      </c>
      <c r="K3168" t="e">
        <f>VLOOKUP(B3168,'REGISTRO ABONOS'!$B$8:$BC$10009,54,0)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270</v>
      </c>
      <c r="J3169">
        <f t="shared" si="49"/>
        <v>105000</v>
      </c>
      <c r="K3169" t="e">
        <f>VLOOKUP(B3169,'REGISTRO ABONOS'!$B$8:$BC$10009,54,0)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ABONOS'!$B$8:$BC$10009,54,0)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ABONOS'!$B$8:$BC$10009,54,0)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ABONOS'!$B$8:$BC$10009,54,0)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ABONOS'!$B$8:$BC$10009,54,0)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ABONOS'!$B$8:$BC$10009,54,0)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ABONOS'!$B$8:$BC$10009,54,0)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254</v>
      </c>
      <c r="J3176">
        <f t="shared" si="49"/>
        <v>105000</v>
      </c>
      <c r="K3176" t="e">
        <f>VLOOKUP(B3176,'REGISTRO ABONOS'!$B$8:$BC$10009,54,0)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ABONOS'!$B$8:$BC$10009,54,0)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ABONOS'!$B$8:$BC$10009,54,0)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ABONOS'!$B$8:$BC$10009,54,0)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ABONOS'!$B$8:$BC$10009,54,0)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ABONOS'!$B$8:$BC$10009,54,0)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ABONOS'!$B$8:$BC$10009,54,0)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ABONOS'!$B$8:$BC$10009,54,0)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ABONOS'!$B$8:$BC$10009,54,0)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ABONOS'!$B$8:$BC$10009,54,0)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ABONOS'!$B$8:$BC$10009,54,0)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276</v>
      </c>
      <c r="J3187">
        <f t="shared" si="49"/>
        <v>105000</v>
      </c>
      <c r="K3187" t="e">
        <f>VLOOKUP(B3187,'REGISTRO ABONOS'!$B$8:$BC$10009,54,0)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ABONOS'!$B$8:$BC$10009,54,0)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ABONOS'!$B$8:$BC$10009,54,0)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363</v>
      </c>
      <c r="J3190">
        <f t="shared" si="49"/>
        <v>105000</v>
      </c>
      <c r="K3190" t="e">
        <f>VLOOKUP(B3190,'REGISTRO ABONOS'!$B$8:$BC$10009,54,0)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ABONOS'!$B$8:$BC$10009,54,0)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ABONOS'!$B$8:$BC$10009,54,0)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ABONOS'!$B$8:$BC$10009,54,0)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ABONOS'!$B$8:$BC$10009,54,0)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72</v>
      </c>
      <c r="J3195">
        <f t="shared" si="49"/>
        <v>105000</v>
      </c>
      <c r="K3195" t="e">
        <f>VLOOKUP(B3195,'REGISTRO ABONOS'!$B$8:$BC$10009,54,0)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ABONOS'!$B$8:$BC$10009,54,0)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276</v>
      </c>
      <c r="J3197">
        <f t="shared" si="49"/>
        <v>105000</v>
      </c>
      <c r="K3197" t="e">
        <f>VLOOKUP(B3197,'REGISTRO ABONOS'!$B$8:$BC$10009,54,0)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ABONOS'!$B$8:$BC$10009,54,0)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ABONOS'!$B$8:$BC$10009,54,0)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ABONOS'!$B$8:$BC$10009,54,0)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ABONOS'!$B$8:$BC$10009,54,0)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ABONOS'!$B$8:$BC$10009,54,0)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254</v>
      </c>
      <c r="J3203">
        <f t="shared" si="49"/>
        <v>105000</v>
      </c>
      <c r="K3203" t="e">
        <f>VLOOKUP(B3203,'REGISTRO ABONOS'!$B$8:$BC$10009,54,0)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ABONOS'!$B$8:$BC$10009,54,0)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ABONOS'!$B$8:$BC$10009,54,0)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257</v>
      </c>
      <c r="J3206">
        <f t="shared" si="49"/>
        <v>105000</v>
      </c>
      <c r="K3206" t="e">
        <f>VLOOKUP(B3206,'REGISTRO ABONOS'!$B$8:$BC$10009,54,0)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ABONOS'!$B$8:$BC$10009,54,0)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72</v>
      </c>
      <c r="J3208">
        <f t="shared" si="49"/>
        <v>105000</v>
      </c>
      <c r="K3208" t="e">
        <f>VLOOKUP(B3208,'REGISTRO ABONOS'!$B$8:$BC$10009,54,0)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363</v>
      </c>
      <c r="J3209">
        <f t="shared" si="49"/>
        <v>105000</v>
      </c>
      <c r="K3209" t="e">
        <f>VLOOKUP(B3209,'REGISTRO ABONOS'!$B$8:$BC$10009,54,0)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73</v>
      </c>
      <c r="J3210">
        <f t="shared" si="49"/>
        <v>105000</v>
      </c>
      <c r="K3210" t="e">
        <f>VLOOKUP(B3210,'REGISTRO ABONOS'!$B$8:$BC$10009,54,0)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273</v>
      </c>
      <c r="J3211">
        <f t="shared" si="49"/>
        <v>105000</v>
      </c>
      <c r="K3211" t="e">
        <f>VLOOKUP(B3211,'REGISTRO ABONOS'!$B$8:$BC$10009,54,0)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250</v>
      </c>
      <c r="J3212">
        <f t="shared" ref="J3212:J3275" si="50">IF(C3212&gt;43607,130000,105000)</f>
        <v>105000</v>
      </c>
      <c r="K3212" t="e">
        <f>VLOOKUP(B3212,'REGISTRO ABONOS'!$B$8:$BC$10009,54,0)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290</v>
      </c>
      <c r="J3213">
        <f t="shared" si="50"/>
        <v>105000</v>
      </c>
      <c r="K3213" t="e">
        <f>VLOOKUP(B3213,'REGISTRO ABONOS'!$B$8:$BC$10009,54,0)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ABONOS'!$B$8:$BC$10009,54,0)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ABONOS'!$B$8:$BC$10009,54,0)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ABONOS'!$B$8:$BC$10009,54,0)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ABONOS'!$B$8:$BC$10009,54,0)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ABONOS'!$B$8:$BC$10009,54,0)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ABONOS'!$B$8:$BC$10009,54,0)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ABONOS'!$B$8:$BC$10009,54,0)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181</v>
      </c>
      <c r="J3221">
        <f t="shared" si="50"/>
        <v>105000</v>
      </c>
      <c r="K3221" t="e">
        <f>VLOOKUP(B3221,'REGISTRO ABONOS'!$B$8:$BC$10009,54,0)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250</v>
      </c>
      <c r="J3222">
        <f t="shared" si="50"/>
        <v>105000</v>
      </c>
      <c r="K3222" t="e">
        <f>VLOOKUP(B3222,'REGISTRO ABONOS'!$B$8:$BC$10009,54,0)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ABONOS'!$B$8:$BC$10009,54,0)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ABONOS'!$B$8:$BC$10009,54,0)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ABONOS'!$B$8:$BC$10009,54,0)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ABONOS'!$B$8:$BC$10009,54,0)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ABONOS'!$B$8:$BC$10009,54,0)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ABONOS'!$B$8:$BC$10009,54,0)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ABONOS'!$B$8:$BC$10009,54,0)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ABONOS'!$B$8:$BC$10009,54,0)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ABONOS'!$B$8:$BC$10009,54,0)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ABONOS'!$B$8:$BC$10009,54,0)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ABONOS'!$B$8:$BC$10009,54,0)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273</v>
      </c>
      <c r="J3234">
        <f t="shared" si="50"/>
        <v>105000</v>
      </c>
      <c r="K3234" t="e">
        <f>VLOOKUP(B3234,'REGISTRO ABONOS'!$B$8:$BC$10009,54,0)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ABONOS'!$B$8:$BC$10009,54,0)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ABONOS'!$B$8:$BC$10009,54,0)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ABONOS'!$B$8:$BC$10009,54,0)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ABONOS'!$B$8:$BC$10009,54,0)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ABONOS'!$B$8:$BC$10009,54,0)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ABONOS'!$B$8:$BC$10009,54,0)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ABONOS'!$B$8:$BC$10009,54,0)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ABONOS'!$B$8:$BC$10009,54,0)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ABONOS'!$B$8:$BC$10009,54,0)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ABONOS'!$B$8:$BC$10009,54,0)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290</v>
      </c>
      <c r="J3245">
        <f t="shared" si="50"/>
        <v>105000</v>
      </c>
      <c r="K3245" t="e">
        <f>VLOOKUP(B3245,'REGISTRO ABONOS'!$B$8:$BC$10009,54,0)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ABONOS'!$B$8:$BC$10009,54,0)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73</v>
      </c>
      <c r="J3247">
        <f t="shared" si="50"/>
        <v>105000</v>
      </c>
      <c r="K3247" t="e">
        <f>VLOOKUP(B3247,'REGISTRO ABONOS'!$B$8:$BC$10009,54,0)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ABONOS'!$B$8:$BC$10009,54,0)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304</v>
      </c>
      <c r="J3249">
        <f t="shared" si="50"/>
        <v>105000</v>
      </c>
      <c r="K3249" t="e">
        <f>VLOOKUP(B3249,'REGISTRO ABONOS'!$B$8:$BC$10009,54,0)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ABONOS'!$B$8:$BC$10009,54,0)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ABONOS'!$B$8:$BC$10009,54,0)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ABONOS'!$B$8:$BC$10009,54,0)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252</v>
      </c>
      <c r="J3253">
        <f t="shared" si="50"/>
        <v>105000</v>
      </c>
      <c r="K3253" t="e">
        <f>VLOOKUP(B3253,'REGISTRO ABONOS'!$B$8:$BC$10009,54,0)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252</v>
      </c>
      <c r="J3254">
        <f t="shared" si="50"/>
        <v>105000</v>
      </c>
      <c r="K3254" t="e">
        <f>VLOOKUP(B3254,'REGISTRO ABONOS'!$B$8:$BC$10009,54,0)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ABONOS'!$B$8:$BC$10009,54,0)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257</v>
      </c>
      <c r="J3256">
        <f t="shared" si="50"/>
        <v>105000</v>
      </c>
      <c r="K3256" t="e">
        <f>VLOOKUP(B3256,'REGISTRO ABONOS'!$B$8:$BC$10009,54,0)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ABONOS'!$B$8:$BC$10009,54,0)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250</v>
      </c>
      <c r="J3258">
        <f t="shared" si="50"/>
        <v>105000</v>
      </c>
      <c r="K3258" t="e">
        <f>VLOOKUP(B3258,'REGISTRO ABONOS'!$B$8:$BC$10009,54,0)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250</v>
      </c>
      <c r="J3259">
        <f t="shared" si="50"/>
        <v>105000</v>
      </c>
      <c r="K3259" t="e">
        <f>VLOOKUP(B3259,'REGISTRO ABONOS'!$B$8:$BC$10009,54,0)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ABONOS'!$B$8:$BC$10009,54,0)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ABONOS'!$B$8:$BC$10009,54,0)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ABONOS'!$B$8:$BC$10009,54,0)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ABONOS'!$B$8:$BC$10009,54,0)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ABONOS'!$B$8:$BC$10009,54,0)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ABONOS'!$B$8:$BC$10009,54,0)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ABONOS'!$B$8:$BC$10009,54,0)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181</v>
      </c>
      <c r="J3267">
        <f t="shared" si="50"/>
        <v>105000</v>
      </c>
      <c r="K3267" t="e">
        <f>VLOOKUP(B3267,'REGISTRO ABONOS'!$B$8:$BC$10009,54,0)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ABONOS'!$B$8:$BC$10009,54,0)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ABONOS'!$B$8:$BC$10009,54,0)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ABONOS'!$B$8:$BC$10009,54,0)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159</v>
      </c>
      <c r="J3271">
        <f t="shared" si="50"/>
        <v>105000</v>
      </c>
      <c r="K3271" t="e">
        <f>VLOOKUP(B3271,'REGISTRO ABONOS'!$B$8:$BC$10009,54,0)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ABONOS'!$B$8:$BC$10009,54,0)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ABONOS'!$B$8:$BC$10009,54,0)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ABONOS'!$B$8:$BC$10009,54,0)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ABONOS'!$B$8:$BC$10009,54,0)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ABONOS'!$B$8:$BC$10009,54,0)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ABONOS'!$B$8:$BC$10009,54,0)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ABONOS'!$B$8:$BC$10009,54,0)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ABONOS'!$B$8:$BC$10009,54,0)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ABONOS'!$B$8:$BC$10009,54,0)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ABONOS'!$B$8:$BC$10009,54,0)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ABONOS'!$B$8:$BC$10009,54,0)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ABONOS'!$B$8:$BC$10009,54,0)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ABONOS'!$B$8:$BC$10009,54,0)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ABONOS'!$B$8:$BC$10009,54,0)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181</v>
      </c>
      <c r="J3286">
        <f t="shared" si="51"/>
        <v>105000</v>
      </c>
      <c r="K3286" t="e">
        <f>VLOOKUP(B3286,'REGISTRO ABONOS'!$B$8:$BC$10009,54,0)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256</v>
      </c>
      <c r="J3287">
        <f t="shared" si="51"/>
        <v>105000</v>
      </c>
      <c r="K3287" t="e">
        <f>VLOOKUP(B3287,'REGISTRO ABONOS'!$B$8:$BC$10009,54,0)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ABONOS'!$B$8:$BC$10009,54,0)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ABONOS'!$B$8:$BC$10009,54,0)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ABONOS'!$B$8:$BC$10009,54,0)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ABONOS'!$B$8:$BC$10009,54,0)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ABONOS'!$B$8:$BC$10009,54,0)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ABONOS'!$B$8:$BC$10009,54,0)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ABONOS'!$B$8:$BC$10009,54,0)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181</v>
      </c>
      <c r="J3295">
        <f t="shared" si="51"/>
        <v>105000</v>
      </c>
      <c r="K3295" t="e">
        <f>VLOOKUP(B3295,'REGISTRO ABONOS'!$B$8:$BC$10009,54,0)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159</v>
      </c>
      <c r="J3296">
        <f t="shared" si="51"/>
        <v>105000</v>
      </c>
      <c r="K3296" t="e">
        <f>VLOOKUP(B3296,'REGISTRO ABONOS'!$B$8:$BC$10009,54,0)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ABONOS'!$B$8:$BC$10009,54,0)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ABONOS'!$B$8:$BC$10009,54,0)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ABONOS'!$B$8:$BC$10009,54,0)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ABONOS'!$B$8:$BC$10009,54,0)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ABONOS'!$B$8:$BC$10009,54,0)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ABONOS'!$B$8:$BC$10009,54,0)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ABONOS'!$B$8:$BC$10009,54,0)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ABONOS'!$B$8:$BC$10009,54,0)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181</v>
      </c>
      <c r="J3305">
        <f t="shared" si="51"/>
        <v>105000</v>
      </c>
      <c r="K3305" t="e">
        <f>VLOOKUP(B3305,'REGISTRO ABONOS'!$B$8:$BC$10009,54,0)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ABONOS'!$B$8:$BC$10009,54,0)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ABONOS'!$B$8:$BC$10009,54,0)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ABONOS'!$B$8:$BC$10009,54,0)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ABONOS'!$B$8:$BC$10009,54,0)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ABONOS'!$B$8:$BC$10009,54,0)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ABONOS'!$B$8:$BC$10009,54,0)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ABONOS'!$B$8:$BC$10009,54,0)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250</v>
      </c>
      <c r="J3313">
        <f t="shared" si="51"/>
        <v>105000</v>
      </c>
      <c r="K3313" t="e">
        <f>VLOOKUP(B3313,'REGISTRO ABONOS'!$B$8:$BC$10009,54,0)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ABONOS'!$B$8:$BC$10009,54,0)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ABONOS'!$B$8:$BC$10009,54,0)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ABONOS'!$B$8:$BC$10009,54,0)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ABONOS'!$B$8:$BC$10009,54,0)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ABONOS'!$B$8:$BC$10009,54,0)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ABONOS'!$B$8:$BC$10009,54,0)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ABONOS'!$B$8:$BC$10009,54,0)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ABONOS'!$B$8:$BC$10009,54,0)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159</v>
      </c>
      <c r="J3322">
        <f t="shared" si="51"/>
        <v>105000</v>
      </c>
      <c r="K3322" t="e">
        <f>VLOOKUP(B3322,'REGISTRO ABONOS'!$B$8:$BC$10009,54,0)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250</v>
      </c>
      <c r="J3323">
        <f t="shared" si="51"/>
        <v>105000</v>
      </c>
      <c r="K3323" t="e">
        <f>VLOOKUP(B3323,'REGISTRO ABONOS'!$B$8:$BC$10009,54,0)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ABONOS'!$B$8:$BC$10009,54,0)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ABONOS'!$B$8:$BC$10009,54,0)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ABONOS'!$B$8:$BC$10009,54,0)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ABONOS'!$B$8:$BC$10009,54,0)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ABONOS'!$B$8:$BC$10009,54,0)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ABONOS'!$B$8:$BC$10009,54,0)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ABONOS'!$B$8:$BC$10009,54,0)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ABONOS'!$B$8:$BC$10009,54,0)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ABONOS'!$B$8:$BC$10009,54,0)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ABONOS'!$B$8:$BC$10009,54,0)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300</v>
      </c>
      <c r="J3334">
        <f t="shared" si="51"/>
        <v>105000</v>
      </c>
      <c r="K3334" t="e">
        <f>VLOOKUP(B3334,'REGISTRO ABONOS'!$B$8:$BC$10009,54,0)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ABONOS'!$B$8:$BC$10009,54,0)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ABONOS'!$B$8:$BC$10009,54,0)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ABONOS'!$B$8:$BC$10009,54,0)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ABONOS'!$B$8:$BC$10009,54,0)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ABONOS'!$B$8:$BC$10009,54,0)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ABONOS'!$B$8:$BC$10009,54,0)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ABONOS'!$B$8:$BC$10009,54,0)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ABONOS'!$B$8:$BC$10009,54,0)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ABONOS'!$B$8:$BC$10009,54,0)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ABONOS'!$B$8:$BC$10009,54,0)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ABONOS'!$B$8:$BC$10009,54,0)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ABONOS'!$B$8:$BC$10009,54,0)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ABONOS'!$B$8:$BC$10009,54,0)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ABONOS'!$B$8:$BC$10009,54,0)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ABONOS'!$B$8:$BC$10009,54,0)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ABONOS'!$B$8:$BC$10009,54,0)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ABONOS'!$B$8:$BC$10009,54,0)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ABONOS'!$B$8:$BC$10009,54,0)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ABONOS'!$B$8:$BC$10009,54,0)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129</v>
      </c>
      <c r="I3354" t="s">
        <v>128</v>
      </c>
      <c r="J3354">
        <f t="shared" si="52"/>
        <v>105000</v>
      </c>
      <c r="K3354" t="e">
        <f>VLOOKUP(B3354,'REGISTRO ABONOS'!$B$8:$BC$10009,54,0)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ABONOS'!$B$8:$BC$10009,54,0)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ABONOS'!$B$8:$BC$10009,54,0)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ABONOS'!$B$8:$BC$10009,54,0)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ABONOS'!$B$8:$BC$10009,54,0)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ABONOS'!$B$8:$BC$10009,54,0)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ABONOS'!$B$8:$BC$10009,54,0)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ABONOS'!$B$8:$BC$10009,54,0)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ABONOS'!$B$8:$BC$10009,54,0)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ABONOS'!$B$8:$BC$10009,54,0)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ABONOS'!$B$8:$BC$10009,54,0)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ABONOS'!$B$8:$BC$10009,54,0)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ABONOS'!$B$8:$BC$10009,54,0)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ABONOS'!$B$8:$BC$10009,54,0)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ABONOS'!$B$8:$BC$10009,54,0)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ABONOS'!$B$8:$BC$10009,54,0)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ABONOS'!$B$8:$BC$10009,54,0)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ABONOS'!$B$8:$BC$10009,54,0)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ABONOS'!$B$8:$BC$10009,54,0)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ABONOS'!$B$8:$BC$10009,54,0)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ABONOS'!$B$8:$BC$10009,54,0)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ABONOS'!$B$8:$BC$10009,54,0)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ABONOS'!$B$8:$BC$10009,54,0)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ABONOS'!$B$8:$BC$10009,54,0)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ABONOS'!$B$8:$BC$10009,54,0)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ABONOS'!$B$8:$BC$10009,54,0)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222</v>
      </c>
      <c r="I3380" t="s">
        <v>218</v>
      </c>
      <c r="J3380">
        <f t="shared" si="52"/>
        <v>105000</v>
      </c>
      <c r="K3380" t="e">
        <f>VLOOKUP(B3380,'REGISTRO ABONOS'!$B$8:$BC$10009,54,0)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ABONOS'!$B$8:$BC$10009,54,0)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ABONOS'!$B$8:$BC$10009,54,0)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ABONOS'!$B$8:$BC$10009,54,0)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ABONOS'!$B$8:$BC$10009,54,0)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ABONOS'!$B$8:$BC$10009,54,0)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ABONOS'!$B$8:$BC$10009,54,0)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ABONOS'!$B$8:$BC$10009,54,0)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ABONOS'!$B$8:$BC$10009,54,0)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ABONOS'!$B$8:$BC$10009,54,0)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ABONOS'!$B$8:$BC$10009,54,0)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ABONOS'!$B$8:$BC$10009,54,0)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ABONOS'!$B$8:$BC$10009,54,0)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ABONOS'!$B$8:$BC$10009,54,0)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ABONOS'!$B$8:$BC$10009,54,0)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ABONOS'!$B$8:$BC$10009,54,0)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ABONOS'!$B$8:$BC$10009,54,0)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ABONOS'!$B$8:$BC$10009,54,0)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ABONOS'!$B$8:$BC$10009,54,0)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ABONOS'!$B$8:$BC$10009,54,0)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ABONOS'!$B$8:$BC$10009,54,0)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ABONOS'!$B$8:$BC$10009,54,0)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ABONOS'!$B$8:$BC$10009,54,0)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43581</v>
      </c>
      <c r="D3403" t="s">
        <v>405</v>
      </c>
      <c r="H3403" t="s">
        <v>404</v>
      </c>
      <c r="I3403" t="s">
        <v>271</v>
      </c>
      <c r="J3403">
        <f t="shared" si="52"/>
        <v>105000</v>
      </c>
      <c r="K3403" t="e">
        <f>VLOOKUP(B3403,'REGISTRO ABONOS'!$B$8:$BC$10009,54,0)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ABONOS'!$B$8:$BC$10009,54,0)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ABONOS'!$B$8:$BC$10009,54,0)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ABONOS'!$B$8:$BC$10009,54,0)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ABONOS'!$B$8:$BC$10009,54,0)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ABONOS'!$B$8:$BC$10009,54,0)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ABONOS'!$B$8:$BC$10009,54,0)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ABONOS'!$B$8:$BC$10009,54,0)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ABONOS'!$B$8:$BC$10009,54,0)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ABONOS'!$B$8:$BC$10009,54,0)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ABONOS'!$B$8:$BC$10009,54,0)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ABONOS'!$B$8:$BC$10009,54,0)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ABONOS'!$B$8:$BC$10009,54,0)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ABONOS'!$B$8:$BC$10009,54,0)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ABONOS'!$B$8:$BC$10009,54,0)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ABONOS'!$B$8:$BC$10009,54,0)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ABONOS'!$B$8:$BC$10009,54,0)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ABONOS'!$B$8:$BC$10009,54,0)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ABONOS'!$B$8:$BC$10009,54,0)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176</v>
      </c>
      <c r="I3422" t="s">
        <v>176</v>
      </c>
      <c r="J3422">
        <f t="shared" si="53"/>
        <v>105000</v>
      </c>
      <c r="K3422" t="e">
        <f>VLOOKUP(B3422,'REGISTRO ABONOS'!$B$8:$BC$10009,54,0)</f>
        <v>#N/A</v>
      </c>
      <c r="L3422" t="e">
        <f>IF(Tabla267[[#This Row],[VALOR RESTANTE]]&lt;Tabla267[[#This Row],[VALOR]],"NO DISPONIBLE","DISPONIBLE")</f>
        <v>#N/A</v>
      </c>
      <c r="M3422" s="9">
        <f>COUNTIF(Tabla267[[#This Row],[VALOR RESTANTE]],0)</f>
        <v>0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ABONOS'!$B$8:$BC$10009,54,0)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ABONOS'!$B$8:$BC$10009,54,0)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ABONOS'!$B$8:$BC$10009,54,0)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ABONOS'!$B$8:$BC$10009,54,0)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ABONOS'!$B$8:$BC$10009,54,0)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ABONOS'!$B$8:$BC$10009,54,0)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ABONOS'!$B$8:$BC$10009,54,0)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ABONOS'!$B$8:$BC$10009,54,0)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ABONOS'!$B$8:$BC$10009,54,0)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226</v>
      </c>
      <c r="H3432" t="s">
        <v>226</v>
      </c>
      <c r="I3432" t="s">
        <v>218</v>
      </c>
      <c r="J3432">
        <f t="shared" si="53"/>
        <v>105000</v>
      </c>
      <c r="K3432" t="e">
        <f>VLOOKUP(B3432,'REGISTRO ABONOS'!$B$8:$BC$10009,54,0)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ABONOS'!$B$8:$BC$10009,54,0)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ABONOS'!$B$8:$BC$10009,54,0)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ABONOS'!$B$8:$BC$10009,54,0)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ABONOS'!$B$8:$BC$10009,54,0)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ABONOS'!$B$8:$BC$10009,54,0)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ABONOS'!$B$8:$BC$10009,54,0)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ABONOS'!$B$8:$BC$10009,54,0)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ABONOS'!$B$8:$BC$10009,54,0)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ABONOS'!$B$8:$BC$10009,54,0)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ABONOS'!$B$8:$BC$10009,54,0)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ABONOS'!$B$8:$BC$10009,54,0)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ABONOS'!$B$8:$BC$10009,54,0)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ABONOS'!$B$8:$BC$10009,54,0)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ABONOS'!$B$8:$BC$10009,54,0)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ABONOS'!$B$8:$BC$10009,54,0)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ABONOS'!$B$8:$BC$10009,54,0)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ABONOS'!$B$8:$BC$10009,54,0)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ABONOS'!$B$8:$BC$10009,54,0)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ABONOS'!$B$8:$BC$10009,54,0)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ABONOS'!$B$8:$BC$10009,54,0)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ABONOS'!$B$8:$BC$10009,54,0)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ABONOS'!$B$8:$BC$10009,54,0)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ABONOS'!$B$8:$BC$10009,54,0)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ABONOS'!$B$8:$BC$10009,54,0)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ABONOS'!$B$8:$BC$10009,54,0)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ABONOS'!$B$8:$BC$10009,54,0)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ABONOS'!$B$8:$BC$10009,54,0)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ABONOS'!$B$8:$BC$10009,54,0)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ABONOS'!$B$8:$BC$10009,54,0)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ABONOS'!$B$8:$BC$10009,54,0)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ABONOS'!$B$8:$BC$10009,54,0)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ABONOS'!$B$8:$BC$10009,54,0)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ABONOS'!$B$8:$BC$10009,54,0)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ABONOS'!$B$8:$BC$10009,54,0)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ABONOS'!$B$8:$BC$10009,54,0)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ABONOS'!$B$8:$BC$10009,54,0)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ABONOS'!$B$8:$BC$10009,54,0)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ABONOS'!$B$8:$BC$10009,54,0)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ABONOS'!$B$8:$BC$10009,54,0)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ABONOS'!$B$8:$BC$10009,54,0)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ABONOS'!$B$8:$BC$10009,54,0)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ABONOS'!$B$8:$BC$10009,54,0)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ABONOS'!$B$8:$BC$10009,54,0)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ABONOS'!$B$8:$BC$10009,54,0)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ABONOS'!$B$8:$BC$10009,54,0)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ABONOS'!$B$8:$BC$10009,54,0)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ABONOS'!$B$8:$BC$10009,54,0)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ABONOS'!$B$8:$BC$10009,54,0)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ABONOS'!$B$8:$BC$10009,54,0)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ABONOS'!$B$8:$BC$10009,54,0)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ABONOS'!$B$8:$BC$10009,54,0)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ABONOS'!$B$8:$BC$10009,54,0)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ABONOS'!$B$8:$BC$10009,54,0)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ABONOS'!$B$8:$BC$10009,54,0)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ABONOS'!$B$8:$BC$10009,54,0)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ABONOS'!$B$8:$BC$10009,54,0)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ABONOS'!$B$8:$BC$10009,54,0)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ABONOS'!$B$8:$BC$10009,54,0)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ABONOS'!$B$8:$BC$10009,54,0)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ABONOS'!$B$8:$BC$10009,54,0)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ABONOS'!$B$8:$BC$10009,54,0)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ABONOS'!$B$8:$BC$10009,54,0)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ABONOS'!$B$8:$BC$10009,54,0)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ABONOS'!$B$8:$BC$10009,54,0)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ABONOS'!$B$8:$BC$10009,54,0)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ABONOS'!$B$8:$BC$10009,54,0)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ABONOS'!$B$8:$BC$10009,54,0)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ABONOS'!$B$8:$BC$10009,54,0)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ABONOS'!$B$8:$BC$10009,54,0)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ABONOS'!$B$8:$BC$10009,54,0)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ABONOS'!$B$8:$BC$10009,54,0)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ABONOS'!$B$8:$BC$10009,54,0)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ABONOS'!$B$8:$BC$10009,54,0)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ABONOS'!$B$8:$BC$10009,54,0)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ABONOS'!$B$8:$BC$10009,54,0)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ABONOS'!$B$8:$BC$10009,54,0)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ABONOS'!$B$8:$BC$10009,54,0)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ABONOS'!$B$8:$BC$10009,54,0)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ABONOS'!$B$8:$BC$10009,54,0)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ABONOS'!$B$8:$BC$10009,54,0)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ABONOS'!$B$8:$BC$10009,54,0)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ABONOS'!$B$8:$BC$10009,54,0)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ABONOS'!$B$8:$BC$10009,54,0)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ABONOS'!$B$8:$BC$10009,54,0)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ABONOS'!$B$8:$BC$10009,54,0)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ABONOS'!$B$8:$BC$10009,54,0)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ABONOS'!$B$8:$BC$10009,54,0)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ABONOS'!$B$8:$BC$10009,54,0)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ABONOS'!$B$8:$BC$10009,54,0)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ABONOS'!$B$8:$BC$10009,54,0)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ABONOS'!$B$8:$BC$10009,54,0)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ABONOS'!$B$8:$BC$10009,54,0)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ABONOS'!$B$8:$BC$10009,54,0)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ABONOS'!$B$8:$BC$10009,54,0)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ABONOS'!$B$8:$BC$10009,54,0)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ABONOS'!$B$8:$BC$10009,54,0)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ABONOS'!$B$8:$BC$10009,54,0)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ABONOS'!$B$8:$BC$10009,54,0)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ABONOS'!$B$8:$BC$10009,54,0)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ABONOS'!$B$8:$BC$10009,54,0)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ABONOS'!$B$8:$BC$10009,54,0)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ABONOS'!$B$8:$BC$10009,54,0)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ABONOS'!$B$8:$BC$10009,54,0)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ABONOS'!$B$8:$BC$10009,54,0)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ABONOS'!$B$8:$BC$10009,54,0)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ABONOS'!$B$8:$BC$10009,54,0)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378</v>
      </c>
      <c r="H3539" t="s">
        <v>378</v>
      </c>
      <c r="I3539" t="s">
        <v>176</v>
      </c>
      <c r="J3539">
        <f t="shared" si="55"/>
        <v>105000</v>
      </c>
      <c r="K3539" t="e">
        <f>VLOOKUP(B3539,'REGISTRO ABONOS'!$B$8:$BC$10009,54,0)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ABONOS'!$B$8:$BC$10009,54,0)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ABONOS'!$B$8:$BC$10009,54,0)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ABONOS'!$B$8:$BC$10009,54,0)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ABONOS'!$B$8:$BC$10009,54,0)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ABONOS'!$B$8:$BC$10009,54,0)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ABONOS'!$B$8:$BC$10009,54,0)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ABONOS'!$B$8:$BC$10009,54,0)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ABONOS'!$B$8:$BC$10009,54,0)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ABONOS'!$B$8:$BC$10009,54,0)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ABONOS'!$B$8:$BC$10009,54,0)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ABONOS'!$B$8:$BC$10009,54,0)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ABONOS'!$B$8:$BC$10009,54,0)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ABONOS'!$B$8:$BC$10009,54,0)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ABONOS'!$B$8:$BC$10009,54,0)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ABONOS'!$B$8:$BC$10009,54,0)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ABONOS'!$B$8:$BC$10009,54,0)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ABONOS'!$B$8:$BC$10009,54,0)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ABONOS'!$B$8:$BC$10009,54,0)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ABONOS'!$B$8:$BC$10009,54,0)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ABONOS'!$B$8:$BC$10009,54,0)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ABONOS'!$B$8:$BC$10009,54,0)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ABONOS'!$B$8:$BC$10009,54,0)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ABONOS'!$B$8:$BC$10009,54,0)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ABONOS'!$B$8:$BC$10009,54,0)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ABONOS'!$B$8:$BC$10009,54,0)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ABONOS'!$B$8:$BC$10009,54,0)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ABONOS'!$B$8:$BC$10009,54,0)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ABONOS'!$B$8:$BC$10009,54,0)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ABONOS'!$B$8:$BC$10009,54,0)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ABONOS'!$B$8:$BC$10009,54,0)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ABONOS'!$B$8:$BC$10009,54,0)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ABONOS'!$B$8:$BC$10009,54,0)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ABONOS'!$B$8:$BC$10009,54,0)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ABONOS'!$B$8:$BC$10009,54,0)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ABONOS'!$B$8:$BC$10009,54,0)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ABONOS'!$B$8:$BC$10009,54,0)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ABONOS'!$B$8:$BC$10009,54,0)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ABONOS'!$B$8:$BC$10009,54,0)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ABONOS'!$B$8:$BC$10009,54,0)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ABONOS'!$B$8:$BC$10009,54,0)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ABONOS'!$B$8:$BC$10009,54,0)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ABONOS'!$B$8:$BC$10009,54,0)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ABONOS'!$B$8:$BC$10009,54,0)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ABONOS'!$B$8:$BC$10009,54,0)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ABONOS'!$B$8:$BC$10009,54,0)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ABONOS'!$B$8:$BC$10009,54,0)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ABONOS'!$B$8:$BC$10009,54,0)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ABONOS'!$B$8:$BC$10009,54,0)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ABONOS'!$B$8:$BC$10009,54,0)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ABONOS'!$B$8:$BC$10009,54,0)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ABONOS'!$B$8:$BC$10009,54,0)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ABONOS'!$B$8:$BC$10009,54,0)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ABONOS'!$B$8:$BC$10009,54,0)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ABONOS'!$B$8:$BC$10009,54,0)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ABONOS'!$B$8:$BC$10009,54,0)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ABONOS'!$B$8:$BC$10009,54,0)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ABONOS'!$B$8:$BC$10009,54,0)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ABONOS'!$B$8:$BC$10009,54,0)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ABONOS'!$B$8:$BC$10009,54,0)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ABONOS'!$B$8:$BC$10009,54,0)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ABONOS'!$B$8:$BC$10009,54,0)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ABONOS'!$B$8:$BC$10009,54,0)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ABONOS'!$B$8:$BC$10009,54,0)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ABONOS'!$B$8:$BC$10009,54,0)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ABONOS'!$B$8:$BC$10009,54,0)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ABONOS'!$B$8:$BC$10009,54,0)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ABONOS'!$B$8:$BC$10009,54,0)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ABONOS'!$B$8:$BC$10009,54,0)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ABONOS'!$B$8:$BC$10009,54,0)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ABONOS'!$B$8:$BC$10009,54,0)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ABONOS'!$B$8:$BC$10009,54,0)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ABONOS'!$B$8:$BC$10009,54,0)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ABONOS'!$B$8:$BC$10009,54,0)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ABONOS'!$B$8:$BC$10009,54,0)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ABONOS'!$B$8:$BC$10009,54,0)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ABONOS'!$B$8:$BC$10009,54,0)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ABONOS'!$B$8:$BC$10009,54,0)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ABONOS'!$B$8:$BC$10009,54,0)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ABONOS'!$B$8:$BC$10009,54,0)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ABONOS'!$B$8:$BC$10009,54,0)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ABONOS'!$B$8:$BC$10009,54,0)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176</v>
      </c>
      <c r="I3621" t="s">
        <v>176</v>
      </c>
      <c r="J3621">
        <f t="shared" si="56"/>
        <v>105000</v>
      </c>
      <c r="K3621" t="e">
        <f>VLOOKUP(B3621,'REGISTRO ABONOS'!$B$8:$BC$10009,54,0)</f>
        <v>#N/A</v>
      </c>
      <c r="L3621" t="e">
        <f>IF(Tabla267[[#This Row],[VALOR RESTANTE]]&lt;Tabla267[[#This Row],[VALOR]],"NO DISPONIBLE","DISPONIBLE")</f>
        <v>#N/A</v>
      </c>
      <c r="M3621" s="9">
        <f>COUNTIF(Tabla267[[#This Row],[VALOR RESTANTE]],0)</f>
        <v>0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ABONOS'!$B$8:$BC$10009,54,0)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ABONOS'!$B$8:$BC$10009,54,0)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ABONOS'!$B$8:$BC$10009,54,0)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ABONOS'!$B$8:$BC$10009,54,0)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ABONOS'!$B$8:$BC$10009,54,0)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ABONOS'!$B$8:$BC$10009,54,0)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ABONOS'!$B$8:$BC$10009,54,0)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ABONOS'!$B$8:$BC$10009,54,0)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ABONOS'!$B$8:$BC$10009,54,0)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ABONOS'!$B$8:$BC$10009,54,0)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ABONOS'!$B$8:$BC$10009,54,0)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ABONOS'!$B$8:$BC$10009,54,0)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ABONOS'!$B$8:$BC$10009,54,0)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ABONOS'!$B$8:$BC$10009,54,0)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ABONOS'!$B$8:$BC$10009,54,0)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ABONOS'!$B$8:$BC$10009,54,0)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ABONOS'!$B$8:$BC$10009,54,0)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ABONOS'!$B$8:$BC$10009,54,0)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ABONOS'!$B$8:$BC$10009,54,0)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ABONOS'!$B$8:$BC$10009,54,0)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ABONOS'!$B$8:$BC$10009,54,0)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ABONOS'!$B$8:$BC$10009,54,0)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ABONOS'!$B$8:$BC$10009,54,0)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ABONOS'!$B$8:$BC$10009,54,0)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ABONOS'!$B$8:$BC$10009,54,0)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ABONOS'!$B$8:$BC$10009,54,0)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ABONOS'!$B$8:$BC$10009,54,0)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ABONOS'!$B$8:$BC$10009,54,0)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ABONOS'!$B$8:$BC$10009,54,0)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ABONOS'!$B$8:$BC$10009,54,0)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ABONOS'!$B$8:$BC$10009,54,0)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ABONOS'!$B$8:$BC$10009,54,0)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ABONOS'!$B$8:$BC$10009,54,0)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ABONOS'!$B$8:$BC$10009,54,0)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ABONOS'!$B$8:$BC$10009,54,0)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C3657" s="10">
        <v>43565</v>
      </c>
      <c r="D3657" t="s">
        <v>420</v>
      </c>
      <c r="H3657" t="s">
        <v>420</v>
      </c>
      <c r="I3657" t="s">
        <v>419</v>
      </c>
      <c r="J3657">
        <f t="shared" si="56"/>
        <v>105000</v>
      </c>
      <c r="K3657" t="e">
        <f>VLOOKUP(B3657,'REGISTRO ABONOS'!$B$8:$BC$10009,54,0)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ABONOS'!$B$8:$BC$10009,54,0)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ABONOS'!$B$8:$BC$10009,54,0)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ABONOS'!$B$8:$BC$10009,54,0)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ABONOS'!$B$8:$BC$10009,54,0)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ABONOS'!$B$8:$BC$10009,54,0)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ABONOS'!$B$8:$BC$10009,54,0)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ABONOS'!$B$8:$BC$10009,54,0)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ABONOS'!$B$8:$BC$10009,54,0)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ABONOS'!$B$8:$BC$10009,54,0)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ABONOS'!$B$8:$BC$10009,54,0)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ABONOS'!$B$8:$BC$10009,54,0)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ABONOS'!$B$8:$BC$10009,54,0)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ABONOS'!$B$8:$BC$10009,54,0)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ABONOS'!$B$8:$BC$10009,54,0)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ABONOS'!$B$8:$BC$10009,54,0)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ABONOS'!$B$8:$BC$10009,54,0)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ABONOS'!$B$8:$BC$10009,54,0)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ABONOS'!$B$8:$BC$10009,54,0)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ABONOS'!$B$8:$BC$10009,54,0)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ABONOS'!$B$8:$BC$10009,54,0)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ABONOS'!$B$8:$BC$10009,54,0)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ABONOS'!$B$8:$BC$10009,54,0)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ABONOS'!$B$8:$BC$10009,54,0)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ABONOS'!$B$8:$BC$10009,54,0)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ABONOS'!$B$8:$BC$10009,54,0)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ABONOS'!$B$8:$BC$10009,54,0)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ABONOS'!$B$8:$BC$10009,54,0)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ABONOS'!$B$8:$BC$10009,54,0)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ABONOS'!$B$8:$BC$10009,54,0)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ABONOS'!$B$8:$BC$10009,54,0)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ABONOS'!$B$8:$BC$10009,54,0)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ABONOS'!$B$8:$BC$10009,54,0)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ABONOS'!$B$8:$BC$10009,54,0)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ABONOS'!$B$8:$BC$10009,54,0)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ABONOS'!$B$8:$BC$10009,54,0)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ABONOS'!$B$8:$BC$10009,54,0)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ABONOS'!$B$8:$BC$10009,54,0)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ABONOS'!$B$8:$BC$10009,54,0)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ABONOS'!$B$8:$BC$10009,54,0)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ABONOS'!$B$8:$BC$10009,54,0)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ABONOS'!$B$8:$BC$10009,54,0)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ABONOS'!$B$8:$BC$10009,54,0)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ABONOS'!$B$8:$BC$10009,54,0)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ABONOS'!$B$8:$BC$10009,54,0)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ABONOS'!$B$8:$BC$10009,54,0)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ABONOS'!$B$8:$BC$10009,54,0)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ABONOS'!$B$8:$BC$10009,54,0)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ABONOS'!$B$8:$BC$10009,54,0)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ABONOS'!$B$8:$BC$10009,54,0)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ABONOS'!$B$8:$BC$10009,54,0)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ABONOS'!$B$8:$BC$10009,54,0)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ABONOS'!$B$8:$BC$10009,54,0)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ABONOS'!$B$8:$BC$10009,54,0)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ABONOS'!$B$8:$BC$10009,54,0)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ABONOS'!$B$8:$BC$10009,54,0)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ABONOS'!$B$8:$BC$10009,54,0)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ABONOS'!$B$8:$BC$10009,54,0)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ABONOS'!$B$8:$BC$10009,54,0)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ABONOS'!$B$8:$BC$10009,54,0)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ABONOS'!$B$8:$BC$10009,54,0)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ABONOS'!$B$8:$BC$10009,54,0)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ABONOS'!$B$8:$BC$10009,54,0)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ABONOS'!$B$8:$BC$10009,54,0)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ABONOS'!$B$8:$BC$10009,54,0)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ABONOS'!$B$8:$BC$10009,54,0)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ABONOS'!$B$8:$BC$10009,54,0)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ABONOS'!$B$8:$BC$10009,54,0)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ABONOS'!$B$8:$BC$10009,54,0)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ABONOS'!$B$8:$BC$10009,54,0)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ABONOS'!$B$8:$BC$10009,54,0)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ABONOS'!$B$8:$BC$10009,54,0)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ABONOS'!$B$8:$BC$10009,54,0)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ABONOS'!$B$8:$BC$10009,54,0)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ABONOS'!$B$8:$BC$10009,54,0)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ABONOS'!$B$8:$BC$10009,54,0)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ABONOS'!$B$8:$BC$10009,54,0)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ABONOS'!$B$8:$BC$10009,54,0)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ABONOS'!$B$8:$BC$10009,54,0)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ABONOS'!$B$8:$BC$10009,54,0)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ABONOS'!$B$8:$BC$10009,54,0)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C3738" s="10">
        <v>43581</v>
      </c>
      <c r="D3738" t="s">
        <v>406</v>
      </c>
      <c r="H3738" t="s">
        <v>406</v>
      </c>
      <c r="I3738" t="s">
        <v>90</v>
      </c>
      <c r="J3738">
        <f t="shared" si="58"/>
        <v>105000</v>
      </c>
      <c r="K3738" t="e">
        <f>VLOOKUP(B3738,'REGISTRO ABONOS'!$B$8:$BC$10009,54,0)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ABONOS'!$B$8:$BC$10009,54,0)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ABONOS'!$B$8:$BC$10009,54,0)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ABONOS'!$B$8:$BC$10009,54,0)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ABONOS'!$B$8:$BC$10009,54,0)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ABONOS'!$B$8:$BC$10009,54,0)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ABONOS'!$B$8:$BC$10009,54,0)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ABONOS'!$B$8:$BC$10009,54,0)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ABONOS'!$B$8:$BC$10009,54,0)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ABONOS'!$B$8:$BC$10009,54,0)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ABONOS'!$B$8:$BC$10009,54,0)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ABONOS'!$B$8:$BC$10009,54,0)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ABONOS'!$B$8:$BC$10009,54,0)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ABONOS'!$B$8:$BC$10009,54,0)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ABONOS'!$B$8:$BC$10009,54,0)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ABONOS'!$B$8:$BC$10009,54,0)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ABONOS'!$B$8:$BC$10009,54,0)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ABONOS'!$B$8:$BC$10009,54,0)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ABONOS'!$B$8:$BC$10009,54,0)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ABONOS'!$B$8:$BC$10009,54,0)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ABONOS'!$B$8:$BC$10009,54,0)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ABONOS'!$B$8:$BC$10009,54,0)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ABONOS'!$B$8:$BC$10009,54,0)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ABONOS'!$B$8:$BC$10009,54,0)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ABONOS'!$B$8:$BC$10009,54,0)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ABONOS'!$B$8:$BC$10009,54,0)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ABONOS'!$B$8:$BC$10009,54,0)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ABONOS'!$B$8:$BC$10009,54,0)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ABONOS'!$B$8:$BC$10009,54,0)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ABONOS'!$B$8:$BC$10009,54,0)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ABONOS'!$B$8:$BC$10009,54,0)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ABONOS'!$B$8:$BC$10009,54,0)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ABONOS'!$B$8:$BC$10009,54,0)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ABONOS'!$B$8:$BC$10009,54,0)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ABONOS'!$B$8:$BC$10009,54,0)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ABONOS'!$B$8:$BC$10009,54,0)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ABONOS'!$B$8:$BC$10009,54,0)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ABONOS'!$B$8:$BC$10009,54,0)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ABONOS'!$B$8:$BC$10009,54,0)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ABONOS'!$B$8:$BC$10009,54,0)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ABONOS'!$B$8:$BC$10009,54,0)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ABONOS'!$B$8:$BC$10009,54,0)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ABONOS'!$B$8:$BC$10009,54,0)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ABONOS'!$B$8:$BC$10009,54,0)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ABONOS'!$B$8:$BC$10009,54,0)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ABONOS'!$B$8:$BC$10009,54,0)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ABONOS'!$B$8:$BC$10009,54,0)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ABONOS'!$B$8:$BC$10009,54,0)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ABONOS'!$B$8:$BC$10009,54,0)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ABONOS'!$B$8:$BC$10009,54,0)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ABONOS'!$B$8:$BC$10009,54,0)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ABONOS'!$B$8:$BC$10009,54,0)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ABONOS'!$B$8:$BC$10009,54,0)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ABONOS'!$B$8:$BC$10009,54,0)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ABONOS'!$B$8:$BC$10009,54,0)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ABONOS'!$B$8:$BC$10009,54,0)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ABONOS'!$B$8:$BC$10009,54,0)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ABONOS'!$B$8:$BC$10009,54,0)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ABONOS'!$B$8:$BC$10009,54,0)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ABONOS'!$B$8:$BC$10009,54,0)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ABONOS'!$B$8:$BC$10009,54,0)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ABONOS'!$B$8:$BC$10009,54,0)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ABONOS'!$B$8:$BC$10009,54,0)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ABONOS'!$B$8:$BC$10009,54,0)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ABONOS'!$B$8:$BC$10009,54,0)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ABONOS'!$B$8:$BC$10009,54,0)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ABONOS'!$B$8:$BC$10009,54,0)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ABONOS'!$B$8:$BC$10009,54,0)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ABONOS'!$B$8:$BC$10009,54,0)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ABONOS'!$B$8:$BC$10009,54,0)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ABONOS'!$B$8:$BC$10009,54,0)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ABONOS'!$B$8:$BC$10009,54,0)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ABONOS'!$B$8:$BC$10009,54,0)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ABONOS'!$B$8:$BC$10009,54,0)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ABONOS'!$B$8:$BC$10009,54,0)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ABONOS'!$B$8:$BC$10009,54,0)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ABONOS'!$B$8:$BC$10009,54,0)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ABONOS'!$B$8:$BC$10009,54,0)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ABONOS'!$B$8:$BC$10009,54,0)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ABONOS'!$B$8:$BC$10009,54,0)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ABONOS'!$B$8:$BC$10009,54,0)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ABONOS'!$B$8:$BC$10009,54,0)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ABONOS'!$B$8:$BC$10009,54,0)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ABONOS'!$B$8:$BC$10009,54,0)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ABONOS'!$B$8:$BC$10009,54,0)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ABONOS'!$B$8:$BC$10009,54,0)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ABONOS'!$B$8:$BC$10009,54,0)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ABONOS'!$B$8:$BC$10009,54,0)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ABONOS'!$B$8:$BC$10009,54,0)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ABONOS'!$B$8:$BC$10009,54,0)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ABONOS'!$B$8:$BC$10009,54,0)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ABONOS'!$B$8:$BC$10009,54,0)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ABONOS'!$B$8:$BC$10009,54,0)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ABONOS'!$B$8:$BC$10009,54,0)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ABONOS'!$B$8:$BC$10009,54,0)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ABONOS'!$B$8:$BC$10009,54,0)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ABONOS'!$B$8:$BC$10009,54,0)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ABONOS'!$B$8:$BC$10009,54,0)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ABONOS'!$B$8:$BC$10009,54,0)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ABONOS'!$B$8:$BC$10009,54,0)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ABONOS'!$B$8:$BC$10009,54,0)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ABONOS'!$B$8:$BC$10009,54,0)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ABONOS'!$B$8:$BC$10009,54,0)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ABONOS'!$B$8:$BC$10009,54,0)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ABONOS'!$B$8:$BC$10009,54,0)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ABONOS'!$B$8:$BC$10009,54,0)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ABONOS'!$B$8:$BC$10009,54,0)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ABONOS'!$B$8:$BC$10009,54,0)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ABONOS'!$B$8:$BC$10009,54,0)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ABONOS'!$B$8:$BC$10009,54,0)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ABONOS'!$B$8:$BC$10009,54,0)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ABONOS'!$B$8:$BC$10009,54,0)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ABONOS'!$B$8:$BC$10009,54,0)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ABONOS'!$B$8:$BC$10009,54,0)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ABONOS'!$B$8:$BC$10009,54,0)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ABONOS'!$B$8:$BC$10009,54,0)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ABONOS'!$B$8:$BC$10009,54,0)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ABONOS'!$B$8:$BC$10009,54,0)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ABONOS'!$B$8:$BC$10009,54,0)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ABONOS'!$B$8:$BC$10009,54,0)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ABONOS'!$B$8:$BC$10009,54,0)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ABONOS'!$B$8:$BC$10009,54,0)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ABONOS'!$B$8:$BC$10009,54,0)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ABONOS'!$B$8:$BC$10009,54,0)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ABONOS'!$B$8:$BC$10009,54,0)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ABONOS'!$B$8:$BC$10009,54,0)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ABONOS'!$B$8:$BC$10009,54,0)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ABONOS'!$B$8:$BC$10009,54,0)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ABONOS'!$B$8:$BC$10009,54,0)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ABONOS'!$B$8:$BC$10009,54,0)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ABONOS'!$B$8:$BC$10009,54,0)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ABONOS'!$B$8:$BC$10009,54,0)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ABONOS'!$B$8:$BC$10009,54,0)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ABONOS'!$B$8:$BC$10009,54,0)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ABONOS'!$B$8:$BC$10009,54,0)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ABONOS'!$B$8:$BC$10009,54,0)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ABONOS'!$B$8:$BC$10009,54,0)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ABONOS'!$B$8:$BC$10009,54,0)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ABONOS'!$B$8:$BC$10009,54,0)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ABONOS'!$B$8:$BC$10009,54,0)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ABONOS'!$B$8:$BC$10009,54,0)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ABONOS'!$B$8:$BC$10009,54,0)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ABONOS'!$B$8:$BC$10009,54,0)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ABONOS'!$B$8:$BC$10009,54,0)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ABONOS'!$B$8:$BC$10009,54,0)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ABONOS'!$B$8:$BC$10009,54,0)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ABONOS'!$B$8:$BC$10009,54,0)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ABONOS'!$B$8:$BC$10009,54,0)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ABONOS'!$B$8:$BC$10009,54,0)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ABONOS'!$B$8:$BC$10009,54,0)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ABONOS'!$B$8:$BC$10009,54,0)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ABONOS'!$B$8:$BC$10009,54,0)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ABONOS'!$B$8:$BC$10009,54,0)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ABONOS'!$B$8:$BC$10009,54,0)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ABONOS'!$B$8:$BC$10009,54,0)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ABONOS'!$B$8:$BC$10009,54,0)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ABONOS'!$B$8:$BC$10009,54,0)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ABONOS'!$B$8:$BC$10009,54,0)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ABONOS'!$B$8:$BC$10009,54,0)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ABONOS'!$B$8:$BC$10009,54,0)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ABONOS'!$B$8:$BC$10009,54,0)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ABONOS'!$B$8:$BC$10009,54,0)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ABONOS'!$B$8:$BC$10009,54,0)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ABONOS'!$B$8:$BC$10009,54,0)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ABONOS'!$B$8:$BC$10009,54,0)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ABONOS'!$B$8:$BC$10009,54,0)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ABONOS'!$B$8:$BC$10009,54,0)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ABONOS'!$B$8:$BC$10009,54,0)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ABONOS'!$B$8:$BC$10009,54,0)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ABONOS'!$B$8:$BC$10009,54,0)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ABONOS'!$B$8:$BC$10009,54,0)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ABONOS'!$B$8:$BC$10009,54,0)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ABONOS'!$B$8:$BC$10009,54,0)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ABONOS'!$B$8:$BC$10009,54,0)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ABONOS'!$B$8:$BC$10009,54,0)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ABONOS'!$B$8:$BC$10009,54,0)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ABONOS'!$B$8:$BC$10009,54,0)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ABONOS'!$B$8:$BC$10009,54,0)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ABONOS'!$B$8:$BC$10009,54,0)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ABONOS'!$B$8:$BC$10009,54,0)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ABONOS'!$B$8:$BC$10009,54,0)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ABONOS'!$B$8:$BC$10009,54,0)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ABONOS'!$B$8:$BC$10009,54,0)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ABONOS'!$B$8:$BC$10009,54,0)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ABONOS'!$B$8:$BC$10009,54,0)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ABONOS'!$B$8:$BC$10009,54,0)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ABONOS'!$B$8:$BC$10009,54,0)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ABONOS'!$B$8:$BC$10009,54,0)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ABONOS'!$B$8:$BC$10009,54,0)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ABONOS'!$B$8:$BC$10009,54,0)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ABONOS'!$B$8:$BC$10009,54,0)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ABONOS'!$B$8:$BC$10009,54,0)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145</v>
      </c>
      <c r="I3930" t="s">
        <v>136</v>
      </c>
      <c r="J3930">
        <f t="shared" si="61"/>
        <v>105000</v>
      </c>
      <c r="K3930" t="e">
        <f>VLOOKUP(B3930,'REGISTRO ABONOS'!$B$8:$BC$10009,54,0)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ABONOS'!$B$8:$BC$10009,54,0)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ABONOS'!$B$8:$BC$10009,54,0)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ABONOS'!$B$8:$BC$10009,54,0)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ABONOS'!$B$8:$BC$10009,54,0)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ABONOS'!$B$8:$BC$10009,54,0)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ABONOS'!$B$8:$BC$10009,54,0)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ABONOS'!$B$8:$BC$10009,54,0)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ABONOS'!$B$8:$BC$10009,54,0)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ABONOS'!$B$8:$BC$10009,54,0)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ABONOS'!$B$8:$BC$10009,54,0)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ABONOS'!$B$8:$BC$10009,54,0)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ABONOS'!$B$8:$BC$10009,54,0)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ABONOS'!$B$8:$BC$10009,54,0)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ABONOS'!$B$8:$BC$10009,54,0)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ABONOS'!$B$8:$BC$10009,54,0)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ABONOS'!$B$8:$BC$10009,54,0)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ABONOS'!$B$8:$BC$10009,54,0)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ABONOS'!$B$8:$BC$10009,54,0)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ABONOS'!$B$8:$BC$10009,54,0)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ABONOS'!$B$8:$BC$10009,54,0)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ABONOS'!$B$8:$BC$10009,54,0)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ABONOS'!$B$8:$BC$10009,54,0)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ABONOS'!$B$8:$BC$10009,54,0)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ABONOS'!$B$8:$BC$10009,54,0)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ABONOS'!$B$8:$BC$10009,54,0)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ABONOS'!$B$8:$BC$10009,54,0)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ABONOS'!$B$8:$BC$10009,54,0)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ABONOS'!$B$8:$BC$10009,54,0)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ABONOS'!$B$8:$BC$10009,54,0)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ABONOS'!$B$8:$BC$10009,54,0)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ABONOS'!$B$8:$BC$10009,54,0)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ABONOS'!$B$8:$BC$10009,54,0)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ABONOS'!$B$8:$BC$10009,54,0)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ABONOS'!$B$8:$BC$10009,54,0)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ABONOS'!$B$8:$BC$10009,54,0)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ABONOS'!$B$8:$BC$10009,54,0)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ABONOS'!$B$8:$BC$10009,54,0)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ABONOS'!$B$8:$BC$10009,54,0)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ABONOS'!$B$8:$BC$10009,54,0)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ABONOS'!$B$8:$BC$10009,54,0)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ABONOS'!$B$8:$BC$10009,54,0)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ABONOS'!$B$8:$BC$10009,54,0)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ABONOS'!$B$8:$BC$10009,54,0)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ABONOS'!$B$8:$BC$10009,54,0)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ABONOS'!$B$8:$BC$10009,54,0)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ABONOS'!$B$8:$BC$10009,54,0)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ABONOS'!$B$8:$BC$10009,54,0)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ABONOS'!$B$8:$BC$10009,54,0)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ABONOS'!$B$8:$BC$10009,54,0)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ABONOS'!$B$8:$BC$10009,54,0)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ABONOS'!$B$8:$BC$10009,54,0)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ABONOS'!$B$8:$BC$10009,54,0)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ABONOS'!$B$8:$BC$10009,54,0)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ABONOS'!$B$8:$BC$10009,54,0)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ABONOS'!$B$8:$BC$10009,54,0)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ABONOS'!$B$8:$BC$10009,54,0)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ABONOS'!$B$8:$BC$10009,54,0)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ABONOS'!$B$8:$BC$10009,54,0)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ABONOS'!$B$8:$BC$10009,54,0)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ABONOS'!$B$8:$BC$10009,54,0)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ABONOS'!$B$8:$BC$10009,54,0)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ABONOS'!$B$8:$BC$10009,54,0)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ABONOS'!$B$8:$BC$10009,54,0)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ABONOS'!$B$8:$BC$10009,54,0)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ABONOS'!$B$8:$BC$10009,54,0)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ABONOS'!$B$8:$BC$10009,54,0)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ABONOS'!$B$8:$BC$10009,54,0)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ABONOS'!$B$8:$BC$10009,54,0)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ABONOS'!$B$8:$BC$10009,54,0)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ABONOS'!$B$8:$BC$10009,54,0)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ABONOS'!$B$8:$BC$10009,54,0)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ABONOS'!$B$8:$BC$10009,54,0)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ABONOS'!$B$8:$BC$10009,54,0)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ABONOS'!$B$8:$BC$10009,54,0)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ABONOS'!$B$8:$BC$10009,54,0)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176</v>
      </c>
      <c r="I4006" t="s">
        <v>176</v>
      </c>
      <c r="J4006">
        <f t="shared" si="62"/>
        <v>105000</v>
      </c>
      <c r="K4006" t="e">
        <f>VLOOKUP(B4006,'REGISTRO ABONOS'!$B$8:$BC$10009,54,0)</f>
        <v>#N/A</v>
      </c>
      <c r="L4006" t="e">
        <f>IF(Tabla267[[#This Row],[VALOR RESTANTE]]&lt;Tabla267[[#This Row],[VALOR]],"NO DISPONIBLE","DISPONIBLE")</f>
        <v>#N/A</v>
      </c>
      <c r="M4006" s="9">
        <f>COUNTIF(Tabla267[[#This Row],[VALOR RESTANTE]],0)</f>
        <v>0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ABONOS'!$B$8:$BC$10009,54,0)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ABONOS'!$B$8:$BC$10009,54,0)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ABONOS'!$B$8:$BC$10009,54,0)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ABONOS'!$B$8:$BC$10009,54,0)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ABONOS'!$B$8:$BC$10009,54,0)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ABONOS'!$B$8:$BC$10009,54,0)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ABONOS'!$B$8:$BC$10009,54,0)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ABONOS'!$B$8:$BC$10009,54,0)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ABONOS'!$B$8:$BC$10009,54,0)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ABONOS'!$B$8:$BC$10009,54,0)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ABONOS'!$B$8:$BC$10009,54,0)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ABONOS'!$B$8:$BC$10009,54,0)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ABONOS'!$B$8:$BC$10009,54,0)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ABONOS'!$B$8:$BC$10009,54,0)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ABONOS'!$B$8:$BC$10009,54,0)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ABONOS'!$B$8:$BC$10009,54,0)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ABONOS'!$B$8:$BC$10009,54,0)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ABONOS'!$B$8:$BC$10009,54,0)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ABONOS'!$B$8:$BC$10009,54,0)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ABONOS'!$B$8:$BC$10009,54,0)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ABONOS'!$B$8:$BC$10009,54,0)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ABONOS'!$B$8:$BC$10009,54,0)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ABONOS'!$B$8:$BC$10009,54,0)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ABONOS'!$B$8:$BC$10009,54,0)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ABONOS'!$B$8:$BC$10009,54,0)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ABONOS'!$B$8:$BC$10009,54,0)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ABONOS'!$B$8:$BC$10009,54,0)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ABONOS'!$B$8:$BC$10009,54,0)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ABONOS'!$B$8:$BC$10009,54,0)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ABONOS'!$B$8:$BC$10009,54,0)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ABONOS'!$B$8:$BC$10009,54,0)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ABONOS'!$B$8:$BC$10009,54,0)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ABONOS'!$B$8:$BC$10009,54,0)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ABONOS'!$B$8:$BC$10009,54,0)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ABONOS'!$B$8:$BC$10009,54,0)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ABONOS'!$B$8:$BC$10009,54,0)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ABONOS'!$B$8:$BC$10009,54,0)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ABONOS'!$B$8:$BC$10009,54,0)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ABONOS'!$B$8:$BC$10009,54,0)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ABONOS'!$B$8:$BC$10009,54,0)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ABONOS'!$B$8:$BC$10009,54,0)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ABONOS'!$B$8:$BC$10009,54,0)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ABONOS'!$B$8:$BC$10009,54,0)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ABONOS'!$B$8:$BC$10009,54,0)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ABONOS'!$B$8:$BC$10009,54,0)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ABONOS'!$B$8:$BC$10009,54,0)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ABONOS'!$B$8:$BC$10009,54,0)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ABONOS'!$B$8:$BC$10009,54,0)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ABONOS'!$B$8:$BC$10009,54,0)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ABONOS'!$B$8:$BC$10009,54,0)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ABONOS'!$B$8:$BC$10009,54,0)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ABONOS'!$B$8:$BC$10009,54,0)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ABONOS'!$B$8:$BC$10009,54,0)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ABONOS'!$B$8:$BC$10009,54,0)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ABONOS'!$B$8:$BC$10009,54,0)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ABONOS'!$B$8:$BC$10009,54,0)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ABONOS'!$B$8:$BC$10009,54,0)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ABONOS'!$B$8:$BC$10009,54,0)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ABONOS'!$B$8:$BC$10009,54,0)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ABONOS'!$B$8:$BC$10009,54,0)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ABONOS'!$B$8:$BC$10009,54,0)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ABONOS'!$B$8:$BC$10009,54,0)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ABONOS'!$B$8:$BC$10009,54,0)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ABONOS'!$B$8:$BC$10009,54,0)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ABONOS'!$B$8:$BC$10009,54,0)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ABONOS'!$B$8:$BC$10009,54,0)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ABONOS'!$B$8:$BC$10009,54,0)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ABONOS'!$B$8:$BC$10009,54,0)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ABONOS'!$B$8:$BC$10009,54,0)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ABONOS'!$B$8:$BC$10009,54,0)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ABONOS'!$B$8:$BC$10009,54,0)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ABONOS'!$B$8:$BC$10009,54,0)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ABONOS'!$B$8:$BC$10009,54,0)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ABONOS'!$B$8:$BC$10009,54,0)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ABONOS'!$B$8:$BC$10009,54,0)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ABONOS'!$B$8:$BC$10009,54,0)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ABONOS'!$B$8:$BC$10009,54,0)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ABONOS'!$B$8:$BC$10009,54,0)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ABONOS'!$B$8:$BC$10009,54,0)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ABONOS'!$B$8:$BC$10009,54,0)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ABONOS'!$B$8:$BC$10009,54,0)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ABONOS'!$B$8:$BC$10009,54,0)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ABONOS'!$B$8:$BC$10009,54,0)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ABONOS'!$B$8:$BC$10009,54,0)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ABONOS'!$B$8:$BC$10009,54,0)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ABONOS'!$B$8:$BC$10009,54,0)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ABONOS'!$B$8:$BC$10009,54,0)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ABONOS'!$B$8:$BC$10009,54,0)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ABONOS'!$B$8:$BC$10009,54,0)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ABONOS'!$B$8:$BC$10009,54,0)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ABONOS'!$B$8:$BC$10009,54,0)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ABONOS'!$B$8:$BC$10009,54,0)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ABONOS'!$B$8:$BC$10009,54,0)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ABONOS'!$B$8:$BC$10009,54,0)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ABONOS'!$B$8:$BC$10009,54,0)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ABONOS'!$B$8:$BC$10009,54,0)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ABONOS'!$B$8:$BC$10009,54,0)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ABONOS'!$B$8:$BC$10009,54,0)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ABONOS'!$B$8:$BC$10009,54,0)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ABONOS'!$B$8:$BC$10009,54,0)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ABONOS'!$B$8:$BC$10009,54,0)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ABONOS'!$B$8:$BC$10009,54,0)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ABONOS'!$B$8:$BC$10009,54,0)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ABONOS'!$B$8:$BC$10009,54,0)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ABONOS'!$B$8:$BC$10009,54,0)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ABONOS'!$B$8:$BC$10009,54,0)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ABONOS'!$B$8:$BC$10009,54,0)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ABONOS'!$B$8:$BC$10009,54,0)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ABONOS'!$B$8:$BC$10009,54,0)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ABONOS'!$B$8:$BC$10009,54,0)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ABONOS'!$B$8:$BC$10009,54,0)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ABONOS'!$B$8:$BC$10009,54,0)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ABONOS'!$B$8:$BC$10009,54,0)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ABONOS'!$B$8:$BC$10009,54,0)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ABONOS'!$B$8:$BC$10009,54,0)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ABONOS'!$B$8:$BC$10009,54,0)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ABONOS'!$B$8:$BC$10009,54,0)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ABONOS'!$B$8:$BC$10009,54,0)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ABONOS'!$B$8:$BC$10009,54,0)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ABONOS'!$B$8:$BC$10009,54,0)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ABONOS'!$B$8:$BC$10009,54,0)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ABONOS'!$B$8:$BC$10009,54,0)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ABONOS'!$B$8:$BC$10009,54,0)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ABONOS'!$B$8:$BC$10009,54,0)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231</v>
      </c>
      <c r="H4131" t="s">
        <v>231</v>
      </c>
      <c r="I4131" t="s">
        <v>218</v>
      </c>
      <c r="J4131">
        <f t="shared" si="64"/>
        <v>105000</v>
      </c>
      <c r="K4131" t="e">
        <f>VLOOKUP(B4131,'REGISTRO ABONOS'!$B$8:$BC$10009,54,0)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ABONOS'!$B$8:$BC$10009,54,0)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ABONOS'!$B$8:$BC$10009,54,0)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ABONOS'!$B$8:$BC$10009,54,0)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ABONOS'!$B$8:$BC$10009,54,0)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ABONOS'!$B$8:$BC$10009,54,0)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ABONOS'!$B$8:$BC$10009,54,0)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ABONOS'!$B$8:$BC$10009,54,0)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ABONOS'!$B$8:$BC$10009,54,0)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ABONOS'!$B$8:$BC$10009,54,0)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ABONOS'!$B$8:$BC$10009,54,0)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ABONOS'!$B$8:$BC$10009,54,0)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ABONOS'!$B$8:$BC$10009,54,0)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ABONOS'!$B$8:$BC$10009,54,0)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ABONOS'!$B$8:$BC$10009,54,0)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ABONOS'!$B$8:$BC$10009,54,0)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ABONOS'!$B$8:$BC$10009,54,0)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ABONOS'!$B$8:$BC$10009,54,0)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ABONOS'!$B$8:$BC$10009,54,0)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ABONOS'!$B$8:$BC$10009,54,0)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ABONOS'!$B$8:$BC$10009,54,0)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ABONOS'!$B$8:$BC$10009,54,0)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ABONOS'!$B$8:$BC$10009,54,0)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ABONOS'!$B$8:$BC$10009,54,0)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ABONOS'!$B$8:$BC$10009,54,0)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ABONOS'!$B$8:$BC$10009,54,0)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ABONOS'!$B$8:$BC$10009,54,0)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ABONOS'!$B$8:$BC$10009,54,0)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ABONOS'!$B$8:$BC$10009,54,0)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ABONOS'!$B$8:$BC$10009,54,0)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ABONOS'!$B$8:$BC$10009,54,0)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ABONOS'!$B$8:$BC$10009,54,0)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ABONOS'!$B$8:$BC$10009,54,0)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ABONOS'!$B$8:$BC$10009,54,0)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ABONOS'!$B$8:$BC$10009,54,0)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ABONOS'!$B$8:$BC$10009,54,0)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ABONOS'!$B$8:$BC$10009,54,0)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ABONOS'!$B$8:$BC$10009,54,0)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ABONOS'!$B$8:$BC$10009,54,0)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ABONOS'!$B$8:$BC$10009,54,0)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ABONOS'!$B$8:$BC$10009,54,0)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ABONOS'!$B$8:$BC$10009,54,0)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ABONOS'!$B$8:$BC$10009,54,0)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ABONOS'!$B$8:$BC$10009,54,0)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ABONOS'!$B$8:$BC$10009,54,0)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ABONOS'!$B$8:$BC$10009,54,0)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ABONOS'!$B$8:$BC$10009,54,0)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ABONOS'!$B$8:$BC$10009,54,0)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ABONOS'!$B$8:$BC$10009,54,0)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ABONOS'!$B$8:$BC$10009,54,0)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ABONOS'!$B$8:$BC$10009,54,0)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ABONOS'!$B$8:$BC$10009,54,0)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ABONOS'!$B$8:$BC$10009,54,0)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ABONOS'!$B$8:$BC$10009,54,0)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ABONOS'!$B$8:$BC$10009,54,0)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ABONOS'!$B$8:$BC$10009,54,0)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ABONOS'!$B$8:$BC$10009,54,0)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ABONOS'!$B$8:$BC$10009,54,0)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ABONOS'!$B$8:$BC$10009,54,0)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ABONOS'!$B$8:$BC$10009,54,0)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ABONOS'!$B$8:$BC$10009,54,0)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ABONOS'!$B$8:$BC$10009,54,0)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ABONOS'!$B$8:$BC$10009,54,0)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ABONOS'!$B$8:$BC$10009,54,0)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ABONOS'!$B$8:$BC$10009,54,0)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ABONOS'!$B$8:$BC$10009,54,0)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ABONOS'!$B$8:$BC$10009,54,0)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ABONOS'!$B$8:$BC$10009,54,0)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ABONOS'!$B$8:$BC$10009,54,0)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ABONOS'!$B$8:$BC$10009,54,0)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ABONOS'!$B$8:$BC$10009,54,0)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ABONOS'!$B$8:$BC$10009,54,0)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ABONOS'!$B$8:$BC$10009,54,0)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ABONOS'!$B$8:$BC$10009,54,0)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ABONOS'!$B$8:$BC$10009,54,0)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ABONOS'!$B$8:$BC$10009,54,0)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ABONOS'!$B$8:$BC$10009,54,0)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ABONOS'!$B$8:$BC$10009,54,0)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ABONOS'!$B$8:$BC$10009,54,0)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ABONOS'!$B$8:$BC$10009,54,0)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ABONOS'!$B$8:$BC$10009,54,0)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ABONOS'!$B$8:$BC$10009,54,0)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ABONOS'!$B$8:$BC$10009,54,0)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ABONOS'!$B$8:$BC$10009,54,0)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ABONOS'!$B$8:$BC$10009,54,0)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ABONOS'!$B$8:$BC$10009,54,0)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ABONOS'!$B$8:$BC$10009,54,0)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ABONOS'!$B$8:$BC$10009,54,0)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ABONOS'!$B$8:$BC$10009,54,0)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ABONOS'!$B$8:$BC$10009,54,0)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ABONOS'!$B$8:$BC$10009,54,0)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ABONOS'!$B$8:$BC$10009,54,0)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ABONOS'!$B$8:$BC$10009,54,0)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ABONOS'!$B$8:$BC$10009,54,0)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ABONOS'!$B$8:$BC$10009,54,0)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ABONOS'!$B$8:$BC$10009,54,0)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ABONOS'!$B$8:$BC$10009,54,0)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ABONOS'!$B$8:$BC$10009,54,0)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ABONOS'!$B$8:$BC$10009,54,0)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ABONOS'!$B$8:$BC$10009,54,0)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ABONOS'!$B$8:$BC$10009,54,0)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ABONOS'!$B$8:$BC$10009,54,0)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ABONOS'!$B$8:$BC$10009,54,0)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ABONOS'!$B$8:$BC$10009,54,0)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ABONOS'!$B$8:$BC$10009,54,0)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ABONOS'!$B$8:$BC$10009,54,0)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ABONOS'!$B$8:$BC$10009,54,0)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ABONOS'!$B$8:$BC$10009,54,0)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ABONOS'!$B$8:$BC$10009,54,0)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ABONOS'!$B$8:$BC$10009,54,0)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ABONOS'!$B$8:$BC$10009,54,0)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ABONOS'!$B$8:$BC$10009,54,0)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ABONOS'!$B$8:$BC$10009,54,0)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ABONOS'!$B$8:$BC$10009,54,0)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ABONOS'!$B$8:$BC$10009,54,0)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ABONOS'!$B$8:$BC$10009,54,0)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ABONOS'!$B$8:$BC$10009,54,0)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ABONOS'!$B$8:$BC$10009,54,0)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ABONOS'!$B$8:$BC$10009,54,0)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ABONOS'!$B$8:$BC$10009,54,0)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ABONOS'!$B$8:$BC$10009,54,0)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ABONOS'!$B$8:$BC$10009,54,0)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ABONOS'!$B$8:$BC$10009,54,0)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ABONOS'!$B$8:$BC$10009,54,0)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ABONOS'!$B$8:$BC$10009,54,0)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ABONOS'!$B$8:$BC$10009,54,0)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ABONOS'!$B$8:$BC$10009,54,0)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ABONOS'!$B$8:$BC$10009,54,0)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ABONOS'!$B$8:$BC$10009,54,0)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ABONOS'!$B$8:$BC$10009,54,0)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ABONOS'!$B$8:$BC$10009,54,0)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ABONOS'!$B$8:$BC$10009,54,0)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ABONOS'!$B$8:$BC$10009,54,0)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ABONOS'!$B$8:$BC$10009,54,0)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ABONOS'!$B$8:$BC$10009,54,0)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ABONOS'!$B$8:$BC$10009,54,0)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ABONOS'!$B$8:$BC$10009,54,0)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ABONOS'!$B$8:$BC$10009,54,0)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ABONOS'!$B$8:$BC$10009,54,0)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ABONOS'!$B$8:$BC$10009,54,0)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ABONOS'!$B$8:$BC$10009,54,0)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ABONOS'!$B$8:$BC$10009,54,0)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ABONOS'!$B$8:$BC$10009,54,0)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ABONOS'!$B$8:$BC$10009,54,0)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ABONOS'!$B$8:$BC$10009,54,0)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ABONOS'!$B$8:$BC$10009,54,0)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ABONOS'!$B$8:$BC$10009,54,0)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ABONOS'!$B$8:$BC$10009,54,0)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ABONOS'!$B$8:$BC$10009,54,0)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ABONOS'!$B$8:$BC$10009,54,0)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ABONOS'!$B$8:$BC$10009,54,0)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192</v>
      </c>
      <c r="I4282" t="s">
        <v>185</v>
      </c>
      <c r="J4282">
        <f t="shared" si="66"/>
        <v>105000</v>
      </c>
      <c r="K4282" t="e">
        <f>VLOOKUP(B4282,'REGISTRO ABONOS'!$B$8:$BC$10009,54,0)</f>
        <v>#N/A</v>
      </c>
      <c r="L4282" t="e">
        <f>IF(Tabla267[[#This Row],[VALOR RESTANTE]]&lt;Tabla267[[#This Row],[VALOR]],"NO DISPONIBLE","DISPONIBLE")</f>
        <v>#N/A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ABONOS'!$B$8:$BC$10009,54,0)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ABONOS'!$B$8:$BC$10009,54,0)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ABONOS'!$B$8:$BC$10009,54,0)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ABONOS'!$B$8:$BC$10009,54,0)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ABONOS'!$B$8:$BC$10009,54,0)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ABONOS'!$B$8:$BC$10009,54,0)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ABONOS'!$B$8:$BC$10009,54,0)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ABONOS'!$B$8:$BC$10009,54,0)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ABONOS'!$B$8:$BC$10009,54,0)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ABONOS'!$B$8:$BC$10009,54,0)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ABONOS'!$B$8:$BC$10009,54,0)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ABONOS'!$B$8:$BC$10009,54,0)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ABONOS'!$B$8:$BC$10009,54,0)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ABONOS'!$B$8:$BC$10009,54,0)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ABONOS'!$B$8:$BC$10009,54,0)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ABONOS'!$B$8:$BC$10009,54,0)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ABONOS'!$B$8:$BC$10009,54,0)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ABONOS'!$B$8:$BC$10009,54,0)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ABONOS'!$B$8:$BC$10009,54,0)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ABONOS'!$B$8:$BC$10009,54,0)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ABONOS'!$B$8:$BC$10009,54,0)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ABONOS'!$B$8:$BC$10009,54,0)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ABONOS'!$B$8:$BC$10009,54,0)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ABONOS'!$B$8:$BC$10009,54,0)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ABONOS'!$B$8:$BC$10009,54,0)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ABONOS'!$B$8:$BC$10009,54,0)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ABONOS'!$B$8:$BC$10009,54,0)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ABONOS'!$B$8:$BC$10009,54,0)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ABONOS'!$B$8:$BC$10009,54,0)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ABONOS'!$B$8:$BC$10009,54,0)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ABONOS'!$B$8:$BC$10009,54,0)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ABONOS'!$B$8:$BC$10009,54,0)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ABONOS'!$B$8:$BC$10009,54,0)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ABONOS'!$B$8:$BC$10009,54,0)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ABONOS'!$B$8:$BC$10009,54,0)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C4318" s="10">
        <v>43579</v>
      </c>
      <c r="D4318" t="s">
        <v>402</v>
      </c>
      <c r="H4318" t="s">
        <v>402</v>
      </c>
      <c r="I4318" t="s">
        <v>398</v>
      </c>
      <c r="J4318">
        <f t="shared" si="67"/>
        <v>105000</v>
      </c>
      <c r="K4318" t="e">
        <f>VLOOKUP(B4318,'REGISTRO ABONOS'!$B$8:$BC$10009,54,0)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ABONOS'!$B$8:$BC$10009,54,0)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ABONOS'!$B$8:$BC$10009,54,0)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ABONOS'!$B$8:$BC$10009,54,0)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ABONOS'!$B$8:$BC$10009,54,0)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ABONOS'!$B$8:$BC$10009,54,0)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ABONOS'!$B$8:$BC$10009,54,0)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ABONOS'!$B$8:$BC$10009,54,0)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141</v>
      </c>
      <c r="I4326" t="s">
        <v>136</v>
      </c>
      <c r="J4326">
        <f t="shared" si="67"/>
        <v>105000</v>
      </c>
      <c r="K4326" t="e">
        <f>VLOOKUP(B4326,'REGISTRO ABONOS'!$B$8:$BC$10009,54,0)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ABONOS'!$B$8:$BC$10009,54,0)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ABONOS'!$B$8:$BC$10009,54,0)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ABONOS'!$B$8:$BC$10009,54,0)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ABONOS'!$B$8:$BC$10009,54,0)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ABONOS'!$B$8:$BC$10009,54,0)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ABONOS'!$B$8:$BC$10009,54,0)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ABONOS'!$B$8:$BC$10009,54,0)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ABONOS'!$B$8:$BC$10009,54,0)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ABONOS'!$B$8:$BC$10009,54,0)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ABONOS'!$B$8:$BC$10009,54,0)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ABONOS'!$B$8:$BC$10009,54,0)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ABONOS'!$B$8:$BC$10009,54,0)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ABONOS'!$B$8:$BC$10009,54,0)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ABONOS'!$B$8:$BC$10009,54,0)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ABONOS'!$B$8:$BC$10009,54,0)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ABONOS'!$B$8:$BC$10009,54,0)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155</v>
      </c>
      <c r="I4343" t="s">
        <v>136</v>
      </c>
      <c r="J4343">
        <f t="shared" si="67"/>
        <v>105000</v>
      </c>
      <c r="K4343" t="e">
        <f>VLOOKUP(B4343,'REGISTRO ABONOS'!$B$8:$BC$10009,54,0)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ABONOS'!$B$8:$BC$10009,54,0)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ABONOS'!$B$8:$BC$10009,54,0)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ABONOS'!$B$8:$BC$10009,54,0)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ABONOS'!$B$8:$BC$10009,54,0)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ABONOS'!$B$8:$BC$10009,54,0)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ABONOS'!$B$8:$BC$10009,54,0)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ABONOS'!$B$8:$BC$10009,54,0)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ABONOS'!$B$8:$BC$10009,54,0)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411</v>
      </c>
      <c r="H4352" t="s">
        <v>411</v>
      </c>
      <c r="I4352" t="s">
        <v>410</v>
      </c>
      <c r="J4352">
        <f t="shared" si="67"/>
        <v>105000</v>
      </c>
      <c r="K4352" t="e">
        <f>VLOOKUP(B4352,'REGISTRO ABONOS'!$B$8:$BC$10009,54,0)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ABONOS'!$B$8:$BC$10009,54,0)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ABONOS'!$B$8:$BC$10009,54,0)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ABONOS'!$B$8:$BC$10009,54,0)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ABONOS'!$B$8:$BC$10009,54,0)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ABONOS'!$B$8:$BC$10009,54,0)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ABONOS'!$B$8:$BC$10009,54,0)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ABONOS'!$B$8:$BC$10009,54,0)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ABONOS'!$B$8:$BC$10009,54,0)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ABONOS'!$B$8:$BC$10009,54,0)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ABONOS'!$B$8:$BC$10009,54,0)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ABONOS'!$B$8:$BC$10009,54,0)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ABONOS'!$B$8:$BC$10009,54,0)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ABONOS'!$B$8:$BC$10009,54,0)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ABONOS'!$B$8:$BC$10009,54,0)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ABONOS'!$B$8:$BC$10009,54,0)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ABONOS'!$B$8:$BC$10009,54,0)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ABONOS'!$B$8:$BC$10009,54,0)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ABONOS'!$B$8:$BC$10009,54,0)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ABONOS'!$B$8:$BC$10009,54,0)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ABONOS'!$B$8:$BC$10009,54,0)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ABONOS'!$B$8:$BC$10009,54,0)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ABONOS'!$B$8:$BC$10009,54,0)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ABONOS'!$B$8:$BC$10009,54,0)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ABONOS'!$B$8:$BC$10009,54,0)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ABONOS'!$B$8:$BC$10009,54,0)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ABONOS'!$B$8:$BC$10009,54,0)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ABONOS'!$B$8:$BC$10009,54,0)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ABONOS'!$B$8:$BC$10009,54,0)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ABONOS'!$B$8:$BC$10009,54,0)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ABONOS'!$B$8:$BC$10009,54,0)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ABONOS'!$B$8:$BC$10009,54,0)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ABONOS'!$B$8:$BC$10009,54,0)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ABONOS'!$B$8:$BC$10009,54,0)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ABONOS'!$B$8:$BC$10009,54,0)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ABONOS'!$B$8:$BC$10009,54,0)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ABONOS'!$B$8:$BC$10009,54,0)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ABONOS'!$B$8:$BC$10009,54,0)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ABONOS'!$B$8:$BC$10009,54,0)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ABONOS'!$B$8:$BC$10009,54,0)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ABONOS'!$B$8:$BC$10009,54,0)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ABONOS'!$B$8:$BC$10009,54,0)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ABONOS'!$B$8:$BC$10009,54,0)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ABONOS'!$B$8:$BC$10009,54,0)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ABONOS'!$B$8:$BC$10009,54,0)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ABONOS'!$B$8:$BC$10009,54,0)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ABONOS'!$B$8:$BC$10009,54,0)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ABONOS'!$B$8:$BC$10009,54,0)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ABONOS'!$B$8:$BC$10009,54,0)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ABONOS'!$B$8:$BC$10009,54,0)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ABONOS'!$B$8:$BC$10009,54,0)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ABONOS'!$B$8:$BC$10009,54,0)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ABONOS'!$B$8:$BC$10009,54,0)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ABONOS'!$B$8:$BC$10009,54,0)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ABONOS'!$B$8:$BC$10009,54,0)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ABONOS'!$B$8:$BC$10009,54,0)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ABONOS'!$B$8:$BC$10009,54,0)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ABONOS'!$B$8:$BC$10009,54,0)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ABONOS'!$B$8:$BC$10009,54,0)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ABONOS'!$B$8:$BC$10009,54,0)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ABONOS'!$B$8:$BC$10009,54,0)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ABONOS'!$B$8:$BC$10009,54,0)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ABONOS'!$B$8:$BC$10009,54,0)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ABONOS'!$B$8:$BC$10009,54,0)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ABONOS'!$B$8:$BC$10009,54,0)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ABONOS'!$B$8:$BC$10009,54,0)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ABONOS'!$B$8:$BC$10009,54,0)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ABONOS'!$B$8:$BC$10009,54,0)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ABONOS'!$B$8:$BC$10009,54,0)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ABONOS'!$B$8:$BC$10009,54,0)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ABONOS'!$B$8:$BC$10009,54,0)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ABONOS'!$B$8:$BC$10009,54,0)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ABONOS'!$B$8:$BC$10009,54,0)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ABONOS'!$B$8:$BC$10009,54,0)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ABONOS'!$B$8:$BC$10009,54,0)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84</v>
      </c>
      <c r="H4427" t="s">
        <v>84</v>
      </c>
      <c r="I4427" t="s">
        <v>82</v>
      </c>
      <c r="J4427">
        <f t="shared" si="68"/>
        <v>105000</v>
      </c>
      <c r="K4427" t="e">
        <f>VLOOKUP(B4427,'REGISTRO ABONOS'!$B$8:$BC$10009,54,0)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ABONOS'!$B$8:$BC$10009,54,0)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ABONOS'!$B$8:$BC$10009,54,0)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ABONOS'!$B$8:$BC$10009,54,0)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ABONOS'!$B$8:$BC$10009,54,0)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ABONOS'!$B$8:$BC$10009,54,0)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ABONOS'!$B$8:$BC$10009,54,0)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ABONOS'!$B$8:$BC$10009,54,0)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ABONOS'!$B$8:$BC$10009,54,0)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ABONOS'!$B$8:$BC$10009,54,0)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ABONOS'!$B$8:$BC$10009,54,0)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ABONOS'!$B$8:$BC$10009,54,0)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ABONOS'!$B$8:$BC$10009,54,0)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ABONOS'!$B$8:$BC$10009,54,0)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ABONOS'!$B$8:$BC$10009,54,0)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ABONOS'!$B$8:$BC$10009,54,0)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ABONOS'!$B$8:$BC$10009,54,0)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ABONOS'!$B$8:$BC$10009,54,0)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ABONOS'!$B$8:$BC$10009,54,0)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ABONOS'!$B$8:$BC$10009,54,0)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ABONOS'!$B$8:$BC$10009,54,0)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ABONOS'!$B$8:$BC$10009,54,0)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ABONOS'!$B$8:$BC$10009,54,0)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ABONOS'!$B$8:$BC$10009,54,0)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ABONOS'!$B$8:$BC$10009,54,0)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ABONOS'!$B$8:$BC$10009,54,0)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ABONOS'!$B$8:$BC$10009,54,0)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ABONOS'!$B$8:$BC$10009,54,0)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ABONOS'!$B$8:$BC$10009,54,0)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ABONOS'!$B$8:$BC$10009,54,0)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ABONOS'!$B$8:$BC$10009,54,0)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ABONOS'!$B$8:$BC$10009,54,0)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ABONOS'!$B$8:$BC$10009,54,0)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ABONOS'!$B$8:$BC$10009,54,0)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ABONOS'!$B$8:$BC$10009,54,0)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ABONOS'!$B$8:$BC$10009,54,0)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ABONOS'!$B$8:$BC$10009,54,0)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ABONOS'!$B$8:$BC$10009,54,0)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ABONOS'!$B$8:$BC$10009,54,0)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ABONOS'!$B$8:$BC$10009,54,0)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ABONOS'!$B$8:$BC$10009,54,0)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ABONOS'!$B$8:$BC$10009,54,0)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ABONOS'!$B$8:$BC$10009,54,0)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ABONOS'!$B$8:$BC$10009,54,0)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ABONOS'!$B$8:$BC$10009,54,0)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ABONOS'!$B$8:$BC$10009,54,0)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ABONOS'!$B$8:$BC$10009,54,0)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ABONOS'!$B$8:$BC$10009,54,0)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ABONOS'!$B$8:$BC$10009,54,0)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ABONOS'!$B$8:$BC$10009,54,0)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ABONOS'!$B$8:$BC$10009,54,0)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ABONOS'!$B$8:$BC$10009,54,0)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ABONOS'!$B$8:$BC$10009,54,0)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ABONOS'!$B$8:$BC$10009,54,0)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ABONOS'!$B$8:$BC$10009,54,0)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ABONOS'!$B$8:$BC$10009,54,0)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ABONOS'!$B$8:$BC$10009,54,0)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ABONOS'!$B$8:$BC$10009,54,0)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ABONOS'!$B$8:$BC$10009,54,0)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ABONOS'!$B$8:$BC$10009,54,0)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ABONOS'!$B$8:$BC$10009,54,0)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ABONOS'!$B$8:$BC$10009,54,0)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ABONOS'!$B$8:$BC$10009,54,0)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ABONOS'!$B$8:$BC$10009,54,0)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ABONOS'!$B$8:$BC$10009,54,0)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ABONOS'!$B$8:$BC$10009,54,0)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ABONOS'!$B$8:$BC$10009,54,0)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ABONOS'!$B$8:$BC$10009,54,0)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ABONOS'!$B$8:$BC$10009,54,0)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ABONOS'!$B$8:$BC$10009,54,0)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ABONOS'!$B$8:$BC$10009,54,0)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ABONOS'!$B$8:$BC$10009,54,0)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ABONOS'!$B$8:$BC$10009,54,0)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ABONOS'!$B$8:$BC$10009,54,0)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ABONOS'!$B$8:$BC$10009,54,0)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ABONOS'!$B$8:$BC$10009,54,0)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ABONOS'!$B$8:$BC$10009,54,0)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ABONOS'!$B$8:$BC$10009,54,0)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ABONOS'!$B$8:$BC$10009,54,0)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ABONOS'!$B$8:$BC$10009,54,0)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ABONOS'!$B$8:$BC$10009,54,0)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ABONOS'!$B$8:$BC$10009,54,0)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ABONOS'!$B$8:$BC$10009,54,0)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ABONOS'!$B$8:$BC$10009,54,0)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ABONOS'!$B$8:$BC$10009,54,0)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ABONOS'!$B$8:$BC$10009,54,0)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ABONOS'!$B$8:$BC$10009,54,0)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ABONOS'!$B$8:$BC$10009,54,0)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ABONOS'!$B$8:$BC$10009,54,0)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ABONOS'!$B$8:$BC$10009,54,0)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ABONOS'!$B$8:$BC$10009,54,0)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ABONOS'!$B$8:$BC$10009,54,0)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ABONOS'!$B$8:$BC$10009,54,0)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ABONOS'!$B$8:$BC$10009,54,0)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ABONOS'!$B$8:$BC$10009,54,0)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ABONOS'!$B$8:$BC$10009,54,0)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ABONOS'!$B$8:$BC$10009,54,0)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ABONOS'!$B$8:$BC$10009,54,0)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ABONOS'!$B$8:$BC$10009,54,0)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ABONOS'!$B$8:$BC$10009,54,0)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ABONOS'!$B$8:$BC$10009,54,0)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ABONOS'!$B$8:$BC$10009,54,0)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ABONOS'!$B$8:$BC$10009,54,0)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ABONOS'!$B$8:$BC$10009,54,0)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ABONOS'!$B$8:$BC$10009,54,0)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ABONOS'!$B$8:$BC$10009,54,0)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ABONOS'!$B$8:$BC$10009,54,0)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ABONOS'!$B$8:$BC$10009,54,0)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ABONOS'!$B$8:$BC$10009,54,0)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187</v>
      </c>
      <c r="I4536" t="s">
        <v>188</v>
      </c>
      <c r="J4536">
        <f t="shared" si="70"/>
        <v>105000</v>
      </c>
      <c r="K4536" t="e">
        <f>VLOOKUP(B4536,'REGISTRO ABONOS'!$B$8:$BC$10009,54,0)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ABONOS'!$B$8:$BC$10009,54,0)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ABONOS'!$B$8:$BC$10009,54,0)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ABONOS'!$B$8:$BC$10009,54,0)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ABONOS'!$B$8:$BC$10009,54,0)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ABONOS'!$B$8:$BC$10009,54,0)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ABONOS'!$B$8:$BC$10009,54,0)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ABONOS'!$B$8:$BC$10009,54,0)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ABONOS'!$B$8:$BC$10009,54,0)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ABONOS'!$B$8:$BC$10009,54,0)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ABONOS'!$B$8:$BC$10009,54,0)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ABONOS'!$B$8:$BC$10009,54,0)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ABONOS'!$B$8:$BC$10009,54,0)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ABONOS'!$B$8:$BC$10009,54,0)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ABONOS'!$B$8:$BC$10009,54,0)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ABONOS'!$B$8:$BC$10009,54,0)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ABONOS'!$B$8:$BC$10009,54,0)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ABONOS'!$B$8:$BC$10009,54,0)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ABONOS'!$B$8:$BC$10009,54,0)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ABONOS'!$B$8:$BC$10009,54,0)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ABONOS'!$B$8:$BC$10009,54,0)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ABONOS'!$B$8:$BC$10009,54,0)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ABONOS'!$B$8:$BC$10009,54,0)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ABONOS'!$B$8:$BC$10009,54,0)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ABONOS'!$B$8:$BC$10009,54,0)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ABONOS'!$B$8:$BC$10009,54,0)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ABONOS'!$B$8:$BC$10009,54,0)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ABONOS'!$B$8:$BC$10009,54,0)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ABONOS'!$B$8:$BC$10009,54,0)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ABONOS'!$B$8:$BC$10009,54,0)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ABONOS'!$B$8:$BC$10009,54,0)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ABONOS'!$B$8:$BC$10009,54,0)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ABONOS'!$B$8:$BC$10009,54,0)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ABONOS'!$B$8:$BC$10009,54,0)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ABONOS'!$B$8:$BC$10009,54,0)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ABONOS'!$B$8:$BC$10009,54,0)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ABONOS'!$B$8:$BC$10009,54,0)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ABONOS'!$B$8:$BC$10009,54,0)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ABONOS'!$B$8:$BC$10009,54,0)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ABONOS'!$B$8:$BC$10009,54,0)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ABONOS'!$B$8:$BC$10009,54,0)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ABONOS'!$B$8:$BC$10009,54,0)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ABONOS'!$B$8:$BC$10009,54,0)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ABONOS'!$B$8:$BC$10009,54,0)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ABONOS'!$B$8:$BC$10009,54,0)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ABONOS'!$B$8:$BC$10009,54,0)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ABONOS'!$B$8:$BC$10009,54,0)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ABONOS'!$B$8:$BC$10009,54,0)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ABONOS'!$B$8:$BC$10009,54,0)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ABONOS'!$B$8:$BC$10009,54,0)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ABONOS'!$B$8:$BC$10009,54,0)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ABONOS'!$B$8:$BC$10009,54,0)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ABONOS'!$B$8:$BC$10009,54,0)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ABONOS'!$B$8:$BC$10009,54,0)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ABONOS'!$B$8:$BC$10009,54,0)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ABONOS'!$B$8:$BC$10009,54,0)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ABONOS'!$B$8:$BC$10009,54,0)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ABONOS'!$B$8:$BC$10009,54,0)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ABONOS'!$B$8:$BC$10009,54,0)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ABONOS'!$B$8:$BC$10009,54,0)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ABONOS'!$B$8:$BC$10009,54,0)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ABONOS'!$B$8:$BC$10009,54,0)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ABONOS'!$B$8:$BC$10009,54,0)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ABONOS'!$B$8:$BC$10009,54,0)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ABONOS'!$B$8:$BC$10009,54,0)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ABONOS'!$B$8:$BC$10009,54,0)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ABONOS'!$B$8:$BC$10009,54,0)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ABONOS'!$B$8:$BC$10009,54,0)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ABONOS'!$B$8:$BC$10009,54,0)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ABONOS'!$B$8:$BC$10009,54,0)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ABONOS'!$B$8:$BC$10009,54,0)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ABONOS'!$B$8:$BC$10009,54,0)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ABONOS'!$B$8:$BC$10009,54,0)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ABONOS'!$B$8:$BC$10009,54,0)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ABONOS'!$B$8:$BC$10009,54,0)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ABONOS'!$B$8:$BC$10009,54,0)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ABONOS'!$B$8:$BC$10009,54,0)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ABONOS'!$B$8:$BC$10009,54,0)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ABONOS'!$B$8:$BC$10009,54,0)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ABONOS'!$B$8:$BC$10009,54,0)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ABONOS'!$B$8:$BC$10009,54,0)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ABONOS'!$B$8:$BC$10009,54,0)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ABONOS'!$B$8:$BC$10009,54,0)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199</v>
      </c>
      <c r="I4619" t="s">
        <v>200</v>
      </c>
      <c r="J4619">
        <f t="shared" si="71"/>
        <v>105000</v>
      </c>
      <c r="K4619" t="e">
        <f>VLOOKUP(B4619,'REGISTRO ABONOS'!$B$8:$BC$10009,54,0)</f>
        <v>#N/A</v>
      </c>
      <c r="L4619" t="e">
        <f>IF(Tabla267[[#This Row],[VALOR RESTANTE]]&lt;Tabla267[[#This Row],[VALOR]],"NO DISPONIBLE","DISPONIBLE")</f>
        <v>#N/A</v>
      </c>
      <c r="M4619" s="9">
        <f>COUNTIF(Tabla267[[#This Row],[VALOR RESTANTE]],0)</f>
        <v>0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ABONOS'!$B$8:$BC$10009,54,0)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ABONOS'!$B$8:$BC$10009,54,0)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ABONOS'!$B$8:$BC$10009,54,0)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ABONOS'!$B$8:$BC$10009,54,0)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ABONOS'!$B$8:$BC$10009,54,0)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ABONOS'!$B$8:$BC$10009,54,0)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ABONOS'!$B$8:$BC$10009,54,0)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ABONOS'!$B$8:$BC$10009,54,0)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ABONOS'!$B$8:$BC$10009,54,0)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ABONOS'!$B$8:$BC$10009,54,0)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ABONOS'!$B$8:$BC$10009,54,0)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ABONOS'!$B$8:$BC$10009,54,0)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ABONOS'!$B$8:$BC$10009,54,0)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ABONOS'!$B$8:$BC$10009,54,0)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ABONOS'!$B$8:$BC$10009,54,0)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ABONOS'!$B$8:$BC$10009,54,0)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ABONOS'!$B$8:$BC$10009,54,0)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ABONOS'!$B$8:$BC$10009,54,0)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ABONOS'!$B$8:$BC$10009,54,0)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ABONOS'!$B$8:$BC$10009,54,0)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ABONOS'!$B$8:$BC$10009,54,0)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ABONOS'!$B$8:$BC$10009,54,0)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ABONOS'!$B$8:$BC$10009,54,0)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ABONOS'!$B$8:$BC$10009,54,0)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ABONOS'!$B$8:$BC$10009,54,0)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ABONOS'!$B$8:$BC$10009,54,0)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ABONOS'!$B$8:$BC$10009,54,0)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ABONOS'!$B$8:$BC$10009,54,0)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ABONOS'!$B$8:$BC$10009,54,0)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ABONOS'!$B$8:$BC$10009,54,0)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ABONOS'!$B$8:$BC$10009,54,0)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ABONOS'!$B$8:$BC$10009,54,0)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ABONOS'!$B$8:$BC$10009,54,0)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ABONOS'!$B$8:$BC$10009,54,0)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ABONOS'!$B$8:$BC$10009,54,0)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ABONOS'!$B$8:$BC$10009,54,0)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ABONOS'!$B$8:$BC$10009,54,0)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ABONOS'!$B$8:$BC$10009,54,0)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ABONOS'!$B$8:$BC$10009,54,0)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ABONOS'!$B$8:$BC$10009,54,0)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ABONOS'!$B$8:$BC$10009,54,0)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ABONOS'!$B$8:$BC$10009,54,0)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ABONOS'!$B$8:$BC$10009,54,0)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ABONOS'!$B$8:$BC$10009,54,0)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ABONOS'!$B$8:$BC$10009,54,0)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ABONOS'!$B$8:$BC$10009,54,0)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ABONOS'!$B$8:$BC$10009,54,0)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ABONOS'!$B$8:$BC$10009,54,0)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ABONOS'!$B$8:$BC$10009,54,0)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ABONOS'!$B$8:$BC$10009,54,0)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ABONOS'!$B$8:$BC$10009,54,0)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ABONOS'!$B$8:$BC$10009,54,0)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ABONOS'!$B$8:$BC$10009,54,0)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ABONOS'!$B$8:$BC$10009,54,0)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ABONOS'!$B$8:$BC$10009,54,0)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ABONOS'!$B$8:$BC$10009,54,0)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ABONOS'!$B$8:$BC$10009,54,0)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ABONOS'!$B$8:$BC$10009,54,0)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ABONOS'!$B$8:$BC$10009,54,0)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ABONOS'!$B$8:$BC$10009,54,0)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ABONOS'!$B$8:$BC$10009,54,0)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ABONOS'!$B$8:$BC$10009,54,0)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ABONOS'!$B$8:$BC$10009,54,0)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ABONOS'!$B$8:$BC$10009,54,0)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ABONOS'!$B$8:$BC$10009,54,0)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ABONOS'!$B$8:$BC$10009,54,0)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ABONOS'!$B$8:$BC$10009,54,0)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ABONOS'!$B$8:$BC$10009,54,0)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ABONOS'!$B$8:$BC$10009,54,0)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ABONOS'!$B$8:$BC$10009,54,0)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ABONOS'!$B$8:$BC$10009,54,0)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ABONOS'!$B$8:$BC$10009,54,0)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ABONOS'!$B$8:$BC$10009,54,0)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ABONOS'!$B$8:$BC$10009,54,0)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ABONOS'!$B$8:$BC$10009,54,0)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ABONOS'!$B$8:$BC$10009,54,0)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ABONOS'!$B$8:$BC$10009,54,0)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ABONOS'!$B$8:$BC$10009,54,0)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ABONOS'!$B$8:$BC$10009,54,0)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ABONOS'!$B$8:$BC$10009,54,0)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ABONOS'!$B$8:$BC$10009,54,0)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ABONOS'!$B$8:$BC$10009,54,0)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ABONOS'!$B$8:$BC$10009,54,0)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ABONOS'!$B$8:$BC$10009,54,0)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ABONOS'!$B$8:$BC$10009,54,0)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ABONOS'!$B$8:$BC$10009,54,0)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ABONOS'!$B$8:$BC$10009,54,0)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ABONOS'!$B$8:$BC$10009,54,0)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ABONOS'!$B$8:$BC$10009,54,0)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ABONOS'!$B$8:$BC$10009,54,0)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ABONOS'!$B$8:$BC$10009,54,0)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ABONOS'!$B$8:$BC$10009,54,0)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ABONOS'!$B$8:$BC$10009,54,0)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ABONOS'!$B$8:$BC$10009,54,0)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ABONOS'!$B$8:$BC$10009,54,0)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ABONOS'!$B$8:$BC$10009,54,0)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ABONOS'!$B$8:$BC$10009,54,0)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ABONOS'!$B$8:$BC$10009,54,0)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ABONOS'!$B$8:$BC$10009,54,0)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ABONOS'!$B$8:$BC$10009,54,0)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ABONOS'!$B$8:$BC$10009,54,0)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ABONOS'!$B$8:$BC$10009,54,0)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ABONOS'!$B$8:$BC$10009,54,0)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ABONOS'!$B$8:$BC$10009,54,0)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ABONOS'!$B$8:$BC$10009,54,0)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ABONOS'!$B$8:$BC$10009,54,0)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ABONOS'!$B$8:$BC$10009,54,0)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ABONOS'!$B$8:$BC$10009,54,0)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ABONOS'!$B$8:$BC$10009,54,0)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ABONOS'!$B$8:$BC$10009,54,0)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ABONOS'!$B$8:$BC$10009,54,0)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ABONOS'!$B$8:$BC$10009,54,0)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ABONOS'!$B$8:$BC$10009,54,0)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ABONOS'!$B$8:$BC$10009,54,0)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ABONOS'!$B$8:$BC$10009,54,0)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ABONOS'!$B$8:$BC$10009,54,0)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ABONOS'!$B$8:$BC$10009,54,0)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ABONOS'!$B$8:$BC$10009,54,0)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ABONOS'!$B$8:$BC$10009,54,0)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ABONOS'!$B$8:$BC$10009,54,0)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ABONOS'!$B$8:$BC$10009,54,0)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ABONOS'!$B$8:$BC$10009,54,0)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ABONOS'!$B$8:$BC$10009,54,0)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ABONOS'!$B$8:$BC$10009,54,0)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ABONOS'!$B$8:$BC$10009,54,0)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ABONOS'!$B$8:$BC$10009,54,0)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ABONOS'!$B$8:$BC$10009,54,0)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ABONOS'!$B$8:$BC$10009,54,0)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ABONOS'!$B$8:$BC$10009,54,0)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ABONOS'!$B$8:$BC$10009,54,0)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ABONOS'!$B$8:$BC$10009,54,0)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ABONOS'!$B$8:$BC$10009,54,0)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ABONOS'!$B$8:$BC$10009,54,0)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ABONOS'!$B$8:$BC$10009,54,0)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ABONOS'!$B$8:$BC$10009,54,0)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ABONOS'!$B$8:$BC$10009,54,0)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ABONOS'!$B$8:$BC$10009,54,0)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ABONOS'!$B$8:$BC$10009,54,0)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ABONOS'!$B$8:$BC$10009,54,0)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ABONOS'!$B$8:$BC$10009,54,0)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ABONOS'!$B$8:$BC$10009,54,0)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ABONOS'!$B$8:$BC$10009,54,0)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ABONOS'!$B$8:$BC$10009,54,0)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ABONOS'!$B$8:$BC$10009,54,0)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ABONOS'!$B$8:$BC$10009,54,0)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ABONOS'!$B$8:$BC$10009,54,0)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173</v>
      </c>
      <c r="I4766" t="s">
        <v>158</v>
      </c>
      <c r="J4766">
        <f t="shared" si="74"/>
        <v>105000</v>
      </c>
      <c r="K4766" t="e">
        <f>VLOOKUP(B4766,'REGISTRO ABONOS'!$B$8:$BC$10009,54,0)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ABONOS'!$B$8:$BC$10009,54,0)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ABONOS'!$B$8:$BC$10009,54,0)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ABONOS'!$B$8:$BC$10009,54,0)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ABONOS'!$B$8:$BC$10009,54,0)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ABONOS'!$B$8:$BC$10009,54,0)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ABONOS'!$B$8:$BC$10009,54,0)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ABONOS'!$B$8:$BC$10009,54,0)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ABONOS'!$B$8:$BC$10009,54,0)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ABONOS'!$B$8:$BC$10009,54,0)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ABONOS'!$B$8:$BC$10009,54,0)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ABONOS'!$B$8:$BC$10009,54,0)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ABONOS'!$B$8:$BC$10009,54,0)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ABONOS'!$B$8:$BC$10009,54,0)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ABONOS'!$B$8:$BC$10009,54,0)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ABONOS'!$B$8:$BC$10009,54,0)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ABONOS'!$B$8:$BC$10009,54,0)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ABONOS'!$B$8:$BC$10009,54,0)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ABONOS'!$B$8:$BC$10009,54,0)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ABONOS'!$B$8:$BC$10009,54,0)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ABONOS'!$B$8:$BC$10009,54,0)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ABONOS'!$B$8:$BC$10009,54,0)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ABONOS'!$B$8:$BC$10009,54,0)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ABONOS'!$B$8:$BC$10009,54,0)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ABONOS'!$B$8:$BC$10009,54,0)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ABONOS'!$B$8:$BC$10009,54,0)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ABONOS'!$B$8:$BC$10009,54,0)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ABONOS'!$B$8:$BC$10009,54,0)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ABONOS'!$B$8:$BC$10009,54,0)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ABONOS'!$B$8:$BC$10009,54,0)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ABONOS'!$B$8:$BC$10009,54,0)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ABONOS'!$B$8:$BC$10009,54,0)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ABONOS'!$B$8:$BC$10009,54,0)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ABONOS'!$B$8:$BC$10009,54,0)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ABONOS'!$B$8:$BC$10009,54,0)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ABONOS'!$B$8:$BC$10009,54,0)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ABONOS'!$B$8:$BC$10009,54,0)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ABONOS'!$B$8:$BC$10009,54,0)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ABONOS'!$B$8:$BC$10009,54,0)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ABONOS'!$B$8:$BC$10009,54,0)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ABONOS'!$B$8:$BC$10009,54,0)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ABONOS'!$B$8:$BC$10009,54,0)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ABONOS'!$B$8:$BC$10009,54,0)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ABONOS'!$B$8:$BC$10009,54,0)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ABONOS'!$B$8:$BC$10009,54,0)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ABONOS'!$B$8:$BC$10009,54,0)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ABONOS'!$B$8:$BC$10009,54,0)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ABONOS'!$B$8:$BC$10009,54,0)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ABONOS'!$B$8:$BC$10009,54,0)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ABONOS'!$B$8:$BC$10009,54,0)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ABONOS'!$B$8:$BC$10009,54,0)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ABONOS'!$B$8:$BC$10009,54,0)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ABONOS'!$B$8:$BC$10009,54,0)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ABONOS'!$B$8:$BC$10009,54,0)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ABONOS'!$B$8:$BC$10009,54,0)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ABONOS'!$B$8:$BC$10009,54,0)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ABONOS'!$B$8:$BC$10009,54,0)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ABONOS'!$B$8:$BC$10009,54,0)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ABONOS'!$B$8:$BC$10009,54,0)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ABONOS'!$B$8:$BC$10009,54,0)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83</v>
      </c>
      <c r="H4826" t="s">
        <v>83</v>
      </c>
      <c r="I4826" t="s">
        <v>82</v>
      </c>
      <c r="J4826">
        <f t="shared" si="75"/>
        <v>105000</v>
      </c>
      <c r="K4826" t="e">
        <f>VLOOKUP(B4826,'REGISTRO ABONOS'!$B$8:$BC$10009,54,0)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ABONOS'!$B$8:$BC$10009,54,0)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ABONOS'!$B$8:$BC$10009,54,0)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ABONOS'!$B$8:$BC$10009,54,0)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ABONOS'!$B$8:$BC$10009,54,0)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ABONOS'!$B$8:$BC$10009,54,0)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ABONOS'!$B$8:$BC$10009,54,0)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ABONOS'!$B$8:$BC$10009,54,0)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ABONOS'!$B$8:$BC$10009,54,0)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ABONOS'!$B$8:$BC$10009,54,0)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ABONOS'!$B$8:$BC$10009,54,0)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ABONOS'!$B$8:$BC$10009,54,0)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ABONOS'!$B$8:$BC$10009,54,0)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ABONOS'!$B$8:$BC$10009,54,0)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ABONOS'!$B$8:$BC$10009,54,0)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ABONOS'!$B$8:$BC$10009,54,0)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ABONOS'!$B$8:$BC$10009,54,0)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ABONOS'!$B$8:$BC$10009,54,0)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ABONOS'!$B$8:$BC$10009,54,0)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ABONOS'!$B$8:$BC$10009,54,0)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ABONOS'!$B$8:$BC$10009,54,0)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ABONOS'!$B$8:$BC$10009,54,0)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ABONOS'!$B$8:$BC$10009,54,0)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ABONOS'!$B$8:$BC$10009,54,0)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ABONOS'!$B$8:$BC$10009,54,0)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ABONOS'!$B$8:$BC$10009,54,0)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ABONOS'!$B$8:$BC$10009,54,0)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ABONOS'!$B$8:$BC$10009,54,0)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ABONOS'!$B$8:$BC$10009,54,0)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ABONOS'!$B$8:$BC$10009,54,0)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ABONOS'!$B$8:$BC$10009,54,0)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ABONOS'!$B$8:$BC$10009,54,0)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ABONOS'!$B$8:$BC$10009,54,0)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ABONOS'!$B$8:$BC$10009,54,0)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ABONOS'!$B$8:$BC$10009,54,0)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160</v>
      </c>
      <c r="I4861" t="s">
        <v>158</v>
      </c>
      <c r="J4861">
        <f t="shared" si="75"/>
        <v>105000</v>
      </c>
      <c r="K4861" t="e">
        <f>VLOOKUP(B4861,'REGISTRO ABONOS'!$B$8:$BC$10009,54,0)</f>
        <v>#N/A</v>
      </c>
      <c r="L4861" t="e">
        <f>IF(Tabla267[[#This Row],[VALOR RESTANTE]]&lt;Tabla267[[#This Row],[VALOR]],"NO DISPONIBLE","DISPONIBLE")</f>
        <v>#N/A</v>
      </c>
      <c r="M4861" s="9">
        <f>COUNTIF(Tabla267[[#This Row],[VALOR RESTANTE]],0)</f>
        <v>0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ABONOS'!$B$8:$BC$10009,54,0)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ABONOS'!$B$8:$BC$10009,54,0)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ABONOS'!$B$8:$BC$10009,54,0)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ABONOS'!$B$8:$BC$10009,54,0)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ABONOS'!$B$8:$BC$10009,54,0)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ABONOS'!$B$8:$BC$10009,54,0)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ABONOS'!$B$8:$BC$10009,54,0)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ABONOS'!$B$8:$BC$10009,54,0)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ABONOS'!$B$8:$BC$10009,54,0)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ABONOS'!$B$8:$BC$10009,54,0)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ABONOS'!$B$8:$BC$10009,54,0)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ABONOS'!$B$8:$BC$10009,54,0)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ABONOS'!$B$8:$BC$10009,54,0)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ABONOS'!$B$8:$BC$10009,54,0)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ABONOS'!$B$8:$BC$10009,54,0)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ABONOS'!$B$8:$BC$10009,54,0)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ABONOS'!$B$8:$BC$10009,54,0)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ABONOS'!$B$8:$BC$10009,54,0)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ABONOS'!$B$8:$BC$10009,54,0)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ABONOS'!$B$8:$BC$10009,54,0)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ABONOS'!$B$8:$BC$10009,54,0)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ABONOS'!$B$8:$BC$10009,54,0)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ABONOS'!$B$8:$BC$10009,54,0)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ABONOS'!$B$8:$BC$10009,54,0)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ABONOS'!$B$8:$BC$10009,54,0)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ABONOS'!$B$8:$BC$10009,54,0)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ABONOS'!$B$8:$BC$10009,54,0)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ABONOS'!$B$8:$BC$10009,54,0)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ABONOS'!$B$8:$BC$10009,54,0)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ABONOS'!$B$8:$BC$10009,54,0)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ABONOS'!$B$8:$BC$10009,54,0)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ABONOS'!$B$8:$BC$10009,54,0)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ABONOS'!$B$8:$BC$10009,54,0)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ABONOS'!$B$8:$BC$10009,54,0)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ABONOS'!$B$8:$BC$10009,54,0)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ABONOS'!$B$8:$BC$10009,54,0)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ABONOS'!$B$8:$BC$10009,54,0)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ABONOS'!$B$8:$BC$10009,54,0)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ABONOS'!$B$8:$BC$10009,54,0)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ABONOS'!$B$8:$BC$10009,54,0)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ABONOS'!$B$8:$BC$10009,54,0)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ABONOS'!$B$8:$BC$10009,54,0)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ABONOS'!$B$8:$BC$10009,54,0)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ABONOS'!$B$8:$BC$10009,54,0)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ABONOS'!$B$8:$BC$10009,54,0)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ABONOS'!$B$8:$BC$10009,54,0)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70</v>
      </c>
      <c r="I4908" t="s">
        <v>69</v>
      </c>
      <c r="J4908">
        <f t="shared" si="76"/>
        <v>105000</v>
      </c>
      <c r="K4908" t="e">
        <f>VLOOKUP(B4908,'REGISTRO ABONOS'!$B$8:$BC$10009,54,0)</f>
        <v>#N/A</v>
      </c>
      <c r="L4908" t="e">
        <f>IF(Tabla267[[#This Row],[VALOR RESTANTE]]&lt;Tabla267[[#This Row],[VALOR]],"NO DISPONIBLE","DISPONIBLE")</f>
        <v>#N/A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ABONOS'!$B$8:$BC$10009,54,0)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ABONOS'!$B$8:$BC$10009,54,0)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ABONOS'!$B$8:$BC$10009,54,0)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ABONOS'!$B$8:$BC$10009,54,0)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ABONOS'!$B$8:$BC$10009,54,0)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ABONOS'!$B$8:$BC$10009,54,0)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ABONOS'!$B$8:$BC$10009,54,0)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ABONOS'!$B$8:$BC$10009,54,0)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ABONOS'!$B$8:$BC$10009,54,0)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ABONOS'!$B$8:$BC$10009,54,0)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ABONOS'!$B$8:$BC$10009,54,0)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ABONOS'!$B$8:$BC$10009,54,0)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ABONOS'!$B$8:$BC$10009,54,0)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ABONOS'!$B$8:$BC$10009,54,0)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ABONOS'!$B$8:$BC$10009,54,0)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ABONOS'!$B$8:$BC$10009,54,0)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ABONOS'!$B$8:$BC$10009,54,0)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ABONOS'!$B$8:$BC$10009,54,0)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ABONOS'!$B$8:$BC$10009,54,0)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ABONOS'!$B$8:$BC$10009,54,0)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ABONOS'!$B$8:$BC$10009,54,0)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ABONOS'!$B$8:$BC$10009,54,0)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ABONOS'!$B$8:$BC$10009,54,0)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ABONOS'!$B$8:$BC$10009,54,0)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ABONOS'!$B$8:$BC$10009,54,0)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ABONOS'!$B$8:$BC$10009,54,0)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ABONOS'!$B$8:$BC$10009,54,0)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ABONOS'!$B$8:$BC$10009,54,0)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415</v>
      </c>
      <c r="H4937" t="s">
        <v>415</v>
      </c>
      <c r="I4937" t="s">
        <v>410</v>
      </c>
      <c r="J4937">
        <f t="shared" si="76"/>
        <v>105000</v>
      </c>
      <c r="K4937" t="e">
        <f>VLOOKUP(B4937,'REGISTRO ABONOS'!$B$8:$BC$10009,54,0)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ABONOS'!$B$8:$BC$10009,54,0)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ABONOS'!$B$8:$BC$10009,54,0)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ABONOS'!$B$8:$BC$10009,54,0)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ABONOS'!$B$8:$BC$10009,54,0)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ABONOS'!$B$8:$BC$10009,54,0)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ABONOS'!$B$8:$BC$10009,54,0)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ABONOS'!$B$8:$BC$10009,54,0)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ABONOS'!$B$8:$BC$10009,54,0)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ABONOS'!$B$8:$BC$10009,54,0)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ABONOS'!$B$8:$BC$10009,54,0)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ABONOS'!$B$8:$BC$10009,54,0)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ABONOS'!$B$8:$BC$10009,54,0)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ABONOS'!$B$8:$BC$10009,54,0)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ABONOS'!$B$8:$BC$10009,54,0)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ABONOS'!$B$8:$BC$10009,54,0)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ABONOS'!$B$8:$BC$10009,54,0)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ABONOS'!$B$8:$BC$10009,54,0)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ABONOS'!$B$8:$BC$10009,54,0)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ABONOS'!$B$8:$BC$10009,54,0)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ABONOS'!$B$8:$BC$10009,54,0)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ABONOS'!$B$8:$BC$10009,54,0)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ABONOS'!$B$8:$BC$10009,54,0)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ABONOS'!$B$8:$BC$10009,54,0)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ABONOS'!$B$8:$BC$10009,54,0)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ABONOS'!$B$8:$BC$10009,54,0)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ABONOS'!$B$8:$BC$10009,54,0)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ABONOS'!$B$8:$BC$10009,54,0)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ABONOS'!$B$8:$BC$10009,54,0)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ABONOS'!$B$8:$BC$10009,54,0)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ABONOS'!$B$8:$BC$10009,54,0)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ABONOS'!$B$8:$BC$10009,54,0)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ABONOS'!$B$8:$BC$10009,54,0)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ABONOS'!$B$8:$BC$10009,54,0)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ABONOS'!$B$8:$BC$10009,54,0)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ABONOS'!$B$8:$BC$10009,54,0)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ABONOS'!$B$8:$BC$10009,54,0)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ABONOS'!$B$8:$BC$10009,54,0)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ABONOS'!$B$8:$BC$10009,54,0)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ABONOS'!$B$8:$BC$10009,54,0)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ABONOS'!$B$8:$BC$10009,54,0)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ABONOS'!$B$8:$BC$10009,54,0)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ABONOS'!$B$8:$BC$10009,54,0)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ABONOS'!$B$8:$BC$10009,54,0)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ABONOS'!$B$8:$BC$10009,54,0)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ABONOS'!$B$8:$BC$10009,54,0)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ABONOS'!$B$8:$BC$10009,54,0)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ABONOS'!$B$8:$BC$10009,54,0)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ABONOS'!$B$8:$BC$10009,54,0)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ABONOS'!$B$8:$BC$10009,54,0)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125</v>
      </c>
      <c r="H4987" t="s">
        <v>125</v>
      </c>
      <c r="I4987" t="s">
        <v>123</v>
      </c>
      <c r="J4987">
        <f t="shared" si="77"/>
        <v>105000</v>
      </c>
      <c r="K4987" t="e">
        <f>VLOOKUP(B4987,'REGISTRO ABONOS'!$B$8:$BC$10009,54,0)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ABONOS'!$B$8:$BC$10009,54,0)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ABONOS'!$B$8:$BC$10009,54,0)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ABONOS'!$B$8:$BC$10009,54,0)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ABONOS'!$B$8:$BC$10009,54,0)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ABONOS'!$B$8:$BC$10009,54,0)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ABONOS'!$B$8:$BC$10009,54,0)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ABONOS'!$B$8:$BC$10009,54,0)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ABONOS'!$B$8:$BC$10009,54,0)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ABONOS'!$B$8:$BC$10009,54,0)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102</v>
      </c>
      <c r="H4997" t="s">
        <v>102</v>
      </c>
      <c r="I4997" t="s">
        <v>62</v>
      </c>
      <c r="J4997">
        <f t="shared" si="77"/>
        <v>105000</v>
      </c>
      <c r="K4997" t="e">
        <f>VLOOKUP(B4997,'REGISTRO ABONOS'!$B$8:$BC$10009,54,0)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ABONOS'!$B$8:$BC$10009,54,0)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ABONOS'!$B$8:$BC$10009,54,0)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ABONOS'!$B$8:$BC$10009,54,0)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ABONOS'!$B$8:$BC$10009,54,0)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ABONOS'!$B$8:$BC$10009,54,0)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ABONOS'!$B$8:$BC$10009,54,0)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ABONOS'!$B$8:$BC$10009,54,0)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ABONOS'!$B$8:$BC$10009,54,0)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ABONOS'!$B$8:$BC$10009,54,0)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ABONOS'!$B$8:$BC$10009,54,0)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ABONOS'!$B$8:$BC$10009,54,0)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257</v>
      </c>
      <c r="J5009">
        <f t="shared" si="78"/>
        <v>105000</v>
      </c>
      <c r="K5009" t="e">
        <f>VLOOKUP(B5009,'REGISTRO ABONOS'!$B$8:$BC$10009,54,0)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ABONOS'!$B$8:$BC$10009,54,0)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ABONOS'!$B$8:$BC$10009,54,0)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ABONOS'!$B$8:$BC$10009,54,0)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ABONOS'!$B$8:$BC$10009,54,0)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ABONOS'!$B$8:$BC$10009,54,0)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275</v>
      </c>
      <c r="J5015">
        <f t="shared" si="78"/>
        <v>105000</v>
      </c>
      <c r="K5015" t="e">
        <f>VLOOKUP(B5015,'REGISTRO ABONOS'!$B$8:$BC$10009,54,0)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ABONOS'!$B$8:$BC$10009,54,0)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ABONOS'!$B$8:$BC$10009,54,0)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ABONOS'!$B$8:$BC$10009,54,0)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ABONOS'!$B$8:$BC$10009,54,0)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258</v>
      </c>
      <c r="J5020">
        <f t="shared" si="78"/>
        <v>105000</v>
      </c>
      <c r="K5020" t="e">
        <f>VLOOKUP(B5020,'REGISTRO ABONOS'!$B$8:$BC$10009,54,0)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306</v>
      </c>
      <c r="J5021">
        <f t="shared" si="78"/>
        <v>105000</v>
      </c>
      <c r="K5021" t="e">
        <f>VLOOKUP(B5021,'REGISTRO ABONOS'!$B$8:$BC$10009,54,0)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73</v>
      </c>
      <c r="J5022">
        <f t="shared" si="78"/>
        <v>105000</v>
      </c>
      <c r="K5022" t="e">
        <f>VLOOKUP(B5022,'REGISTRO ABONOS'!$B$8:$BC$10009,54,0)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ABONOS'!$B$8:$BC$10009,54,0)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ABONOS'!$B$8:$BC$10009,54,0)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ABONOS'!$B$8:$BC$10009,54,0)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ABONOS'!$B$8:$BC$10009,54,0)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ABONOS'!$B$8:$BC$10009,54,0)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ABONOS'!$B$8:$BC$10009,54,0)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ABONOS'!$B$8:$BC$10009,54,0)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ABONOS'!$B$8:$BC$10009,54,0)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ABONOS'!$B$8:$BC$10009,54,0)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ABONOS'!$B$8:$BC$10009,54,0)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ABONOS'!$B$8:$BC$10009,54,0)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ABONOS'!$B$8:$BC$10009,54,0)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ABONOS'!$B$8:$BC$10009,54,0)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307</v>
      </c>
      <c r="J5036">
        <f t="shared" si="78"/>
        <v>105000</v>
      </c>
      <c r="K5036" t="e">
        <f>VLOOKUP(B5036,'REGISTRO ABONOS'!$B$8:$BC$10009,54,0)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ABONOS'!$B$8:$BC$10009,54,0)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307</v>
      </c>
      <c r="J5038">
        <f t="shared" si="78"/>
        <v>105000</v>
      </c>
      <c r="K5038" t="e">
        <f>VLOOKUP(B5038,'REGISTRO ABONOS'!$B$8:$BC$10009,54,0)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307</v>
      </c>
      <c r="J5039">
        <f t="shared" si="78"/>
        <v>105000</v>
      </c>
      <c r="K5039" t="e">
        <f>VLOOKUP(B5039,'REGISTRO ABONOS'!$B$8:$BC$10009,54,0)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ABONOS'!$B$8:$BC$10009,54,0)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306</v>
      </c>
      <c r="J5041">
        <f t="shared" si="78"/>
        <v>105000</v>
      </c>
      <c r="K5041" t="e">
        <f>VLOOKUP(B5041,'REGISTRO ABONOS'!$B$8:$BC$10009,54,0)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ABONOS'!$B$8:$BC$10009,54,0)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ABONOS'!$B$8:$BC$10009,54,0)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308</v>
      </c>
      <c r="J5044">
        <f t="shared" si="78"/>
        <v>105000</v>
      </c>
      <c r="K5044" t="e">
        <f>VLOOKUP(B5044,'REGISTRO ABONOS'!$B$8:$BC$10009,54,0)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ABONOS'!$B$8:$BC$10009,54,0)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ABONOS'!$B$8:$BC$10009,54,0)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ABONOS'!$B$8:$BC$10009,54,0)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ABONOS'!$B$8:$BC$10009,54,0)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ABONOS'!$B$8:$BC$10009,54,0)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ABONOS'!$B$8:$BC$10009,54,0)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ABONOS'!$B$8:$BC$10009,54,0)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307</v>
      </c>
      <c r="J5052">
        <f t="shared" si="78"/>
        <v>105000</v>
      </c>
      <c r="K5052" t="e">
        <f>VLOOKUP(B5052,'REGISTRO ABONOS'!$B$8:$BC$10009,54,0)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307</v>
      </c>
      <c r="J5053">
        <f t="shared" si="78"/>
        <v>105000</v>
      </c>
      <c r="K5053" t="e">
        <f>VLOOKUP(B5053,'REGISTRO ABONOS'!$B$8:$BC$10009,54,0)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ABONOS'!$B$8:$BC$10009,54,0)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ABONOS'!$B$8:$BC$10009,54,0)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ABONOS'!$B$8:$BC$10009,54,0)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275</v>
      </c>
      <c r="J5057">
        <f t="shared" si="78"/>
        <v>105000</v>
      </c>
      <c r="K5057" t="e">
        <f>VLOOKUP(B5057,'REGISTRO ABONOS'!$B$8:$BC$10009,54,0)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306</v>
      </c>
      <c r="J5058">
        <f t="shared" si="78"/>
        <v>105000</v>
      </c>
      <c r="K5058" t="e">
        <f>VLOOKUP(B5058,'REGISTRO ABONOS'!$B$8:$BC$10009,54,0)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ABONOS'!$B$8:$BC$10009,54,0)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ABONOS'!$B$8:$BC$10009,54,0)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ABONOS'!$B$8:$BC$10009,54,0)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ABONOS'!$B$8:$BC$10009,54,0)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ABONOS'!$B$8:$BC$10009,54,0)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73</v>
      </c>
      <c r="J5064">
        <f t="shared" si="78"/>
        <v>105000</v>
      </c>
      <c r="K5064" t="e">
        <f>VLOOKUP(B5064,'REGISTRO ABONOS'!$B$8:$BC$10009,54,0)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ABONOS'!$B$8:$BC$10009,54,0)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ABONOS'!$B$8:$BC$10009,54,0)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ABONOS'!$B$8:$BC$10009,54,0)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ABONOS'!$B$8:$BC$10009,54,0)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ABONOS'!$B$8:$BC$10009,54,0)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ABONOS'!$B$8:$BC$10009,54,0)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ABONOS'!$B$8:$BC$10009,54,0)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ABONOS'!$B$8:$BC$10009,54,0)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ABONOS'!$B$8:$BC$10009,54,0)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ABONOS'!$B$8:$BC$10009,54,0)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ABONOS'!$B$8:$BC$10009,54,0)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ABONOS'!$B$8:$BC$10009,54,0)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ABONOS'!$B$8:$BC$10009,54,0)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ABONOS'!$B$8:$BC$10009,54,0)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ABONOS'!$B$8:$BC$10009,54,0)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ABONOS'!$B$8:$BC$10009,54,0)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ABONOS'!$B$8:$BC$10009,54,0)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ABONOS'!$B$8:$BC$10009,54,0)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ABONOS'!$B$8:$BC$10009,54,0)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ABONOS'!$B$8:$BC$10009,54,0)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ABONOS'!$B$8:$BC$10009,54,0)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ABONOS'!$B$8:$BC$10009,54,0)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ABONOS'!$B$8:$BC$10009,54,0)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ABONOS'!$B$8:$BC$10009,54,0)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ABONOS'!$B$8:$BC$10009,54,0)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ABONOS'!$B$8:$BC$10009,54,0)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ABONOS'!$B$8:$BC$10009,54,0)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ABONOS'!$B$8:$BC$10009,54,0)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ABONOS'!$B$8:$BC$10009,54,0)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ABONOS'!$B$8:$BC$10009,54,0)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ABONOS'!$B$8:$BC$10009,54,0)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ABONOS'!$B$8:$BC$10009,54,0)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ABONOS'!$B$8:$BC$10009,54,0)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ABONOS'!$B$8:$BC$10009,54,0)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ABONOS'!$B$8:$BC$10009,54,0)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ABONOS'!$B$8:$BC$10009,54,0)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ABONOS'!$B$8:$BC$10009,54,0)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ABONOS'!$B$8:$BC$10009,54,0)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73</v>
      </c>
      <c r="J5103">
        <f t="shared" si="79"/>
        <v>105000</v>
      </c>
      <c r="K5103" t="e">
        <f>VLOOKUP(B5103,'REGISTRO ABONOS'!$B$8:$BC$10009,54,0)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ABONOS'!$B$8:$BC$10009,54,0)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ABONOS'!$B$8:$BC$10009,54,0)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ABONOS'!$B$8:$BC$10009,54,0)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ABONOS'!$B$8:$BC$10009,54,0)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ABONOS'!$B$8:$BC$10009,54,0)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ABONOS'!$B$8:$BC$10009,54,0)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ABONOS'!$B$8:$BC$10009,54,0)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ABONOS'!$B$8:$BC$10009,54,0)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ABONOS'!$B$8:$BC$10009,54,0)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ABONOS'!$B$8:$BC$10009,54,0)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ABONOS'!$B$8:$BC$10009,54,0)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ABONOS'!$B$8:$BC$10009,54,0)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ABONOS'!$B$8:$BC$10009,54,0)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ABONOS'!$B$8:$BC$10009,54,0)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ABONOS'!$B$8:$BC$10009,54,0)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ABONOS'!$B$8:$BC$10009,54,0)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288</v>
      </c>
      <c r="J5120">
        <f t="shared" si="79"/>
        <v>105000</v>
      </c>
      <c r="K5120" t="e">
        <f>VLOOKUP(B5120,'REGISTRO ABONOS'!$B$8:$BC$10009,54,0)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ABONOS'!$B$8:$BC$10009,54,0)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ABONOS'!$B$8:$BC$10009,54,0)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ABONOS'!$B$8:$BC$10009,54,0)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73</v>
      </c>
      <c r="J5124">
        <f t="shared" si="79"/>
        <v>105000</v>
      </c>
      <c r="K5124" t="e">
        <f>VLOOKUP(B5124,'REGISTRO ABONOS'!$B$8:$BC$10009,54,0)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305</v>
      </c>
      <c r="J5125">
        <f t="shared" si="79"/>
        <v>105000</v>
      </c>
      <c r="K5125" t="e">
        <f>VLOOKUP(B5125,'REGISTRO ABONOS'!$B$8:$BC$10009,54,0)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ABONOS'!$B$8:$BC$10009,54,0)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ABONOS'!$B$8:$BC$10009,54,0)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ABONOS'!$B$8:$BC$10009,54,0)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ABONOS'!$B$8:$BC$10009,54,0)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ABONOS'!$B$8:$BC$10009,54,0)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ABONOS'!$B$8:$BC$10009,54,0)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ABONOS'!$B$8:$BC$10009,54,0)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ABONOS'!$B$8:$BC$10009,54,0)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ABONOS'!$B$8:$BC$10009,54,0)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ABONOS'!$B$8:$BC$10009,54,0)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ABONOS'!$B$8:$BC$10009,54,0)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ABONOS'!$B$8:$BC$10009,54,0)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ABONOS'!$B$8:$BC$10009,54,0)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ABONOS'!$B$8:$BC$10009,54,0)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73</v>
      </c>
      <c r="J5140">
        <f t="shared" si="80"/>
        <v>105000</v>
      </c>
      <c r="K5140" t="e">
        <f>VLOOKUP(B5140,'REGISTRO ABONOS'!$B$8:$BC$10009,54,0)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ABONOS'!$B$8:$BC$10009,54,0)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286</v>
      </c>
      <c r="J5142">
        <f t="shared" si="80"/>
        <v>105000</v>
      </c>
      <c r="K5142" t="e">
        <f>VLOOKUP(B5142,'REGISTRO ABONOS'!$B$8:$BC$10009,54,0)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ABONOS'!$B$8:$BC$10009,54,0)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ABONOS'!$B$8:$BC$10009,54,0)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305</v>
      </c>
      <c r="J5145">
        <f t="shared" si="80"/>
        <v>105000</v>
      </c>
      <c r="K5145" t="e">
        <f>VLOOKUP(B5145,'REGISTRO ABONOS'!$B$8:$BC$10009,54,0)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305</v>
      </c>
      <c r="J5146">
        <f t="shared" si="80"/>
        <v>105000</v>
      </c>
      <c r="K5146" t="e">
        <f>VLOOKUP(B5146,'REGISTRO ABONOS'!$B$8:$BC$10009,54,0)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271</v>
      </c>
      <c r="J5147">
        <f t="shared" si="80"/>
        <v>105000</v>
      </c>
      <c r="K5147" t="e">
        <f>VLOOKUP(B5147,'REGISTRO ABONOS'!$B$8:$BC$10009,54,0)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296</v>
      </c>
      <c r="J5148">
        <f t="shared" si="80"/>
        <v>105000</v>
      </c>
      <c r="K5148" t="e">
        <f>VLOOKUP(B5148,'REGISTRO ABONOS'!$B$8:$BC$10009,54,0)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309</v>
      </c>
      <c r="J5149">
        <f t="shared" si="80"/>
        <v>105000</v>
      </c>
      <c r="K5149" t="e">
        <f>VLOOKUP(B5149,'REGISTRO ABONOS'!$B$8:$BC$10009,54,0)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309</v>
      </c>
      <c r="J5150">
        <f t="shared" si="80"/>
        <v>105000</v>
      </c>
      <c r="K5150" t="e">
        <f>VLOOKUP(B5150,'REGISTRO ABONOS'!$B$8:$BC$10009,54,0)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309</v>
      </c>
      <c r="J5151">
        <f t="shared" si="80"/>
        <v>105000</v>
      </c>
      <c r="K5151" t="e">
        <f>VLOOKUP(B5151,'REGISTRO ABONOS'!$B$8:$BC$10009,54,0)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ABONOS'!$B$8:$BC$10009,54,0)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ABONOS'!$B$8:$BC$10009,54,0)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ABONOS'!$B$8:$BC$10009,54,0)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288</v>
      </c>
      <c r="J5155">
        <f t="shared" si="80"/>
        <v>105000</v>
      </c>
      <c r="K5155" t="e">
        <f>VLOOKUP(B5155,'REGISTRO ABONOS'!$B$8:$BC$10009,54,0)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ABONOS'!$B$8:$BC$10009,54,0)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ABONOS'!$B$8:$BC$10009,54,0)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ABONOS'!$B$8:$BC$10009,54,0)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ABONOS'!$B$8:$BC$10009,54,0)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73</v>
      </c>
      <c r="J5160">
        <f t="shared" si="80"/>
        <v>105000</v>
      </c>
      <c r="K5160" t="e">
        <f>VLOOKUP(B5160,'REGISTRO ABONOS'!$B$8:$BC$10009,54,0)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ABONOS'!$B$8:$BC$10009,54,0)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ABONOS'!$B$8:$BC$10009,54,0)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ABONOS'!$B$8:$BC$10009,54,0)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264</v>
      </c>
      <c r="J5164">
        <f t="shared" si="80"/>
        <v>105000</v>
      </c>
      <c r="K5164" t="e">
        <f>VLOOKUP(B5164,'REGISTRO ABONOS'!$B$8:$BC$10009,54,0)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ABONOS'!$B$8:$BC$10009,54,0)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275</v>
      </c>
      <c r="J5166">
        <f t="shared" si="80"/>
        <v>105000</v>
      </c>
      <c r="K5166" t="e">
        <f>VLOOKUP(B5166,'REGISTRO ABONOS'!$B$8:$BC$10009,54,0)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ABONOS'!$B$8:$BC$10009,54,0)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ABONOS'!$B$8:$BC$10009,54,0)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ABONOS'!$B$8:$BC$10009,54,0)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ABONOS'!$B$8:$BC$10009,54,0)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159</v>
      </c>
      <c r="J5171">
        <f t="shared" si="80"/>
        <v>105000</v>
      </c>
      <c r="K5171" t="e">
        <f>VLOOKUP(B5171,'REGISTRO ABONOS'!$B$8:$BC$10009,54,0)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ABONOS'!$B$8:$BC$10009,54,0)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ABONOS'!$B$8:$BC$10009,54,0)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ABONOS'!$B$8:$BC$10009,54,0)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ABONOS'!$B$8:$BC$10009,54,0)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ABONOS'!$B$8:$BC$10009,54,0)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ABONOS'!$B$8:$BC$10009,54,0)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ABONOS'!$B$8:$BC$10009,54,0)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ABONOS'!$B$8:$BC$10009,54,0)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ABONOS'!$B$8:$BC$10009,54,0)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ABONOS'!$B$8:$BC$10009,54,0)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ABONOS'!$B$8:$BC$10009,54,0)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ABONOS'!$B$8:$BC$10009,54,0)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ABONOS'!$B$8:$BC$10009,54,0)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ABONOS'!$B$8:$BC$10009,54,0)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ABONOS'!$B$8:$BC$10009,54,0)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ABONOS'!$B$8:$BC$10009,54,0)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ABONOS'!$B$8:$BC$10009,54,0)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ABONOS'!$B$8:$BC$10009,54,0)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275</v>
      </c>
      <c r="J5190">
        <f t="shared" si="80"/>
        <v>105000</v>
      </c>
      <c r="K5190" t="e">
        <f>VLOOKUP(B5190,'REGISTRO ABONOS'!$B$8:$BC$10009,54,0)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ABONOS'!$B$8:$BC$10009,54,0)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ABONOS'!$B$8:$BC$10009,54,0)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ABONOS'!$B$8:$BC$10009,54,0)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ABONOS'!$B$8:$BC$10009,54,0)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ABONOS'!$B$8:$BC$10009,54,0)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ABONOS'!$B$8:$BC$10009,54,0)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159</v>
      </c>
      <c r="J5197">
        <f t="shared" si="81"/>
        <v>105000</v>
      </c>
      <c r="K5197" t="e">
        <f>VLOOKUP(B5197,'REGISTRO ABONOS'!$B$8:$BC$10009,54,0)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ABONOS'!$B$8:$BC$10009,54,0)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ABONOS'!$B$8:$BC$10009,54,0)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ABONOS'!$B$8:$BC$10009,54,0)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ABONOS'!$B$8:$BC$10009,54,0)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ABONOS'!$B$8:$BC$10009,54,0)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ABONOS'!$B$8:$BC$10009,54,0)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ABONOS'!$B$8:$BC$10009,54,0)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ABONOS'!$B$8:$BC$10009,54,0)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ABONOS'!$B$8:$BC$10009,54,0)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ABONOS'!$B$8:$BC$10009,54,0)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ABONOS'!$B$8:$BC$10009,54,0)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ABONOS'!$B$8:$BC$10009,54,0)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310</v>
      </c>
      <c r="J5210">
        <f t="shared" si="81"/>
        <v>105000</v>
      </c>
      <c r="K5210" t="e">
        <f>VLOOKUP(B5210,'REGISTRO ABONOS'!$B$8:$BC$10009,54,0)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ABONOS'!$B$8:$BC$10009,54,0)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ABONOS'!$B$8:$BC$10009,54,0)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ABONOS'!$B$8:$BC$10009,54,0)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ABONOS'!$B$8:$BC$10009,54,0)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ABONOS'!$B$8:$BC$10009,54,0)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ABONOS'!$B$8:$BC$10009,54,0)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ABONOS'!$B$8:$BC$10009,54,0)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ABONOS'!$B$8:$BC$10009,54,0)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ABONOS'!$B$8:$BC$10009,54,0)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311</v>
      </c>
      <c r="J5220">
        <f t="shared" si="81"/>
        <v>105000</v>
      </c>
      <c r="K5220" t="e">
        <f>VLOOKUP(B5220,'REGISTRO ABONOS'!$B$8:$BC$10009,54,0)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ABONOS'!$B$8:$BC$10009,54,0)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ABONOS'!$B$8:$BC$10009,54,0)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ABONOS'!$B$8:$BC$10009,54,0)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ABONOS'!$B$8:$BC$10009,54,0)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382</v>
      </c>
      <c r="H5225" t="s">
        <v>382</v>
      </c>
      <c r="I5225" t="s">
        <v>365</v>
      </c>
      <c r="J5225">
        <f t="shared" si="81"/>
        <v>105000</v>
      </c>
      <c r="K5225" t="e">
        <f>VLOOKUP(B5225,'REGISTRO ABONOS'!$B$8:$BC$10009,54,0)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310</v>
      </c>
      <c r="J5226">
        <f t="shared" si="81"/>
        <v>105000</v>
      </c>
      <c r="K5226" t="e">
        <f>VLOOKUP(B5226,'REGISTRO ABONOS'!$B$8:$BC$10009,54,0)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248</v>
      </c>
      <c r="J5227">
        <f t="shared" si="81"/>
        <v>105000</v>
      </c>
      <c r="K5227" t="e">
        <f>VLOOKUP(B5227,'REGISTRO ABONOS'!$B$8:$BC$10009,54,0)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ABONOS'!$B$8:$BC$10009,54,0)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ABONOS'!$B$8:$BC$10009,54,0)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ABONOS'!$B$8:$BC$10009,54,0)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261</v>
      </c>
      <c r="J5231">
        <f t="shared" si="81"/>
        <v>105000</v>
      </c>
      <c r="K5231" t="e">
        <f>VLOOKUP(B5231,'REGISTRO ABONOS'!$B$8:$BC$10009,54,0)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ABONOS'!$B$8:$BC$10009,54,0)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ABONOS'!$B$8:$BC$10009,54,0)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257</v>
      </c>
      <c r="J5234">
        <f t="shared" si="81"/>
        <v>105000</v>
      </c>
      <c r="K5234" t="e">
        <f>VLOOKUP(B5234,'REGISTRO ABONOS'!$B$8:$BC$10009,54,0)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ABONOS'!$B$8:$BC$10009,54,0)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ABONOS'!$B$8:$BC$10009,54,0)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286</v>
      </c>
      <c r="J5237">
        <f t="shared" si="81"/>
        <v>105000</v>
      </c>
      <c r="K5237" t="e">
        <f>VLOOKUP(B5237,'REGISTRO ABONOS'!$B$8:$BC$10009,54,0)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271</v>
      </c>
      <c r="J5238">
        <f t="shared" si="81"/>
        <v>105000</v>
      </c>
      <c r="K5238" t="e">
        <f>VLOOKUP(B5238,'REGISTRO ABONOS'!$B$8:$BC$10009,54,0)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ABONOS'!$B$8:$BC$10009,54,0)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ABONOS'!$B$8:$BC$10009,54,0)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ABONOS'!$B$8:$BC$10009,54,0)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ABONOS'!$B$8:$BC$10009,54,0)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ABONOS'!$B$8:$BC$10009,54,0)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ABONOS'!$B$8:$BC$10009,54,0)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ABONOS'!$B$8:$BC$10009,54,0)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310</v>
      </c>
      <c r="J5246">
        <f t="shared" si="81"/>
        <v>105000</v>
      </c>
      <c r="K5246" t="e">
        <f>VLOOKUP(B5246,'REGISTRO ABONOS'!$B$8:$BC$10009,54,0)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261</v>
      </c>
      <c r="J5247">
        <f t="shared" si="81"/>
        <v>105000</v>
      </c>
      <c r="K5247" t="e">
        <f>VLOOKUP(B5247,'REGISTRO ABONOS'!$B$8:$BC$10009,54,0)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ABONOS'!$B$8:$BC$10009,54,0)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ABONOS'!$B$8:$BC$10009,54,0)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ABONOS'!$B$8:$BC$10009,54,0)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ABONOS'!$B$8:$BC$10009,54,0)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73</v>
      </c>
      <c r="J5252">
        <f t="shared" si="81"/>
        <v>105000</v>
      </c>
      <c r="K5252" t="e">
        <f>VLOOKUP(B5252,'REGISTRO ABONOS'!$B$8:$BC$10009,54,0)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ABONOS'!$B$8:$BC$10009,54,0)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ABONOS'!$B$8:$BC$10009,54,0)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248</v>
      </c>
      <c r="J5255">
        <f t="shared" si="81"/>
        <v>105000</v>
      </c>
      <c r="K5255" t="e">
        <f>VLOOKUP(B5255,'REGISTRO ABONOS'!$B$8:$BC$10009,54,0)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384</v>
      </c>
      <c r="H5256" t="s">
        <v>384</v>
      </c>
      <c r="I5256" t="s">
        <v>365</v>
      </c>
      <c r="J5256">
        <f t="shared" si="81"/>
        <v>105000</v>
      </c>
      <c r="K5256" t="e">
        <f>VLOOKUP(B5256,'REGISTRO ABONOS'!$B$8:$BC$10009,54,0)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312</v>
      </c>
      <c r="J5257">
        <f t="shared" si="81"/>
        <v>105000</v>
      </c>
      <c r="K5257" t="e">
        <f>VLOOKUP(B5257,'REGISTRO ABONOS'!$B$8:$BC$10009,54,0)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ABONOS'!$B$8:$BC$10009,54,0)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310</v>
      </c>
      <c r="J5259">
        <f t="shared" si="81"/>
        <v>105000</v>
      </c>
      <c r="K5259" t="e">
        <f>VLOOKUP(B5259,'REGISTRO ABONOS'!$B$8:$BC$10009,54,0)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ABONOS'!$B$8:$BC$10009,54,0)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ABONOS'!$B$8:$BC$10009,54,0)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ABONOS'!$B$8:$BC$10009,54,0)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ABONOS'!$B$8:$BC$10009,54,0)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ABONOS'!$B$8:$BC$10009,54,0)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ABONOS'!$B$8:$BC$10009,54,0)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ABONOS'!$B$8:$BC$10009,54,0)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ABONOS'!$B$8:$BC$10009,54,0)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ABONOS'!$B$8:$BC$10009,54,0)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ABONOS'!$B$8:$BC$10009,54,0)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ABONOS'!$B$8:$BC$10009,54,0)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313</v>
      </c>
      <c r="J5271">
        <f t="shared" si="82"/>
        <v>105000</v>
      </c>
      <c r="K5271" t="e">
        <f>VLOOKUP(B5271,'REGISTRO ABONOS'!$B$8:$BC$10009,54,0)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313</v>
      </c>
      <c r="J5272">
        <f t="shared" si="82"/>
        <v>105000</v>
      </c>
      <c r="K5272" t="e">
        <f>VLOOKUP(B5272,'REGISTRO ABONOS'!$B$8:$BC$10009,54,0)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ABONOS'!$B$8:$BC$10009,54,0)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ABONOS'!$B$8:$BC$10009,54,0)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ABONOS'!$B$8:$BC$10009,54,0)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73</v>
      </c>
      <c r="J5276">
        <f t="shared" si="82"/>
        <v>105000</v>
      </c>
      <c r="K5276" t="e">
        <f>VLOOKUP(B5276,'REGISTRO ABONOS'!$B$8:$BC$10009,54,0)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ABONOS'!$B$8:$BC$10009,54,0)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ABONOS'!$B$8:$BC$10009,54,0)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ABONOS'!$B$8:$BC$10009,54,0)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ABONOS'!$B$8:$BC$10009,54,0)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ABONOS'!$B$8:$BC$10009,54,0)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314</v>
      </c>
      <c r="J5282">
        <f t="shared" si="82"/>
        <v>105000</v>
      </c>
      <c r="K5282" t="e">
        <f>VLOOKUP(B5282,'REGISTRO ABONOS'!$B$8:$BC$10009,54,0)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315</v>
      </c>
      <c r="J5283">
        <f t="shared" si="82"/>
        <v>105000</v>
      </c>
      <c r="K5283" t="e">
        <f>VLOOKUP(B5283,'REGISTRO ABONOS'!$B$8:$BC$10009,54,0)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ABONOS'!$B$8:$BC$10009,54,0)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ABONOS'!$B$8:$BC$10009,54,0)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ABONOS'!$B$8:$BC$10009,54,0)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ABONOS'!$B$8:$BC$10009,54,0)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ABONOS'!$B$8:$BC$10009,54,0)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ABONOS'!$B$8:$BC$10009,54,0)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ABONOS'!$B$8:$BC$10009,54,0)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ABONOS'!$B$8:$BC$10009,54,0)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ABONOS'!$B$8:$BC$10009,54,0)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ABONOS'!$B$8:$BC$10009,54,0)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ABONOS'!$B$8:$BC$10009,54,0)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ABONOS'!$B$8:$BC$10009,54,0)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ABONOS'!$B$8:$BC$10009,54,0)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ABONOS'!$B$8:$BC$10009,54,0)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ABONOS'!$B$8:$BC$10009,54,0)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ABONOS'!$B$8:$BC$10009,54,0)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ABONOS'!$B$8:$BC$10009,54,0)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ABONOS'!$B$8:$BC$10009,54,0)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ABONOS'!$B$8:$BC$10009,54,0)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ABONOS'!$B$8:$BC$10009,54,0)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ABONOS'!$B$8:$BC$10009,54,0)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ABONOS'!$B$8:$BC$10009,54,0)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313</v>
      </c>
      <c r="J5306">
        <f t="shared" si="82"/>
        <v>105000</v>
      </c>
      <c r="K5306" t="e">
        <f>VLOOKUP(B5306,'REGISTRO ABONOS'!$B$8:$BC$10009,54,0)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73</v>
      </c>
      <c r="J5307">
        <f t="shared" si="82"/>
        <v>105000</v>
      </c>
      <c r="K5307" t="e">
        <f>VLOOKUP(B5307,'REGISTRO ABONOS'!$B$8:$BC$10009,54,0)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ABONOS'!$B$8:$BC$10009,54,0)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ABONOS'!$B$8:$BC$10009,54,0)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307</v>
      </c>
      <c r="J5310">
        <f t="shared" si="82"/>
        <v>105000</v>
      </c>
      <c r="K5310" t="e">
        <f>VLOOKUP(B5310,'REGISTRO ABONOS'!$B$8:$BC$10009,54,0)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247</v>
      </c>
      <c r="J5311">
        <f t="shared" si="82"/>
        <v>105000</v>
      </c>
      <c r="K5311" t="e">
        <f>VLOOKUP(B5311,'REGISTRO ABONOS'!$B$8:$BC$10009,54,0)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ABONOS'!$B$8:$BC$10009,54,0)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ABONOS'!$B$8:$BC$10009,54,0)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275</v>
      </c>
      <c r="J5314">
        <f t="shared" si="82"/>
        <v>105000</v>
      </c>
      <c r="K5314" t="e">
        <f>VLOOKUP(B5314,'REGISTRO ABONOS'!$B$8:$BC$10009,54,0)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ABONOS'!$B$8:$BC$10009,54,0)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ABONOS'!$B$8:$BC$10009,54,0)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ABONOS'!$B$8:$BC$10009,54,0)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ABONOS'!$B$8:$BC$10009,54,0)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136</v>
      </c>
      <c r="J5319">
        <f t="shared" si="82"/>
        <v>105000</v>
      </c>
      <c r="K5319" t="e">
        <f>VLOOKUP(B5319,'REGISTRO ABONOS'!$B$8:$BC$10009,54,0)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316</v>
      </c>
      <c r="J5320">
        <f t="shared" si="82"/>
        <v>105000</v>
      </c>
      <c r="K5320" t="e">
        <f>VLOOKUP(B5320,'REGISTRO ABONOS'!$B$8:$BC$10009,54,0)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306</v>
      </c>
      <c r="J5321">
        <f t="shared" si="82"/>
        <v>105000</v>
      </c>
      <c r="K5321" t="e">
        <f>VLOOKUP(B5321,'REGISTRO ABONOS'!$B$8:$BC$10009,54,0)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ABONOS'!$B$8:$BC$10009,54,0)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ABONOS'!$B$8:$BC$10009,54,0)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317</v>
      </c>
      <c r="J5324">
        <f t="shared" ref="J5324:J5387" si="83">IF(C5324&gt;43607,130000,105000)</f>
        <v>105000</v>
      </c>
      <c r="K5324" t="e">
        <f>VLOOKUP(B5324,'REGISTRO ABONOS'!$B$8:$BC$10009,54,0)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286</v>
      </c>
      <c r="J5325">
        <f t="shared" si="83"/>
        <v>105000</v>
      </c>
      <c r="K5325" t="e">
        <f>VLOOKUP(B5325,'REGISTRO ABONOS'!$B$8:$BC$10009,54,0)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ABONOS'!$B$8:$BC$10009,54,0)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ABONOS'!$B$8:$BC$10009,54,0)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ABONOS'!$B$8:$BC$10009,54,0)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ABONOS'!$B$8:$BC$10009,54,0)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ABONOS'!$B$8:$BC$10009,54,0)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ABONOS'!$B$8:$BC$10009,54,0)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ABONOS'!$B$8:$BC$10009,54,0)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298</v>
      </c>
      <c r="J5333">
        <f t="shared" si="83"/>
        <v>105000</v>
      </c>
      <c r="K5333" t="e">
        <f>VLOOKUP(B5333,'REGISTRO ABONOS'!$B$8:$BC$10009,54,0)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ABONOS'!$B$8:$BC$10009,54,0)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ABONOS'!$B$8:$BC$10009,54,0)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ABONOS'!$B$8:$BC$10009,54,0)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307</v>
      </c>
      <c r="J5337">
        <f t="shared" si="83"/>
        <v>105000</v>
      </c>
      <c r="K5337" t="e">
        <f>VLOOKUP(B5337,'REGISTRO ABONOS'!$B$8:$BC$10009,54,0)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ABONOS'!$B$8:$BC$10009,54,0)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ABONOS'!$B$8:$BC$10009,54,0)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ABONOS'!$B$8:$BC$10009,54,0)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73</v>
      </c>
      <c r="J5341">
        <f t="shared" si="83"/>
        <v>105000</v>
      </c>
      <c r="K5341" t="e">
        <f>VLOOKUP(B5341,'REGISTRO ABONOS'!$B$8:$BC$10009,54,0)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296</v>
      </c>
      <c r="J5342">
        <f t="shared" si="83"/>
        <v>105000</v>
      </c>
      <c r="K5342" t="e">
        <f>VLOOKUP(B5342,'REGISTRO ABONOS'!$B$8:$BC$10009,54,0)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ABONOS'!$B$8:$BC$10009,54,0)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ABONOS'!$B$8:$BC$10009,54,0)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ABONOS'!$B$8:$BC$10009,54,0)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ABONOS'!$B$8:$BC$10009,54,0)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ABONOS'!$B$8:$BC$10009,54,0)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298</v>
      </c>
      <c r="J5348">
        <f t="shared" si="83"/>
        <v>105000</v>
      </c>
      <c r="K5348" t="e">
        <f>VLOOKUP(B5348,'REGISTRO ABONOS'!$B$8:$BC$10009,54,0)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ABONOS'!$B$8:$BC$10009,54,0)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ABONOS'!$B$8:$BC$10009,54,0)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ABONOS'!$B$8:$BC$10009,54,0)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ABONOS'!$B$8:$BC$10009,54,0)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ABONOS'!$B$8:$BC$10009,54,0)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275</v>
      </c>
      <c r="J5354">
        <f t="shared" si="83"/>
        <v>105000</v>
      </c>
      <c r="K5354" t="e">
        <f>VLOOKUP(B5354,'REGISTRO ABONOS'!$B$8:$BC$10009,54,0)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ABONOS'!$B$8:$BC$10009,54,0)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ABONOS'!$B$8:$BC$10009,54,0)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ABONOS'!$B$8:$BC$10009,54,0)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247</v>
      </c>
      <c r="J5358">
        <f t="shared" si="83"/>
        <v>105000</v>
      </c>
      <c r="K5358" t="e">
        <f>VLOOKUP(B5358,'REGISTRO ABONOS'!$B$8:$BC$10009,54,0)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307</v>
      </c>
      <c r="J5359">
        <f t="shared" si="83"/>
        <v>105000</v>
      </c>
      <c r="K5359" t="e">
        <f>VLOOKUP(B5359,'REGISTRO ABONOS'!$B$8:$BC$10009,54,0)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ABONOS'!$B$8:$BC$10009,54,0)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ABONOS'!$B$8:$BC$10009,54,0)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ABONOS'!$B$8:$BC$10009,54,0)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ABONOS'!$B$8:$BC$10009,54,0)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ABONOS'!$B$8:$BC$10009,54,0)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ABONOS'!$B$8:$BC$10009,54,0)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ABONOS'!$B$8:$BC$10009,54,0)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275</v>
      </c>
      <c r="J5367">
        <f t="shared" si="83"/>
        <v>105000</v>
      </c>
      <c r="K5367" t="e">
        <f>VLOOKUP(B5367,'REGISTRO ABONOS'!$B$8:$BC$10009,54,0)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ABONOS'!$B$8:$BC$10009,54,0)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ABONOS'!$B$8:$BC$10009,54,0)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306</v>
      </c>
      <c r="J5370">
        <f t="shared" si="83"/>
        <v>105000</v>
      </c>
      <c r="K5370" t="e">
        <f>VLOOKUP(B5370,'REGISTRO ABONOS'!$B$8:$BC$10009,54,0)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ABONOS'!$B$8:$BC$10009,54,0)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ABONOS'!$B$8:$BC$10009,54,0)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ABONOS'!$B$8:$BC$10009,54,0)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ABONOS'!$B$8:$BC$10009,54,0)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ABONOS'!$B$8:$BC$10009,54,0)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ABONOS'!$B$8:$BC$10009,54,0)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ABONOS'!$B$8:$BC$10009,54,0)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ABONOS'!$B$8:$BC$10009,54,0)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ABONOS'!$B$8:$BC$10009,54,0)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ABONOS'!$B$8:$BC$10009,54,0)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ABONOS'!$B$8:$BC$10009,54,0)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ABONOS'!$B$8:$BC$10009,54,0)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ABONOS'!$B$8:$BC$10009,54,0)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257</v>
      </c>
      <c r="J5384">
        <f t="shared" si="83"/>
        <v>105000</v>
      </c>
      <c r="K5384" t="e">
        <f>VLOOKUP(B5384,'REGISTRO ABONOS'!$B$8:$BC$10009,54,0)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ABONOS'!$B$8:$BC$10009,54,0)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318</v>
      </c>
      <c r="J5386">
        <f t="shared" si="83"/>
        <v>105000</v>
      </c>
      <c r="K5386" t="e">
        <f>VLOOKUP(B5386,'REGISTRO ABONOS'!$B$8:$BC$10009,54,0)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ABONOS'!$B$8:$BC$10009,54,0)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ABONOS'!$B$8:$BC$10009,54,0)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ABONOS'!$B$8:$BC$10009,54,0)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ABONOS'!$B$8:$BC$10009,54,0)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ABONOS'!$B$8:$BC$10009,54,0)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ABONOS'!$B$8:$BC$10009,54,0)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73</v>
      </c>
      <c r="J5393">
        <f t="shared" si="84"/>
        <v>105000</v>
      </c>
      <c r="K5393" t="e">
        <f>VLOOKUP(B5393,'REGISTRO ABONOS'!$B$8:$BC$10009,54,0)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ABONOS'!$B$8:$BC$10009,54,0)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ABONOS'!$B$8:$BC$10009,54,0)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ABONOS'!$B$8:$BC$10009,54,0)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ABONOS'!$B$8:$BC$10009,54,0)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ABONOS'!$B$8:$BC$10009,54,0)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275</v>
      </c>
      <c r="J5399">
        <f t="shared" si="84"/>
        <v>105000</v>
      </c>
      <c r="K5399" t="e">
        <f>VLOOKUP(B5399,'REGISTRO ABONOS'!$B$8:$BC$10009,54,0)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ABONOS'!$B$8:$BC$10009,54,0)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ABONOS'!$B$8:$BC$10009,54,0)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ABONOS'!$B$8:$BC$10009,54,0)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ABONOS'!$B$8:$BC$10009,54,0)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ABONOS'!$B$8:$BC$10009,54,0)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ABONOS'!$B$8:$BC$10009,54,0)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ABONOS'!$B$8:$BC$10009,54,0)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257</v>
      </c>
      <c r="J5407">
        <f t="shared" si="84"/>
        <v>105000</v>
      </c>
      <c r="K5407" t="e">
        <f>VLOOKUP(B5407,'REGISTRO ABONOS'!$B$8:$BC$10009,54,0)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ABONOS'!$B$8:$BC$10009,54,0)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ABONOS'!$B$8:$BC$10009,54,0)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307</v>
      </c>
      <c r="J5410">
        <f t="shared" si="84"/>
        <v>105000</v>
      </c>
      <c r="K5410" t="e">
        <f>VLOOKUP(B5410,'REGISTRO ABONOS'!$B$8:$BC$10009,54,0)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251</v>
      </c>
      <c r="J5411">
        <f t="shared" si="84"/>
        <v>105000</v>
      </c>
      <c r="K5411" t="e">
        <f>VLOOKUP(B5411,'REGISTRO ABONOS'!$B$8:$BC$10009,54,0)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247</v>
      </c>
      <c r="J5412">
        <f t="shared" si="84"/>
        <v>105000</v>
      </c>
      <c r="K5412" t="e">
        <f>VLOOKUP(B5412,'REGISTRO ABONOS'!$B$8:$BC$10009,54,0)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ABONOS'!$B$8:$BC$10009,54,0)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ABONOS'!$B$8:$BC$10009,54,0)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ABONOS'!$B$8:$BC$10009,54,0)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ABONOS'!$B$8:$BC$10009,54,0)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ABONOS'!$B$8:$BC$10009,54,0)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ABONOS'!$B$8:$BC$10009,54,0)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ABONOS'!$B$8:$BC$10009,54,0)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ABONOS'!$B$8:$BC$10009,54,0)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ABONOS'!$B$8:$BC$10009,54,0)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ABONOS'!$B$8:$BC$10009,54,0)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ABONOS'!$B$8:$BC$10009,54,0)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247</v>
      </c>
      <c r="J5424">
        <f t="shared" si="84"/>
        <v>105000</v>
      </c>
      <c r="K5424" t="e">
        <f>VLOOKUP(B5424,'REGISTRO ABONOS'!$B$8:$BC$10009,54,0)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ABONOS'!$B$8:$BC$10009,54,0)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ABONOS'!$B$8:$BC$10009,54,0)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73</v>
      </c>
      <c r="J5427">
        <f t="shared" si="84"/>
        <v>105000</v>
      </c>
      <c r="K5427" t="e">
        <f>VLOOKUP(B5427,'REGISTRO ABONOS'!$B$8:$BC$10009,54,0)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322</v>
      </c>
      <c r="J5428">
        <f t="shared" si="84"/>
        <v>105000</v>
      </c>
      <c r="K5428" t="e">
        <f>VLOOKUP(B5428,'REGISTRO ABONOS'!$B$8:$BC$10009,54,0)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257</v>
      </c>
      <c r="J5429">
        <f t="shared" si="84"/>
        <v>105000</v>
      </c>
      <c r="K5429" t="e">
        <f>VLOOKUP(B5429,'REGISTRO ABONOS'!$B$8:$BC$10009,54,0)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ABONOS'!$B$8:$BC$10009,54,0)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ABONOS'!$B$8:$BC$10009,54,0)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ABONOS'!$B$8:$BC$10009,54,0)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ABONOS'!$B$8:$BC$10009,54,0)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C5434" s="10">
        <v>43585</v>
      </c>
      <c r="D5434" t="s">
        <v>418</v>
      </c>
      <c r="H5434" t="s">
        <v>418</v>
      </c>
      <c r="I5434" t="s">
        <v>128</v>
      </c>
      <c r="J5434">
        <f t="shared" si="84"/>
        <v>105000</v>
      </c>
      <c r="K5434" t="e">
        <f>VLOOKUP(B5434,'REGISTRO ABONOS'!$B$8:$BC$10009,54,0)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ABONOS'!$B$8:$BC$10009,54,0)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307</v>
      </c>
      <c r="J5436">
        <f t="shared" si="84"/>
        <v>105000</v>
      </c>
      <c r="K5436" t="e">
        <f>VLOOKUP(B5436,'REGISTRO ABONOS'!$B$8:$BC$10009,54,0)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319</v>
      </c>
      <c r="J5437">
        <f t="shared" si="84"/>
        <v>105000</v>
      </c>
      <c r="K5437" t="e">
        <f>VLOOKUP(B5437,'REGISTRO ABONOS'!$B$8:$BC$10009,54,0)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257</v>
      </c>
      <c r="J5438">
        <f t="shared" si="84"/>
        <v>105000</v>
      </c>
      <c r="K5438" t="e">
        <f>VLOOKUP(B5438,'REGISTRO ABONOS'!$B$8:$BC$10009,54,0)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ABONOS'!$B$8:$BC$10009,54,0)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ABONOS'!$B$8:$BC$10009,54,0)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312</v>
      </c>
      <c r="J5441">
        <f t="shared" si="84"/>
        <v>105000</v>
      </c>
      <c r="K5441" t="e">
        <f>VLOOKUP(B5441,'REGISTRO ABONOS'!$B$8:$BC$10009,54,0)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251</v>
      </c>
      <c r="J5442">
        <f t="shared" si="84"/>
        <v>105000</v>
      </c>
      <c r="K5442" t="e">
        <f>VLOOKUP(B5442,'REGISTRO ABONOS'!$B$8:$BC$10009,54,0)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ABONOS'!$B$8:$BC$10009,54,0)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315</v>
      </c>
      <c r="J5444">
        <f t="shared" si="84"/>
        <v>105000</v>
      </c>
      <c r="K5444" t="e">
        <f>VLOOKUP(B5444,'REGISTRO ABONOS'!$B$8:$BC$10009,54,0)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307</v>
      </c>
      <c r="J5445">
        <f t="shared" si="84"/>
        <v>105000</v>
      </c>
      <c r="K5445" t="e">
        <f>VLOOKUP(B5445,'REGISTRO ABONOS'!$B$8:$BC$10009,54,0)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257</v>
      </c>
      <c r="J5446">
        <f t="shared" si="84"/>
        <v>105000</v>
      </c>
      <c r="K5446" t="e">
        <f>VLOOKUP(B5446,'REGISTRO ABONOS'!$B$8:$BC$10009,54,0)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ABONOS'!$B$8:$BC$10009,54,0)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257</v>
      </c>
      <c r="J5448">
        <f t="shared" si="84"/>
        <v>105000</v>
      </c>
      <c r="K5448" t="e">
        <f>VLOOKUP(B5448,'REGISTRO ABONOS'!$B$8:$BC$10009,54,0)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ABONOS'!$B$8:$BC$10009,54,0)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ABONOS'!$B$8:$BC$10009,54,0)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ABONOS'!$B$8:$BC$10009,54,0)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257</v>
      </c>
      <c r="J5452">
        <f t="shared" ref="J5452:J5515" si="85">IF(C5452&gt;43607,130000,105000)</f>
        <v>105000</v>
      </c>
      <c r="K5452" t="e">
        <f>VLOOKUP(B5452,'REGISTRO ABONOS'!$B$8:$BC$10009,54,0)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73</v>
      </c>
      <c r="J5453">
        <f t="shared" si="85"/>
        <v>105000</v>
      </c>
      <c r="K5453" t="e">
        <f>VLOOKUP(B5453,'REGISTRO ABONOS'!$B$8:$BC$10009,54,0)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ABONOS'!$B$8:$BC$10009,54,0)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ABONOS'!$B$8:$BC$10009,54,0)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251</v>
      </c>
      <c r="J5456">
        <f t="shared" si="85"/>
        <v>105000</v>
      </c>
      <c r="K5456" t="e">
        <f>VLOOKUP(B5456,'REGISTRO ABONOS'!$B$8:$BC$10009,54,0)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ABONOS'!$B$8:$BC$10009,54,0)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307</v>
      </c>
      <c r="J5458">
        <f t="shared" si="85"/>
        <v>105000</v>
      </c>
      <c r="K5458" t="e">
        <f>VLOOKUP(B5458,'REGISTRO ABONOS'!$B$8:$BC$10009,54,0)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307</v>
      </c>
      <c r="J5459">
        <f t="shared" si="85"/>
        <v>105000</v>
      </c>
      <c r="K5459" t="e">
        <f>VLOOKUP(B5459,'REGISTRO ABONOS'!$B$8:$BC$10009,54,0)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ABONOS'!$B$8:$BC$10009,54,0)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ABONOS'!$B$8:$BC$10009,54,0)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ABONOS'!$B$8:$BC$10009,54,0)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ABONOS'!$B$8:$BC$10009,54,0)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ABONOS'!$B$8:$BC$10009,54,0)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320</v>
      </c>
      <c r="J5465">
        <f t="shared" si="85"/>
        <v>105000</v>
      </c>
      <c r="K5465" t="e">
        <f>VLOOKUP(B5465,'REGISTRO ABONOS'!$B$8:$BC$10009,54,0)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ABONOS'!$B$8:$BC$10009,54,0)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ABONOS'!$B$8:$BC$10009,54,0)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ABONOS'!$B$8:$BC$10009,54,0)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ABONOS'!$B$8:$BC$10009,54,0)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ABONOS'!$B$8:$BC$10009,54,0)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ABONOS'!$B$8:$BC$10009,54,0)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258</v>
      </c>
      <c r="J5472">
        <f t="shared" si="85"/>
        <v>105000</v>
      </c>
      <c r="K5472" t="e">
        <f>VLOOKUP(B5472,'REGISTRO ABONOS'!$B$8:$BC$10009,54,0)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ABONOS'!$B$8:$BC$10009,54,0)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ABONOS'!$B$8:$BC$10009,54,0)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ABONOS'!$B$8:$BC$10009,54,0)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320</v>
      </c>
      <c r="J5476">
        <f t="shared" si="85"/>
        <v>105000</v>
      </c>
      <c r="K5476" t="e">
        <f>VLOOKUP(B5476,'REGISTRO ABONOS'!$B$8:$BC$10009,54,0)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ABONOS'!$B$8:$BC$10009,54,0)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ABONOS'!$B$8:$BC$10009,54,0)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257</v>
      </c>
      <c r="J5479">
        <f t="shared" si="85"/>
        <v>105000</v>
      </c>
      <c r="K5479" t="e">
        <f>VLOOKUP(B5479,'REGISTRO ABONOS'!$B$8:$BC$10009,54,0)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ABONOS'!$B$8:$BC$10009,54,0)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ABONOS'!$B$8:$BC$10009,54,0)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ABONOS'!$B$8:$BC$10009,54,0)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ABONOS'!$B$8:$BC$10009,54,0)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ABONOS'!$B$8:$BC$10009,54,0)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ABONOS'!$B$8:$BC$10009,54,0)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ABONOS'!$B$8:$BC$10009,54,0)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ABONOS'!$B$8:$BC$10009,54,0)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ABONOS'!$B$8:$BC$10009,54,0)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ABONOS'!$B$8:$BC$10009,54,0)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ABONOS'!$B$8:$BC$10009,54,0)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ABONOS'!$B$8:$BC$10009,54,0)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ABONOS'!$B$8:$BC$10009,54,0)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ABONOS'!$B$8:$BC$10009,54,0)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ABONOS'!$B$8:$BC$10009,54,0)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ABONOS'!$B$8:$BC$10009,54,0)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ABONOS'!$B$8:$BC$10009,54,0)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258</v>
      </c>
      <c r="J5497">
        <f t="shared" si="85"/>
        <v>105000</v>
      </c>
      <c r="K5497" t="e">
        <f>VLOOKUP(B5497,'REGISTRO ABONOS'!$B$8:$BC$10009,54,0)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ABONOS'!$B$8:$BC$10009,54,0)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ABONOS'!$B$8:$BC$10009,54,0)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ABONOS'!$B$8:$BC$10009,54,0)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ABONOS'!$B$8:$BC$10009,54,0)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ABONOS'!$B$8:$BC$10009,54,0)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ABONOS'!$B$8:$BC$10009,54,0)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ABONOS'!$B$8:$BC$10009,54,0)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ABONOS'!$B$8:$BC$10009,54,0)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ABONOS'!$B$8:$BC$10009,54,0)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ABONOS'!$B$8:$BC$10009,54,0)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ABONOS'!$B$8:$BC$10009,54,0)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ABONOS'!$B$8:$BC$10009,54,0)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ABONOS'!$B$8:$BC$10009,54,0)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ABONOS'!$B$8:$BC$10009,54,0)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ABONOS'!$B$8:$BC$10009,54,0)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ABONOS'!$B$8:$BC$10009,54,0)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ABONOS'!$B$8:$BC$10009,54,0)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ABONOS'!$B$8:$BC$10009,54,0)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ABONOS'!$B$8:$BC$10009,54,0)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159</v>
      </c>
      <c r="J5517">
        <f t="shared" si="86"/>
        <v>105000</v>
      </c>
      <c r="K5517" t="e">
        <f>VLOOKUP(B5517,'REGISTRO ABONOS'!$B$8:$BC$10009,54,0)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ABONOS'!$B$8:$BC$10009,54,0)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ABONOS'!$B$8:$BC$10009,54,0)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321</v>
      </c>
      <c r="J5520">
        <f t="shared" si="86"/>
        <v>105000</v>
      </c>
      <c r="K5520" t="e">
        <f>VLOOKUP(B5520,'REGISTRO ABONOS'!$B$8:$BC$10009,54,0)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323</v>
      </c>
      <c r="J5521">
        <f t="shared" si="86"/>
        <v>105000</v>
      </c>
      <c r="K5521" t="e">
        <f>VLOOKUP(B5521,'REGISTRO ABONOS'!$B$8:$BC$10009,54,0)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286</v>
      </c>
      <c r="J5522">
        <f t="shared" si="86"/>
        <v>105000</v>
      </c>
      <c r="K5522" t="e">
        <f>VLOOKUP(B5522,'REGISTRO ABONOS'!$B$8:$BC$10009,54,0)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298</v>
      </c>
      <c r="J5523">
        <f t="shared" si="86"/>
        <v>105000</v>
      </c>
      <c r="K5523" t="e">
        <f>VLOOKUP(B5523,'REGISTRO ABONOS'!$B$8:$BC$10009,54,0)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ABONOS'!$B$8:$BC$10009,54,0)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ABONOS'!$B$8:$BC$10009,54,0)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ABONOS'!$B$8:$BC$10009,54,0)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ABONOS'!$B$8:$BC$10009,54,0)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139</v>
      </c>
      <c r="I5528" t="s">
        <v>136</v>
      </c>
      <c r="J5528">
        <f t="shared" si="86"/>
        <v>105000</v>
      </c>
      <c r="K5528" t="e">
        <f>VLOOKUP(B5528,'REGISTRO ABONOS'!$B$8:$BC$10009,54,0)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ABONOS'!$B$8:$BC$10009,54,0)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ABONOS'!$B$8:$BC$10009,54,0)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ABONOS'!$B$8:$BC$10009,54,0)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298</v>
      </c>
      <c r="J5532">
        <f t="shared" si="86"/>
        <v>105000</v>
      </c>
      <c r="K5532" t="e">
        <f>VLOOKUP(B5532,'REGISTRO ABONOS'!$B$8:$BC$10009,54,0)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ABONOS'!$B$8:$BC$10009,54,0)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ABONOS'!$B$8:$BC$10009,54,0)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ABONOS'!$B$8:$BC$10009,54,0)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ABONOS'!$B$8:$BC$10009,54,0)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286</v>
      </c>
      <c r="J5537">
        <f t="shared" si="86"/>
        <v>105000</v>
      </c>
      <c r="K5537" t="e">
        <f>VLOOKUP(B5537,'REGISTRO ABONOS'!$B$8:$BC$10009,54,0)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ABONOS'!$B$8:$BC$10009,54,0)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ABONOS'!$B$8:$BC$10009,54,0)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ABONOS'!$B$8:$BC$10009,54,0)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ABONOS'!$B$8:$BC$10009,54,0)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ABONOS'!$B$8:$BC$10009,54,0)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ABONOS'!$B$8:$BC$10009,54,0)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ABONOS'!$B$8:$BC$10009,54,0)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323</v>
      </c>
      <c r="J5545">
        <f t="shared" si="86"/>
        <v>105000</v>
      </c>
      <c r="K5545" t="e">
        <f>VLOOKUP(B5545,'REGISTRO ABONOS'!$B$8:$BC$10009,54,0)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ABONOS'!$B$8:$BC$10009,54,0)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ABONOS'!$B$8:$BC$10009,54,0)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ABONOS'!$B$8:$BC$10009,54,0)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ABONOS'!$B$8:$BC$10009,54,0)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324</v>
      </c>
      <c r="J5550">
        <f t="shared" si="86"/>
        <v>105000</v>
      </c>
      <c r="K5550" t="e">
        <f>VLOOKUP(B5550,'REGISTRO ABONOS'!$B$8:$BC$10009,54,0)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ABONOS'!$B$8:$BC$10009,54,0)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159</v>
      </c>
      <c r="J5552">
        <f t="shared" si="86"/>
        <v>105000</v>
      </c>
      <c r="K5552" t="e">
        <f>VLOOKUP(B5552,'REGISTRO ABONOS'!$B$8:$BC$10009,54,0)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ABONOS'!$B$8:$BC$10009,54,0)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ABONOS'!$B$8:$BC$10009,54,0)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73</v>
      </c>
      <c r="J5555">
        <f t="shared" si="86"/>
        <v>105000</v>
      </c>
      <c r="K5555" t="e">
        <f>VLOOKUP(B5555,'REGISTRO ABONOS'!$B$8:$BC$10009,54,0)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ABONOS'!$B$8:$BC$10009,54,0)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ABONOS'!$B$8:$BC$10009,54,0)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ABONOS'!$B$8:$BC$10009,54,0)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142</v>
      </c>
      <c r="I5559" t="s">
        <v>136</v>
      </c>
      <c r="J5559">
        <f t="shared" si="86"/>
        <v>105000</v>
      </c>
      <c r="K5559" t="e">
        <f>VLOOKUP(B5559,'REGISTRO ABONOS'!$B$8:$BC$10009,54,0)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307</v>
      </c>
      <c r="J5560">
        <f t="shared" si="86"/>
        <v>105000</v>
      </c>
      <c r="K5560" t="e">
        <f>VLOOKUP(B5560,'REGISTRO ABONOS'!$B$8:$BC$10009,54,0)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ABONOS'!$B$8:$BC$10009,54,0)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ABONOS'!$B$8:$BC$10009,54,0)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ABONOS'!$B$8:$BC$10009,54,0)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306</v>
      </c>
      <c r="J5564">
        <f t="shared" si="86"/>
        <v>105000</v>
      </c>
      <c r="K5564" t="e">
        <f>VLOOKUP(B5564,'REGISTRO ABONOS'!$B$8:$BC$10009,54,0)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ABONOS'!$B$8:$BC$10009,54,0)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ABONOS'!$B$8:$BC$10009,54,0)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ABONOS'!$B$8:$BC$10009,54,0)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ABONOS'!$B$8:$BC$10009,54,0)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159</v>
      </c>
      <c r="J5569">
        <f t="shared" si="86"/>
        <v>105000</v>
      </c>
      <c r="K5569" t="e">
        <f>VLOOKUP(B5569,'REGISTRO ABONOS'!$B$8:$BC$10009,54,0)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ABONOS'!$B$8:$BC$10009,54,0)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ABONOS'!$B$8:$BC$10009,54,0)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ABONOS'!$B$8:$BC$10009,54,0)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ABONOS'!$B$8:$BC$10009,54,0)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ABONOS'!$B$8:$BC$10009,54,0)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ABONOS'!$B$8:$BC$10009,54,0)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ABONOS'!$B$8:$BC$10009,54,0)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ABONOS'!$B$8:$BC$10009,54,0)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ABONOS'!$B$8:$BC$10009,54,0)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ABONOS'!$B$8:$BC$10009,54,0)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ABONOS'!$B$8:$BC$10009,54,0)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ABONOS'!$B$8:$BC$10009,54,0)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159</v>
      </c>
      <c r="J5582">
        <f t="shared" si="87"/>
        <v>105000</v>
      </c>
      <c r="K5582" t="e">
        <f>VLOOKUP(B5582,'REGISTRO ABONOS'!$B$8:$BC$10009,54,0)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ABONOS'!$B$8:$BC$10009,54,0)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307</v>
      </c>
      <c r="J5584">
        <f t="shared" si="87"/>
        <v>105000</v>
      </c>
      <c r="K5584" t="e">
        <f>VLOOKUP(B5584,'REGISTRO ABONOS'!$B$8:$BC$10009,54,0)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ABONOS'!$B$8:$BC$10009,54,0)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ABONOS'!$B$8:$BC$10009,54,0)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ABONOS'!$B$8:$BC$10009,54,0)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ABONOS'!$B$8:$BC$10009,54,0)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ABONOS'!$B$8:$BC$10009,54,0)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ABONOS'!$B$8:$BC$10009,54,0)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ABONOS'!$B$8:$BC$10009,54,0)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ABONOS'!$B$8:$BC$10009,54,0)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ABONOS'!$B$8:$BC$10009,54,0)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73</v>
      </c>
      <c r="J5594">
        <f t="shared" si="87"/>
        <v>105000</v>
      </c>
      <c r="K5594" t="e">
        <f>VLOOKUP(B5594,'REGISTRO ABONOS'!$B$8:$BC$10009,54,0)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ABONOS'!$B$8:$BC$10009,54,0)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ABONOS'!$B$8:$BC$10009,54,0)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ABONOS'!$B$8:$BC$10009,54,0)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ABONOS'!$B$8:$BC$10009,54,0)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ABONOS'!$B$8:$BC$10009,54,0)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ABONOS'!$B$8:$BC$10009,54,0)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ABONOS'!$B$8:$BC$10009,54,0)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ABONOS'!$B$8:$BC$10009,54,0)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ABONOS'!$B$8:$BC$10009,54,0)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ABONOS'!$B$8:$BC$10009,54,0)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159</v>
      </c>
      <c r="J5605">
        <f t="shared" si="87"/>
        <v>105000</v>
      </c>
      <c r="K5605" t="e">
        <f>VLOOKUP(B5605,'REGISTRO ABONOS'!$B$8:$BC$10009,54,0)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ABONOS'!$B$8:$BC$10009,54,0)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ABONOS'!$B$8:$BC$10009,54,0)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ABONOS'!$B$8:$BC$10009,54,0)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307</v>
      </c>
      <c r="J5609">
        <f t="shared" si="87"/>
        <v>105000</v>
      </c>
      <c r="K5609" t="e">
        <f>VLOOKUP(B5609,'REGISTRO ABONOS'!$B$8:$BC$10009,54,0)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325</v>
      </c>
      <c r="J5610">
        <f t="shared" si="87"/>
        <v>105000</v>
      </c>
      <c r="K5610" t="e">
        <f>VLOOKUP(B5610,'REGISTRO ABONOS'!$B$8:$BC$10009,54,0)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218</v>
      </c>
      <c r="J5611">
        <f t="shared" si="87"/>
        <v>105000</v>
      </c>
      <c r="K5611" t="e">
        <f>VLOOKUP(B5611,'REGISTRO ABONOS'!$B$8:$BC$10009,54,0)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ABONOS'!$B$8:$BC$10009,54,0)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ABONOS'!$B$8:$BC$10009,54,0)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ABONOS'!$B$8:$BC$10009,54,0)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ABONOS'!$B$8:$BC$10009,54,0)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ABONOS'!$B$8:$BC$10009,54,0)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ABONOS'!$B$8:$BC$10009,54,0)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ABONOS'!$B$8:$BC$10009,54,0)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ABONOS'!$B$8:$BC$10009,54,0)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ABONOS'!$B$8:$BC$10009,54,0)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ABONOS'!$B$8:$BC$10009,54,0)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ABONOS'!$B$8:$BC$10009,54,0)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257</v>
      </c>
      <c r="J5623">
        <f t="shared" si="87"/>
        <v>105000</v>
      </c>
      <c r="K5623" t="e">
        <f>VLOOKUP(B5623,'REGISTRO ABONOS'!$B$8:$BC$10009,54,0)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ABONOS'!$B$8:$BC$10009,54,0)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326</v>
      </c>
      <c r="J5625">
        <f t="shared" si="87"/>
        <v>105000</v>
      </c>
      <c r="K5625" t="e">
        <f>VLOOKUP(B5625,'REGISTRO ABONOS'!$B$8:$BC$10009,54,0)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ABONOS'!$B$8:$BC$10009,54,0)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257</v>
      </c>
      <c r="J5627">
        <f t="shared" si="87"/>
        <v>105000</v>
      </c>
      <c r="K5627" t="e">
        <f>VLOOKUP(B5627,'REGISTRO ABONOS'!$B$8:$BC$10009,54,0)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ABONOS'!$B$8:$BC$10009,54,0)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ABONOS'!$B$8:$BC$10009,54,0)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213</v>
      </c>
      <c r="I5630" t="s">
        <v>214</v>
      </c>
      <c r="J5630">
        <f t="shared" si="87"/>
        <v>105000</v>
      </c>
      <c r="K5630" t="e">
        <f>VLOOKUP(B5630,'REGISTRO ABONOS'!$B$8:$BC$10009,54,0)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ABONOS'!$B$8:$BC$10009,54,0)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ABONOS'!$B$8:$BC$10009,54,0)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ABONOS'!$B$8:$BC$10009,54,0)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ABONOS'!$B$8:$BC$10009,54,0)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218</v>
      </c>
      <c r="J5635">
        <f t="shared" si="87"/>
        <v>105000</v>
      </c>
      <c r="K5635" t="e">
        <f>VLOOKUP(B5635,'REGISTRO ABONOS'!$B$8:$BC$10009,54,0)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ABONOS'!$B$8:$BC$10009,54,0)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327</v>
      </c>
      <c r="J5637">
        <f t="shared" si="87"/>
        <v>105000</v>
      </c>
      <c r="K5637" t="e">
        <f>VLOOKUP(B5637,'REGISTRO ABONOS'!$B$8:$BC$10009,54,0)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306</v>
      </c>
      <c r="J5638">
        <f t="shared" si="87"/>
        <v>105000</v>
      </c>
      <c r="K5638" t="e">
        <f>VLOOKUP(B5638,'REGISTRO ABONOS'!$B$8:$BC$10009,54,0)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ABONOS'!$B$8:$BC$10009,54,0)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ABONOS'!$B$8:$BC$10009,54,0)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ABONOS'!$B$8:$BC$10009,54,0)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214</v>
      </c>
      <c r="J5642">
        <f t="shared" si="87"/>
        <v>105000</v>
      </c>
      <c r="K5642" t="e">
        <f>VLOOKUP(B5642,'REGISTRO ABONOS'!$B$8:$BC$10009,54,0)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ABONOS'!$B$8:$BC$10009,54,0)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ABONOS'!$B$8:$BC$10009,54,0)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ABONOS'!$B$8:$BC$10009,54,0)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ABONOS'!$B$8:$BC$10009,54,0)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ABONOS'!$B$8:$BC$10009,54,0)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ABONOS'!$B$8:$BC$10009,54,0)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ABONOS'!$B$8:$BC$10009,54,0)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ABONOS'!$B$8:$BC$10009,54,0)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ABONOS'!$B$8:$BC$10009,54,0)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ABONOS'!$B$8:$BC$10009,54,0)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ABONOS'!$B$8:$BC$10009,54,0)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ABONOS'!$B$8:$BC$10009,54,0)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ABONOS'!$B$8:$BC$10009,54,0)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143</v>
      </c>
      <c r="I5656" t="s">
        <v>136</v>
      </c>
      <c r="J5656">
        <f t="shared" si="88"/>
        <v>105000</v>
      </c>
      <c r="K5656" t="e">
        <f>VLOOKUP(B5656,'REGISTRO ABONOS'!$B$8:$BC$10009,54,0)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ABONOS'!$B$8:$BC$10009,54,0)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224</v>
      </c>
      <c r="I5658" t="s">
        <v>218</v>
      </c>
      <c r="J5658">
        <f t="shared" si="88"/>
        <v>105000</v>
      </c>
      <c r="K5658" t="e">
        <f>VLOOKUP(B5658,'REGISTRO ABONOS'!$B$8:$BC$10009,54,0)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ABONOS'!$B$8:$BC$10009,54,0)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ABONOS'!$B$8:$BC$10009,54,0)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181</v>
      </c>
      <c r="J5661">
        <f t="shared" si="88"/>
        <v>105000</v>
      </c>
      <c r="K5661" t="e">
        <f>VLOOKUP(B5661,'REGISTRO ABONOS'!$B$8:$BC$10009,54,0)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ABONOS'!$B$8:$BC$10009,54,0)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ABONOS'!$B$8:$BC$10009,54,0)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ABONOS'!$B$8:$BC$10009,54,0)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ABONOS'!$B$8:$BC$10009,54,0)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ABONOS'!$B$8:$BC$10009,54,0)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ABONOS'!$B$8:$BC$10009,54,0)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ABONOS'!$B$8:$BC$10009,54,0)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ABONOS'!$B$8:$BC$10009,54,0)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ABONOS'!$B$8:$BC$10009,54,0)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ABONOS'!$B$8:$BC$10009,54,0)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ABONOS'!$B$8:$BC$10009,54,0)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ABONOS'!$B$8:$BC$10009,54,0)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ABONOS'!$B$8:$BC$10009,54,0)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ABONOS'!$B$8:$BC$10009,54,0)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ABONOS'!$B$8:$BC$10009,54,0)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ABONOS'!$B$8:$BC$10009,54,0)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ABONOS'!$B$8:$BC$10009,54,0)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ABONOS'!$B$8:$BC$10009,54,0)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ABONOS'!$B$8:$BC$10009,54,0)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ABONOS'!$B$8:$BC$10009,54,0)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73</v>
      </c>
      <c r="J5682">
        <f t="shared" si="88"/>
        <v>105000</v>
      </c>
      <c r="K5682" t="e">
        <f>VLOOKUP(B5682,'REGISTRO ABONOS'!$B$8:$BC$10009,54,0)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ABONOS'!$B$8:$BC$10009,54,0)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ABONOS'!$B$8:$BC$10009,54,0)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ABONOS'!$B$8:$BC$10009,54,0)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181</v>
      </c>
      <c r="J5686">
        <f t="shared" si="88"/>
        <v>105000</v>
      </c>
      <c r="K5686" t="e">
        <f>VLOOKUP(B5686,'REGISTRO ABONOS'!$B$8:$BC$10009,54,0)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270</v>
      </c>
      <c r="J5687">
        <f t="shared" si="88"/>
        <v>105000</v>
      </c>
      <c r="K5687" t="e">
        <f>VLOOKUP(B5687,'REGISTRO ABONOS'!$B$8:$BC$10009,54,0)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ABONOS'!$B$8:$BC$10009,54,0)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ABONOS'!$B$8:$BC$10009,54,0)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280</v>
      </c>
      <c r="J5690">
        <f t="shared" si="88"/>
        <v>105000</v>
      </c>
      <c r="K5690" t="e">
        <f>VLOOKUP(B5690,'REGISTRO ABONOS'!$B$8:$BC$10009,54,0)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ABONOS'!$B$8:$BC$10009,54,0)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ABONOS'!$B$8:$BC$10009,54,0)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ABONOS'!$B$8:$BC$10009,54,0)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ABONOS'!$B$8:$BC$10009,54,0)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ABONOS'!$B$8:$BC$10009,54,0)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ABONOS'!$B$8:$BC$10009,54,0)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ABONOS'!$B$8:$BC$10009,54,0)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ABONOS'!$B$8:$BC$10009,54,0)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ABONOS'!$B$8:$BC$10009,54,0)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ABONOS'!$B$8:$BC$10009,54,0)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ABONOS'!$B$8:$BC$10009,54,0)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181</v>
      </c>
      <c r="J5702">
        <f t="shared" si="88"/>
        <v>105000</v>
      </c>
      <c r="K5702" t="e">
        <f>VLOOKUP(B5702,'REGISTRO ABONOS'!$B$8:$BC$10009,54,0)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ABONOS'!$B$8:$BC$10009,54,0)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ABONOS'!$B$8:$BC$10009,54,0)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ABONOS'!$B$8:$BC$10009,54,0)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ABONOS'!$B$8:$BC$10009,54,0)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ABONOS'!$B$8:$BC$10009,54,0)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327</v>
      </c>
      <c r="J5708">
        <f t="shared" ref="J5708:J5771" si="89">IF(C5708&gt;43607,130000,105000)</f>
        <v>105000</v>
      </c>
      <c r="K5708" t="e">
        <f>VLOOKUP(B5708,'REGISTRO ABONOS'!$B$8:$BC$10009,54,0)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181</v>
      </c>
      <c r="J5709">
        <f t="shared" si="89"/>
        <v>105000</v>
      </c>
      <c r="K5709" t="e">
        <f>VLOOKUP(B5709,'REGISTRO ABONOS'!$B$8:$BC$10009,54,0)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181</v>
      </c>
      <c r="J5710">
        <f t="shared" si="89"/>
        <v>105000</v>
      </c>
      <c r="K5710" t="e">
        <f>VLOOKUP(B5710,'REGISTRO ABONOS'!$B$8:$BC$10009,54,0)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ABONOS'!$B$8:$BC$10009,54,0)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ABONOS'!$B$8:$BC$10009,54,0)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ABONOS'!$B$8:$BC$10009,54,0)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ABONOS'!$B$8:$BC$10009,54,0)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ABONOS'!$B$8:$BC$10009,54,0)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ABONOS'!$B$8:$BC$10009,54,0)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ABONOS'!$B$8:$BC$10009,54,0)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ABONOS'!$B$8:$BC$10009,54,0)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257</v>
      </c>
      <c r="J5719">
        <f t="shared" si="89"/>
        <v>105000</v>
      </c>
      <c r="K5719" t="e">
        <f>VLOOKUP(B5719,'REGISTRO ABONOS'!$B$8:$BC$10009,54,0)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257</v>
      </c>
      <c r="J5720">
        <f t="shared" si="89"/>
        <v>105000</v>
      </c>
      <c r="K5720" t="e">
        <f>VLOOKUP(B5720,'REGISTRO ABONOS'!$B$8:$BC$10009,54,0)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73</v>
      </c>
      <c r="J5721">
        <f t="shared" si="89"/>
        <v>105000</v>
      </c>
      <c r="K5721" t="e">
        <f>VLOOKUP(B5721,'REGISTRO ABONOS'!$B$8:$BC$10009,54,0)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73</v>
      </c>
      <c r="J5722">
        <f t="shared" si="89"/>
        <v>105000</v>
      </c>
      <c r="K5722" t="e">
        <f>VLOOKUP(B5722,'REGISTRO ABONOS'!$B$8:$BC$10009,54,0)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215</v>
      </c>
      <c r="I5723" t="s">
        <v>214</v>
      </c>
      <c r="J5723">
        <f t="shared" si="89"/>
        <v>105000</v>
      </c>
      <c r="K5723" t="e">
        <f>VLOOKUP(B5723,'REGISTRO ABONOS'!$B$8:$BC$10009,54,0)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ABONOS'!$B$8:$BC$10009,54,0)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181</v>
      </c>
      <c r="J5725">
        <f t="shared" si="89"/>
        <v>105000</v>
      </c>
      <c r="K5725" t="e">
        <f>VLOOKUP(B5725,'REGISTRO ABONOS'!$B$8:$BC$10009,54,0)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ABONOS'!$B$8:$BC$10009,54,0)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ABONOS'!$B$8:$BC$10009,54,0)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257</v>
      </c>
      <c r="J5728">
        <f t="shared" si="89"/>
        <v>105000</v>
      </c>
      <c r="K5728" t="e">
        <f>VLOOKUP(B5728,'REGISTRO ABONOS'!$B$8:$BC$10009,54,0)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ABONOS'!$B$8:$BC$10009,54,0)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C5730" s="10">
        <v>43564</v>
      </c>
      <c r="D5730" t="s">
        <v>387</v>
      </c>
      <c r="H5730" t="s">
        <v>386</v>
      </c>
      <c r="I5730" t="s">
        <v>328</v>
      </c>
      <c r="J5730">
        <f t="shared" si="89"/>
        <v>105000</v>
      </c>
      <c r="K5730" t="e">
        <f>VLOOKUP(B5730,'REGISTRO ABONOS'!$B$8:$BC$10009,54,0)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ABONOS'!$B$8:$BC$10009,54,0)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ABONOS'!$B$8:$BC$10009,54,0)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ABONOS'!$B$8:$BC$10009,54,0)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ABONOS'!$B$8:$BC$10009,54,0)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ABONOS'!$B$8:$BC$10009,54,0)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265</v>
      </c>
      <c r="J5736">
        <f t="shared" si="89"/>
        <v>105000</v>
      </c>
      <c r="K5736" t="e">
        <f>VLOOKUP(B5736,'REGISTRO ABONOS'!$B$8:$BC$10009,54,0)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257</v>
      </c>
      <c r="J5737">
        <f t="shared" si="89"/>
        <v>105000</v>
      </c>
      <c r="K5737" t="e">
        <f>VLOOKUP(B5737,'REGISTRO ABONOS'!$B$8:$BC$10009,54,0)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257</v>
      </c>
      <c r="J5738">
        <f t="shared" si="89"/>
        <v>105000</v>
      </c>
      <c r="K5738" t="e">
        <f>VLOOKUP(B5738,'REGISTRO ABONOS'!$B$8:$BC$10009,54,0)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248</v>
      </c>
      <c r="J5739">
        <f t="shared" si="89"/>
        <v>105000</v>
      </c>
      <c r="K5739" t="e">
        <f>VLOOKUP(B5739,'REGISTRO ABONOS'!$B$8:$BC$10009,54,0)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ABONOS'!$B$8:$BC$10009,54,0)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ABONOS'!$B$8:$BC$10009,54,0)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312</v>
      </c>
      <c r="J5742">
        <f t="shared" si="89"/>
        <v>105000</v>
      </c>
      <c r="K5742" t="e">
        <f>VLOOKUP(B5742,'REGISTRO ABONOS'!$B$8:$BC$10009,54,0)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ABONOS'!$B$8:$BC$10009,54,0)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312</v>
      </c>
      <c r="J5744">
        <f t="shared" si="89"/>
        <v>105000</v>
      </c>
      <c r="K5744" t="e">
        <f>VLOOKUP(B5744,'REGISTRO ABONOS'!$B$8:$BC$10009,54,0)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ABONOS'!$B$8:$BC$10009,54,0)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ABONOS'!$B$8:$BC$10009,54,0)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ABONOS'!$B$8:$BC$10009,54,0)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ABONOS'!$B$8:$BC$10009,54,0)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ABONOS'!$B$8:$BC$10009,54,0)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ABONOS'!$B$8:$BC$10009,54,0)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ABONOS'!$B$8:$BC$10009,54,0)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181</v>
      </c>
      <c r="J5752">
        <f t="shared" si="89"/>
        <v>105000</v>
      </c>
      <c r="K5752" t="e">
        <f>VLOOKUP(B5752,'REGISTRO ABONOS'!$B$8:$BC$10009,54,0)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ABONOS'!$B$8:$BC$10009,54,0)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ABONOS'!$B$8:$BC$10009,54,0)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181</v>
      </c>
      <c r="J5755">
        <f t="shared" si="89"/>
        <v>105000</v>
      </c>
      <c r="K5755" t="e">
        <f>VLOOKUP(B5755,'REGISTRO ABONOS'!$B$8:$BC$10009,54,0)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ABONOS'!$B$8:$BC$10009,54,0)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ABONOS'!$B$8:$BC$10009,54,0)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ABONOS'!$B$8:$BC$10009,54,0)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181</v>
      </c>
      <c r="J5759">
        <f t="shared" si="89"/>
        <v>105000</v>
      </c>
      <c r="K5759" t="e">
        <f>VLOOKUP(B5759,'REGISTRO ABONOS'!$B$8:$BC$10009,54,0)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ABONOS'!$B$8:$BC$10009,54,0)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ABONOS'!$B$8:$BC$10009,54,0)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ABONOS'!$B$8:$BC$10009,54,0)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ABONOS'!$B$8:$BC$10009,54,0)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ABONOS'!$B$8:$BC$10009,54,0)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ABONOS'!$B$8:$BC$10009,54,0)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ABONOS'!$B$8:$BC$10009,54,0)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ABONOS'!$B$8:$BC$10009,54,0)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ABONOS'!$B$8:$BC$10009,54,0)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ABONOS'!$B$8:$BC$10009,54,0)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ABONOS'!$B$8:$BC$10009,54,0)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ABONOS'!$B$8:$BC$10009,54,0)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ABONOS'!$B$8:$BC$10009,54,0)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ABONOS'!$B$8:$BC$10009,54,0)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ABONOS'!$B$8:$BC$10009,54,0)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ABONOS'!$B$8:$BC$10009,54,0)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ABONOS'!$B$8:$BC$10009,54,0)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ABONOS'!$B$8:$BC$10009,54,0)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ABONOS'!$B$8:$BC$10009,54,0)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ABONOS'!$B$8:$BC$10009,54,0)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ABONOS'!$B$8:$BC$10009,54,0)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ABONOS'!$B$8:$BC$10009,54,0)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ABONOS'!$B$8:$BC$10009,54,0)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ABONOS'!$B$8:$BC$10009,54,0)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ABONOS'!$B$8:$BC$10009,54,0)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ABONOS'!$B$8:$BC$10009,54,0)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257</v>
      </c>
      <c r="J5786">
        <f t="shared" si="90"/>
        <v>105000</v>
      </c>
      <c r="K5786" t="e">
        <f>VLOOKUP(B5786,'REGISTRO ABONOS'!$B$8:$BC$10009,54,0)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ABONOS'!$B$8:$BC$10009,54,0)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ABONOS'!$B$8:$BC$10009,54,0)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ABONOS'!$B$8:$BC$10009,54,0)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ABONOS'!$B$8:$BC$10009,54,0)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ABONOS'!$B$8:$BC$10009,54,0)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ABONOS'!$B$8:$BC$10009,54,0)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ABONOS'!$B$8:$BC$10009,54,0)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ABONOS'!$B$8:$BC$10009,54,0)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ABONOS'!$B$8:$BC$10009,54,0)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ABONOS'!$B$8:$BC$10009,54,0)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ABONOS'!$B$8:$BC$10009,54,0)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ABONOS'!$B$8:$BC$10009,54,0)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73</v>
      </c>
      <c r="J5799">
        <f t="shared" si="90"/>
        <v>105000</v>
      </c>
      <c r="K5799" t="e">
        <f>VLOOKUP(B5799,'REGISTRO ABONOS'!$B$8:$BC$10009,54,0)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ABONOS'!$B$8:$BC$10009,54,0)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ABONOS'!$B$8:$BC$10009,54,0)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ABONOS'!$B$8:$BC$10009,54,0)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ABONOS'!$B$8:$BC$10009,54,0)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ABONOS'!$B$8:$BC$10009,54,0)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257</v>
      </c>
      <c r="J5805">
        <f t="shared" si="90"/>
        <v>105000</v>
      </c>
      <c r="K5805" t="e">
        <f>VLOOKUP(B5805,'REGISTRO ABONOS'!$B$8:$BC$10009,54,0)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ABONOS'!$B$8:$BC$10009,54,0)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ABONOS'!$B$8:$BC$10009,54,0)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ABONOS'!$B$8:$BC$10009,54,0)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ABONOS'!$B$8:$BC$10009,54,0)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ABONOS'!$B$8:$BC$10009,54,0)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ABONOS'!$B$8:$BC$10009,54,0)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ABONOS'!$B$8:$BC$10009,54,0)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ABONOS'!$B$8:$BC$10009,54,0)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ABONOS'!$B$8:$BC$10009,54,0)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ABONOS'!$B$8:$BC$10009,54,0)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159</v>
      </c>
      <c r="J5816">
        <f t="shared" si="90"/>
        <v>105000</v>
      </c>
      <c r="K5816" t="e">
        <f>VLOOKUP(B5816,'REGISTRO ABONOS'!$B$8:$BC$10009,54,0)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ABONOS'!$B$8:$BC$10009,54,0)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ABONOS'!$B$8:$BC$10009,54,0)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ABONOS'!$B$8:$BC$10009,54,0)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ABONOS'!$B$8:$BC$10009,54,0)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ABONOS'!$B$8:$BC$10009,54,0)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ABONOS'!$B$8:$BC$10009,54,0)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ABONOS'!$B$8:$BC$10009,54,0)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ABONOS'!$B$8:$BC$10009,54,0)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ABONOS'!$B$8:$BC$10009,54,0)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81</v>
      </c>
      <c r="H5826" t="s">
        <v>81</v>
      </c>
      <c r="I5826" t="s">
        <v>82</v>
      </c>
      <c r="J5826">
        <f t="shared" si="90"/>
        <v>105000</v>
      </c>
      <c r="K5826" t="e">
        <f>VLOOKUP(B5826,'REGISTRO ABONOS'!$B$8:$BC$10009,54,0)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ABONOS'!$B$8:$BC$10009,54,0)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ABONOS'!$B$8:$BC$10009,54,0)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ABONOS'!$B$8:$BC$10009,54,0)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ABONOS'!$B$8:$BC$10009,54,0)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ABONOS'!$B$8:$BC$10009,54,0)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ABONOS'!$B$8:$BC$10009,54,0)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ABONOS'!$B$8:$BC$10009,54,0)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ABONOS'!$B$8:$BC$10009,54,0)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ABONOS'!$B$8:$BC$10009,54,0)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ABONOS'!$B$8:$BC$10009,54,0)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ABONOS'!$B$8:$BC$10009,54,0)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ABONOS'!$B$8:$BC$10009,54,0)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ABONOS'!$B$8:$BC$10009,54,0)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ABONOS'!$B$8:$BC$10009,54,0)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ABONOS'!$B$8:$BC$10009,54,0)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ABONOS'!$B$8:$BC$10009,54,0)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ABONOS'!$B$8:$BC$10009,54,0)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ABONOS'!$B$8:$BC$10009,54,0)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ABONOS'!$B$8:$BC$10009,54,0)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ABONOS'!$B$8:$BC$10009,54,0)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ABONOS'!$B$8:$BC$10009,54,0)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ABONOS'!$B$8:$BC$10009,54,0)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ABONOS'!$B$8:$BC$10009,54,0)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ABONOS'!$B$8:$BC$10009,54,0)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ABONOS'!$B$8:$BC$10009,54,0)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ABONOS'!$B$8:$BC$10009,54,0)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ABONOS'!$B$8:$BC$10009,54,0)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ABONOS'!$B$8:$BC$10009,54,0)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ABONOS'!$B$8:$BC$10009,54,0)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ABONOS'!$B$8:$BC$10009,54,0)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ABONOS'!$B$8:$BC$10009,54,0)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ABONOS'!$B$8:$BC$10009,54,0)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ABONOS'!$B$8:$BC$10009,54,0)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ABONOS'!$B$8:$BC$10009,54,0)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ABONOS'!$B$8:$BC$10009,54,0)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ABONOS'!$B$8:$BC$10009,54,0)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ABONOS'!$B$8:$BC$10009,54,0)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ABONOS'!$B$8:$BC$10009,54,0)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ABONOS'!$B$8:$BC$10009,54,0)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ABONOS'!$B$8:$BC$10009,54,0)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ABONOS'!$B$8:$BC$10009,54,0)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ABONOS'!$B$8:$BC$10009,54,0)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ABONOS'!$B$8:$BC$10009,54,0)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ABONOS'!$B$8:$BC$10009,54,0)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ABONOS'!$B$8:$BC$10009,54,0)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ABONOS'!$B$8:$BC$10009,54,0)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ABONOS'!$B$8:$BC$10009,54,0)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ABONOS'!$B$8:$BC$10009,54,0)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ABONOS'!$B$8:$BC$10009,54,0)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ABONOS'!$B$8:$BC$10009,54,0)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ABONOS'!$B$8:$BC$10009,54,0)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ABONOS'!$B$8:$BC$10009,54,0)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ABONOS'!$B$8:$BC$10009,54,0)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ABONOS'!$B$8:$BC$10009,54,0)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ABONOS'!$B$8:$BC$10009,54,0)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ABONOS'!$B$8:$BC$10009,54,0)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ABONOS'!$B$8:$BC$10009,54,0)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ABONOS'!$B$8:$BC$10009,54,0)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ABONOS'!$B$8:$BC$10009,54,0)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ABONOS'!$B$8:$BC$10009,54,0)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ABONOS'!$B$8:$BC$10009,54,0)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ABONOS'!$B$8:$BC$10009,54,0)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ABONOS'!$B$8:$BC$10009,54,0)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ABONOS'!$B$8:$BC$10009,54,0)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ABONOS'!$B$8:$BC$10009,54,0)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ABONOS'!$B$8:$BC$10009,54,0)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ABONOS'!$B$8:$BC$10009,54,0)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ABONOS'!$B$8:$BC$10009,54,0)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ABONOS'!$B$8:$BC$10009,54,0)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ABONOS'!$B$8:$BC$10009,54,0)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ABONOS'!$B$8:$BC$10009,54,0)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ABONOS'!$B$8:$BC$10009,54,0)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ABONOS'!$B$8:$BC$10009,54,0)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ABONOS'!$B$8:$BC$10009,54,0)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ABONOS'!$B$8:$BC$10009,54,0)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ABONOS'!$B$8:$BC$10009,54,0)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ABONOS'!$B$8:$BC$10009,54,0)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ABONOS'!$B$8:$BC$10009,54,0)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ABONOS'!$B$8:$BC$10009,54,0)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ABONOS'!$B$8:$BC$10009,54,0)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ABONOS'!$B$8:$BC$10009,54,0)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ABONOS'!$B$8:$BC$10009,54,0)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ABONOS'!$B$8:$BC$10009,54,0)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ABONOS'!$B$8:$BC$10009,54,0)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ABONOS'!$B$8:$BC$10009,54,0)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ABONOS'!$B$8:$BC$10009,54,0)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ABONOS'!$B$8:$BC$10009,54,0)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ABONOS'!$B$8:$BC$10009,54,0)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ABONOS'!$B$8:$BC$10009,54,0)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ABONOS'!$B$8:$BC$10009,54,0)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ABONOS'!$B$8:$BC$10009,54,0)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ABONOS'!$B$8:$BC$10009,54,0)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ABONOS'!$B$8:$BC$10009,54,0)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ABONOS'!$B$8:$BC$10009,54,0)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ABONOS'!$B$8:$BC$10009,54,0)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ABONOS'!$B$8:$BC$10009,54,0)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ABONOS'!$B$8:$BC$10009,54,0)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ABONOS'!$B$8:$BC$10009,54,0)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ABONOS'!$B$8:$BC$10009,54,0)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ABONOS'!$B$8:$BC$10009,54,0)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ABONOS'!$B$8:$BC$10009,54,0)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ABONOS'!$B$8:$BC$10009,54,0)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ABONOS'!$B$8:$BC$10009,54,0)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ABONOS'!$B$8:$BC$10009,54,0)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ABONOS'!$B$8:$BC$10009,54,0)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ABONOS'!$B$8:$BC$10009,54,0)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ABONOS'!$B$8:$BC$10009,54,0)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ABONOS'!$B$8:$BC$10009,54,0)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ABONOS'!$B$8:$BC$10009,54,0)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ABONOS'!$B$8:$BC$10009,54,0)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ABONOS'!$B$8:$BC$10009,54,0)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ABONOS'!$B$8:$BC$10009,54,0)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ABONOS'!$B$8:$BC$10009,54,0)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ABONOS'!$B$8:$BC$10009,54,0)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ABONOS'!$B$8:$BC$10009,54,0)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ABONOS'!$B$8:$BC$10009,54,0)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ABONOS'!$B$8:$BC$10009,54,0)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ABONOS'!$B$8:$BC$10009,54,0)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ABONOS'!$B$8:$BC$10009,54,0)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239</v>
      </c>
      <c r="I5946" t="s">
        <v>181</v>
      </c>
      <c r="J5946">
        <f t="shared" si="92"/>
        <v>105000</v>
      </c>
      <c r="K5946" t="e">
        <f>VLOOKUP(B5946,'REGISTRO ABONOS'!$B$8:$BC$10009,54,0)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ABONOS'!$B$8:$BC$10009,54,0)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ABONOS'!$B$8:$BC$10009,54,0)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ABONOS'!$B$8:$BC$10009,54,0)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ABONOS'!$B$8:$BC$10009,54,0)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ABONOS'!$B$8:$BC$10009,54,0)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ABONOS'!$B$8:$BC$10009,54,0)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ABONOS'!$B$8:$BC$10009,54,0)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ABONOS'!$B$8:$BC$10009,54,0)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ABONOS'!$B$8:$BC$10009,54,0)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ABONOS'!$B$8:$BC$10009,54,0)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ABONOS'!$B$8:$BC$10009,54,0)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ABONOS'!$B$8:$BC$10009,54,0)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ABONOS'!$B$8:$BC$10009,54,0)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ABONOS'!$B$8:$BC$10009,54,0)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ABONOS'!$B$8:$BC$10009,54,0)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ABONOS'!$B$8:$BC$10009,54,0)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ABONOS'!$B$8:$BC$10009,54,0)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ABONOS'!$B$8:$BC$10009,54,0)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ABONOS'!$B$8:$BC$10009,54,0)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ABONOS'!$B$8:$BC$10009,54,0)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ABONOS'!$B$8:$BC$10009,54,0)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ABONOS'!$B$8:$BC$10009,54,0)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ABONOS'!$B$8:$BC$10009,54,0)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ABONOS'!$B$8:$BC$10009,54,0)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ABONOS'!$B$8:$BC$10009,54,0)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ABONOS'!$B$8:$BC$10009,54,0)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ABONOS'!$B$8:$BC$10009,54,0)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ABONOS'!$B$8:$BC$10009,54,0)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ABONOS'!$B$8:$BC$10009,54,0)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ABONOS'!$B$8:$BC$10009,54,0)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ABONOS'!$B$8:$BC$10009,54,0)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ABONOS'!$B$8:$BC$10009,54,0)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ABONOS'!$B$8:$BC$10009,54,0)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ABONOS'!$B$8:$BC$10009,54,0)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ABONOS'!$B$8:$BC$10009,54,0)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ABONOS'!$B$8:$BC$10009,54,0)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ABONOS'!$B$8:$BC$10009,54,0)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ABONOS'!$B$8:$BC$10009,54,0)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ABONOS'!$B$8:$BC$10009,54,0)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ABONOS'!$B$8:$BC$10009,54,0)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ABONOS'!$B$8:$BC$10009,54,0)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ABONOS'!$B$8:$BC$10009,54,0)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ABONOS'!$B$8:$BC$10009,54,0)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ABONOS'!$B$8:$BC$10009,54,0)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ABONOS'!$B$8:$BC$10009,54,0)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ABONOS'!$B$8:$BC$10009,54,0)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ABONOS'!$B$8:$BC$10009,54,0)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ABONOS'!$B$8:$BC$10009,54,0)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ABONOS'!$B$8:$BC$10009,54,0)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ABONOS'!$B$8:$BC$10009,54,0)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ABONOS'!$B$8:$BC$10009,54,0)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ABONOS'!$B$8:$BC$10009,54,0)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ABONOS'!$B$8:$BC$10009,54,0)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ABONOS'!$B$8:$BC$10009,54,0)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ABONOS'!$B$8:$BC$10009,54,0)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ABONOS'!$B$8:$BC$10009,54,0)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ABONOS'!$B$8:$BC$10009,54,0)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ABONOS'!$B$8:$BC$10009,54,0)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ABONOS'!$B$8:$BC$10009,54,0)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ABONOS'!$B$8:$BC$10009,54,0)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ABONOS'!$B$8:$BC$10009,54,0)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ABONOS'!$B$8:$BC$10009,54,0)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ABONOS'!$B$8:$BC$10009,54,0)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ABONOS'!$B$8:$BC$10009,54,0)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ABONOS'!$B$8:$BC$10009,54,0)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ABONOS'!$B$8:$BC$10009,54,0)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ABONOS'!$B$8:$BC$10009,54,0)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ABONOS'!$B$8:$BC$10009,54,0)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ABONOS'!$B$8:$BC$10009,54,0)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ABONOS'!$B$8:$BC$10009,54,0)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ABONOS'!$B$8:$BC$10009,54,0)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ABONOS'!$B$8:$BC$10009,54,0)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ABONOS'!$B$8:$BC$10009,54,0)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ABONOS'!$B$8:$BC$10009,54,0)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ABONOS'!$B$8:$BC$10009,54,0)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ABONOS'!$B$8:$BC$10009,54,0)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ABONOS'!$B$8:$BC$10009,54,0)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ABONOS'!$B$8:$BC$10009,54,0)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ABONOS'!$B$8:$BC$10009,54,0)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ABONOS'!$B$8:$BC$10009,54,0)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ABONOS'!$B$8:$BC$10009,54,0)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ABONOS'!$B$8:$BC$10009,54,0)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ABONOS'!$B$8:$BC$10009,54,0)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ABONOS'!$B$8:$BC$10009,54,0)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ABONOS'!$B$8:$BC$10009,54,0)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ABONOS'!$B$8:$BC$10009,54,0)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ABONOS'!$B$8:$BC$10009,54,0)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ABONOS'!$B$8:$BC$10009,54,0)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ABONOS'!$B$8:$BC$10009,54,0)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ABONOS'!$B$8:$BC$10009,54,0)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ABONOS'!$B$8:$BC$10009,54,0)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ABONOS'!$B$8:$BC$10009,54,0)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ABONOS'!$B$8:$BC$10009,54,0)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ABONOS'!$B$8:$BC$10009,54,0)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ABONOS'!$B$8:$BC$10009,54,0)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ABONOS'!$B$8:$BC$10009,54,0)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ABONOS'!$B$8:$BC$10009,54,0)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ABONOS'!$B$8:$BC$10009,54,0)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ABONOS'!$B$8:$BC$10009,54,0)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ABONOS'!$B$8:$BC$10009,54,0)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ABONOS'!$B$8:$BC$10009,54,0)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ABONOS'!$B$8:$BC$10009,54,0)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ABONOS'!$B$8:$BC$10009,54,0)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211</v>
      </c>
      <c r="I6050" t="s">
        <v>111</v>
      </c>
      <c r="J6050">
        <f t="shared" si="94"/>
        <v>105000</v>
      </c>
      <c r="K6050" t="e">
        <f>VLOOKUP(B6050,'REGISTRO ABONOS'!$B$8:$BC$10009,54,0)</f>
        <v>#N/A</v>
      </c>
      <c r="L6050" t="e">
        <f>IF(Tabla267[[#This Row],[VALOR RESTANTE]]&lt;Tabla267[[#This Row],[VALOR]],"NO DISPONIBLE","DISPONIBLE")</f>
        <v>#N/A</v>
      </c>
      <c r="M6050" s="9">
        <f>COUNTIF(Tabla267[[#This Row],[VALOR RESTANTE]],0)</f>
        <v>0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ABONOS'!$B$8:$BC$10009,54,0)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ABONOS'!$B$8:$BC$10009,54,0)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ABONOS'!$B$8:$BC$10009,54,0)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ABONOS'!$B$8:$BC$10009,54,0)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ABONOS'!$B$8:$BC$10009,54,0)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ABONOS'!$B$8:$BC$10009,54,0)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ABONOS'!$B$8:$BC$10009,54,0)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ABONOS'!$B$8:$BC$10009,54,0)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ABONOS'!$B$8:$BC$10009,54,0)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ABONOS'!$B$8:$BC$10009,54,0)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ABONOS'!$B$8:$BC$10009,54,0)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ABONOS'!$B$8:$BC$10009,54,0)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ABONOS'!$B$8:$BC$10009,54,0)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ABONOS'!$B$8:$BC$10009,54,0)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ABONOS'!$B$8:$BC$10009,54,0)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ABONOS'!$B$8:$BC$10009,54,0)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ABONOS'!$B$8:$BC$10009,54,0)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ABONOS'!$B$8:$BC$10009,54,0)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ABONOS'!$B$8:$BC$10009,54,0)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ABONOS'!$B$8:$BC$10009,54,0)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ABONOS'!$B$8:$BC$10009,54,0)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ABONOS'!$B$8:$BC$10009,54,0)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ABONOS'!$B$8:$BC$10009,54,0)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ABONOS'!$B$8:$BC$10009,54,0)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ABONOS'!$B$8:$BC$10009,54,0)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ABONOS'!$B$8:$BC$10009,54,0)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ABONOS'!$B$8:$BC$10009,54,0)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ABONOS'!$B$8:$BC$10009,54,0)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ABONOS'!$B$8:$BC$10009,54,0)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ABONOS'!$B$8:$BC$10009,54,0)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ABONOS'!$B$8:$BC$10009,54,0)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ABONOS'!$B$8:$BC$10009,54,0)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ABONOS'!$B$8:$BC$10009,54,0)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ABONOS'!$B$8:$BC$10009,54,0)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ABONOS'!$B$8:$BC$10009,54,0)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ABONOS'!$B$8:$BC$10009,54,0)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ABONOS'!$B$8:$BC$10009,54,0)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ABONOS'!$B$8:$BC$10009,54,0)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ABONOS'!$B$8:$BC$10009,54,0)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ABONOS'!$B$8:$BC$10009,54,0)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ABONOS'!$B$8:$BC$10009,54,0)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ABONOS'!$B$8:$BC$10009,54,0)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ABONOS'!$B$8:$BC$10009,54,0)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ABONOS'!$B$8:$BC$10009,54,0)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ABONOS'!$B$8:$BC$10009,54,0)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ABONOS'!$B$8:$BC$10009,54,0)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ABONOS'!$B$8:$BC$10009,54,0)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ABONOS'!$B$8:$BC$10009,54,0)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ABONOS'!$B$8:$BC$10009,54,0)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ABONOS'!$B$8:$BC$10009,54,0)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ABONOS'!$B$8:$BC$10009,54,0)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ABONOS'!$B$8:$BC$10009,54,0)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ABONOS'!$B$8:$BC$10009,54,0)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ABONOS'!$B$8:$BC$10009,54,0)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ABONOS'!$B$8:$BC$10009,54,0)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ABONOS'!$B$8:$BC$10009,54,0)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ABONOS'!$B$8:$BC$10009,54,0)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ABONOS'!$B$8:$BC$10009,54,0)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ABONOS'!$B$8:$BC$10009,54,0)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ABONOS'!$B$8:$BC$10009,54,0)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ABONOS'!$B$8:$BC$10009,54,0)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ABONOS'!$B$8:$BC$10009,54,0)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ABONOS'!$B$8:$BC$10009,54,0)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ABONOS'!$B$8:$BC$10009,54,0)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ABONOS'!$B$8:$BC$10009,54,0)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ABONOS'!$B$8:$BC$10009,54,0)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ABONOS'!$B$8:$BC$10009,54,0)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ABONOS'!$B$8:$BC$10009,54,0)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ABONOS'!$B$8:$BC$10009,54,0)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ABONOS'!$B$8:$BC$10009,54,0)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ABONOS'!$B$8:$BC$10009,54,0)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ABONOS'!$B$8:$BC$10009,54,0)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ABONOS'!$B$8:$BC$10009,54,0)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ABONOS'!$B$8:$BC$10009,54,0)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ABONOS'!$B$8:$BC$10009,54,0)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ABONOS'!$B$8:$BC$10009,54,0)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ABONOS'!$B$8:$BC$10009,54,0)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ABONOS'!$B$8:$BC$10009,54,0)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ABONOS'!$B$8:$BC$10009,54,0)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ABONOS'!$B$8:$BC$10009,54,0)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ABONOS'!$B$8:$BC$10009,54,0)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ABONOS'!$B$8:$BC$10009,54,0)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ABONOS'!$B$8:$BC$10009,54,0)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ABONOS'!$B$8:$BC$10009,54,0)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ABONOS'!$B$8:$BC$10009,54,0)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191</v>
      </c>
      <c r="I6136" t="s">
        <v>190</v>
      </c>
      <c r="J6136">
        <f t="shared" si="95"/>
        <v>105000</v>
      </c>
      <c r="K6136" t="e">
        <f>VLOOKUP(B6136,'REGISTRO ABONOS'!$B$8:$BC$10009,54,0)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ABONOS'!$B$8:$BC$10009,54,0)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ABONOS'!$B$8:$BC$10009,54,0)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ABONOS'!$B$8:$BC$10009,54,0)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ABONOS'!$B$8:$BC$10009,54,0)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ABONOS'!$B$8:$BC$10009,54,0)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ABONOS'!$B$8:$BC$10009,54,0)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ABONOS'!$B$8:$BC$10009,54,0)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ABONOS'!$B$8:$BC$10009,54,0)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ABONOS'!$B$8:$BC$10009,54,0)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ABONOS'!$B$8:$BC$10009,54,0)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ABONOS'!$B$8:$BC$10009,54,0)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ABONOS'!$B$8:$BC$10009,54,0)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ABONOS'!$B$8:$BC$10009,54,0)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ABONOS'!$B$8:$BC$10009,54,0)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ABONOS'!$B$8:$BC$10009,54,0)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ABONOS'!$B$8:$BC$10009,54,0)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ABONOS'!$B$8:$BC$10009,54,0)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ABONOS'!$B$8:$BC$10009,54,0)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ABONOS'!$B$8:$BC$10009,54,0)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ABONOS'!$B$8:$BC$10009,54,0)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ABONOS'!$B$8:$BC$10009,54,0)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ABONOS'!$B$8:$BC$10009,54,0)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ABONOS'!$B$8:$BC$10009,54,0)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ABONOS'!$B$8:$BC$10009,54,0)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ABONOS'!$B$8:$BC$10009,54,0)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ABONOS'!$B$8:$BC$10009,54,0)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ABONOS'!$B$8:$BC$10009,54,0)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ABONOS'!$B$8:$BC$10009,54,0)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ABONOS'!$B$8:$BC$10009,54,0)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ABONOS'!$B$8:$BC$10009,54,0)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ABONOS'!$B$8:$BC$10009,54,0)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ABONOS'!$B$8:$BC$10009,54,0)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ABONOS'!$B$8:$BC$10009,54,0)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ABONOS'!$B$8:$BC$10009,54,0)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ABONOS'!$B$8:$BC$10009,54,0)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ABONOS'!$B$8:$BC$10009,54,0)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ABONOS'!$B$8:$BC$10009,54,0)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ABONOS'!$B$8:$BC$10009,54,0)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ABONOS'!$B$8:$BC$10009,54,0)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ABONOS'!$B$8:$BC$10009,54,0)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ABONOS'!$B$8:$BC$10009,54,0)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ABONOS'!$B$8:$BC$10009,54,0)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ABONOS'!$B$8:$BC$10009,54,0)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ABONOS'!$B$8:$BC$10009,54,0)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ABONOS'!$B$8:$BC$10009,54,0)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ABONOS'!$B$8:$BC$10009,54,0)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ABONOS'!$B$8:$BC$10009,54,0)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ABONOS'!$B$8:$BC$10009,54,0)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ABONOS'!$B$8:$BC$10009,54,0)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ABONOS'!$B$8:$BC$10009,54,0)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ABONOS'!$B$8:$BC$10009,54,0)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ABONOS'!$B$8:$BC$10009,54,0)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ABONOS'!$B$8:$BC$10009,54,0)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ABONOS'!$B$8:$BC$10009,54,0)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ABONOS'!$B$8:$BC$10009,54,0)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ABONOS'!$B$8:$BC$10009,54,0)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ABONOS'!$B$8:$BC$10009,54,0)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ABONOS'!$B$8:$BC$10009,54,0)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ABONOS'!$B$8:$BC$10009,54,0)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ABONOS'!$B$8:$BC$10009,54,0)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ABONOS'!$B$8:$BC$10009,54,0)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ABONOS'!$B$8:$BC$10009,54,0)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ABONOS'!$B$8:$BC$10009,54,0)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ABONOS'!$B$8:$BC$10009,54,0)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ABONOS'!$B$8:$BC$10009,54,0)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ABONOS'!$B$8:$BC$10009,54,0)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ABONOS'!$B$8:$BC$10009,54,0)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ABONOS'!$B$8:$BC$10009,54,0)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ABONOS'!$B$8:$BC$10009,54,0)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ABONOS'!$B$8:$BC$10009,54,0)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ABONOS'!$B$8:$BC$10009,54,0)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ABONOS'!$B$8:$BC$10009,54,0)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ABONOS'!$B$8:$BC$10009,54,0)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ABONOS'!$B$8:$BC$10009,54,0)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ABONOS'!$B$8:$BC$10009,54,0)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ABONOS'!$B$8:$BC$10009,54,0)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ABONOS'!$B$8:$BC$10009,54,0)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ABONOS'!$B$8:$BC$10009,54,0)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412</v>
      </c>
      <c r="H6215" t="s">
        <v>412</v>
      </c>
      <c r="I6215" t="s">
        <v>410</v>
      </c>
      <c r="J6215">
        <f t="shared" si="96"/>
        <v>105000</v>
      </c>
      <c r="K6215" t="e">
        <f>VLOOKUP(B6215,'REGISTRO ABONOS'!$B$8:$BC$10009,54,0)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ABONOS'!$B$8:$BC$10009,54,0)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ABONOS'!$B$8:$BC$10009,54,0)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ABONOS'!$B$8:$BC$10009,54,0)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ABONOS'!$B$8:$BC$10009,54,0)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ABONOS'!$B$8:$BC$10009,54,0)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ABONOS'!$B$8:$BC$10009,54,0)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ABONOS'!$B$8:$BC$10009,54,0)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ABONOS'!$B$8:$BC$10009,54,0)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ABONOS'!$B$8:$BC$10009,54,0)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ABONOS'!$B$8:$BC$10009,54,0)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ABONOS'!$B$8:$BC$10009,54,0)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ABONOS'!$B$8:$BC$10009,54,0)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ABONOS'!$B$8:$BC$10009,54,0)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ABONOS'!$B$8:$BC$10009,54,0)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ABONOS'!$B$8:$BC$10009,54,0)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ABONOS'!$B$8:$BC$10009,54,0)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ABONOS'!$B$8:$BC$10009,54,0)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ABONOS'!$B$8:$BC$10009,54,0)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ABONOS'!$B$8:$BC$10009,54,0)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ABONOS'!$B$8:$BC$10009,54,0)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ABONOS'!$B$8:$BC$10009,54,0)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ABONOS'!$B$8:$BC$10009,54,0)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ABONOS'!$B$8:$BC$10009,54,0)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ABONOS'!$B$8:$BC$10009,54,0)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ABONOS'!$B$8:$BC$10009,54,0)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ABONOS'!$B$8:$BC$10009,54,0)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ABONOS'!$B$8:$BC$10009,54,0)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ABONOS'!$B$8:$BC$10009,54,0)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ABONOS'!$B$8:$BC$10009,54,0)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ABONOS'!$B$8:$BC$10009,54,0)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ABONOS'!$B$8:$BC$10009,54,0)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ABONOS'!$B$8:$BC$10009,54,0)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ABONOS'!$B$8:$BC$10009,54,0)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ABONOS'!$B$8:$BC$10009,54,0)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ABONOS'!$B$8:$BC$10009,54,0)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ABONOS'!$B$8:$BC$10009,54,0)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ABONOS'!$B$8:$BC$10009,54,0)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ABONOS'!$B$8:$BC$10009,54,0)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ABONOS'!$B$8:$BC$10009,54,0)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ABONOS'!$B$8:$BC$10009,54,0)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ABONOS'!$B$8:$BC$10009,54,0)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ABONOS'!$B$8:$BC$10009,54,0)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225</v>
      </c>
      <c r="I6258" t="s">
        <v>218</v>
      </c>
      <c r="J6258">
        <f t="shared" si="97"/>
        <v>105000</v>
      </c>
      <c r="K6258" t="e">
        <f>VLOOKUP(B6258,'REGISTRO ABONOS'!$B$8:$BC$10009,54,0)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ABONOS'!$B$8:$BC$10009,54,0)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ABONOS'!$B$8:$BC$10009,54,0)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ABONOS'!$B$8:$BC$10009,54,0)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ABONOS'!$B$8:$BC$10009,54,0)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ABONOS'!$B$8:$BC$10009,54,0)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ABONOS'!$B$8:$BC$10009,54,0)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ABONOS'!$B$8:$BC$10009,54,0)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ABONOS'!$B$8:$BC$10009,54,0)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ABONOS'!$B$8:$BC$10009,54,0)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ABONOS'!$B$8:$BC$10009,54,0)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ABONOS'!$B$8:$BC$10009,54,0)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ABONOS'!$B$8:$BC$10009,54,0)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86</v>
      </c>
      <c r="H6271" t="s">
        <v>86</v>
      </c>
      <c r="I6271" t="s">
        <v>62</v>
      </c>
      <c r="J6271">
        <f t="shared" si="97"/>
        <v>105000</v>
      </c>
      <c r="K6271" t="e">
        <f>VLOOKUP(B6271,'REGISTRO ABONOS'!$B$8:$BC$10009,54,0)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ABONOS'!$B$8:$BC$10009,54,0)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ABONOS'!$B$8:$BC$10009,54,0)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ABONOS'!$B$8:$BC$10009,54,0)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ABONOS'!$B$8:$BC$10009,54,0)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ABONOS'!$B$8:$BC$10009,54,0)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ABONOS'!$B$8:$BC$10009,54,0)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ABONOS'!$B$8:$BC$10009,54,0)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ABONOS'!$B$8:$BC$10009,54,0)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ABONOS'!$B$8:$BC$10009,54,0)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ABONOS'!$B$8:$BC$10009,54,0)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ABONOS'!$B$8:$BC$10009,54,0)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87</v>
      </c>
      <c r="H6283" t="s">
        <v>87</v>
      </c>
      <c r="I6283" t="s">
        <v>62</v>
      </c>
      <c r="J6283">
        <f t="shared" si="97"/>
        <v>105000</v>
      </c>
      <c r="K6283" t="e">
        <f>VLOOKUP(B6283,'REGISTRO ABONOS'!$B$8:$BC$10009,54,0)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ABONOS'!$B$8:$BC$10009,54,0)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ABONOS'!$B$8:$BC$10009,54,0)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ABONOS'!$B$8:$BC$10009,54,0)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ABONOS'!$B$8:$BC$10009,54,0)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ABONOS'!$B$8:$BC$10009,54,0)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ABONOS'!$B$8:$BC$10009,54,0)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ABONOS'!$B$8:$BC$10009,54,0)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ABONOS'!$B$8:$BC$10009,54,0)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ABONOS'!$B$8:$BC$10009,54,0)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ABONOS'!$B$8:$BC$10009,54,0)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ABONOS'!$B$8:$BC$10009,54,0)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ABONOS'!$B$8:$BC$10009,54,0)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ABONOS'!$B$8:$BC$10009,54,0)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ABONOS'!$B$8:$BC$10009,54,0)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ABONOS'!$B$8:$BC$10009,54,0)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ABONOS'!$B$8:$BC$10009,54,0)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ABONOS'!$B$8:$BC$10009,54,0)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ABONOS'!$B$8:$BC$10009,54,0)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ABONOS'!$B$8:$BC$10009,54,0)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ABONOS'!$B$8:$BC$10009,54,0)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ABONOS'!$B$8:$BC$10009,54,0)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ABONOS'!$B$8:$BC$10009,54,0)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ABONOS'!$B$8:$BC$10009,54,0)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ABONOS'!$B$8:$BC$10009,54,0)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ABONOS'!$B$8:$BC$10009,54,0)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ABONOS'!$B$8:$BC$10009,54,0)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ABONOS'!$B$8:$BC$10009,54,0)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ABONOS'!$B$8:$BC$10009,54,0)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ABONOS'!$B$8:$BC$10009,54,0)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ABONOS'!$B$8:$BC$10009,54,0)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ABONOS'!$B$8:$BC$10009,54,0)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ABONOS'!$B$8:$BC$10009,54,0)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ABONOS'!$B$8:$BC$10009,54,0)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ABONOS'!$B$8:$BC$10009,54,0)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ABONOS'!$B$8:$BC$10009,54,0)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ABONOS'!$B$8:$BC$10009,54,0)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ABONOS'!$B$8:$BC$10009,54,0)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ABONOS'!$B$8:$BC$10009,54,0)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ABONOS'!$B$8:$BC$10009,54,0)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ABONOS'!$B$8:$BC$10009,54,0)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ABONOS'!$B$8:$BC$10009,54,0)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ABONOS'!$B$8:$BC$10009,54,0)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ABONOS'!$B$8:$BC$10009,54,0)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ABONOS'!$B$8:$BC$10009,54,0)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ABONOS'!$B$8:$BC$10009,54,0)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ABONOS'!$B$8:$BC$10009,54,0)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ABONOS'!$B$8:$BC$10009,54,0)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ABONOS'!$B$8:$BC$10009,54,0)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ABONOS'!$B$8:$BC$10009,54,0)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ABONOS'!$B$8:$BC$10009,54,0)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ABONOS'!$B$8:$BC$10009,54,0)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ABONOS'!$B$8:$BC$10009,54,0)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ABONOS'!$B$8:$BC$10009,54,0)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ABONOS'!$B$8:$BC$10009,54,0)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ABONOS'!$B$8:$BC$10009,54,0)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ABONOS'!$B$8:$BC$10009,54,0)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ABONOS'!$B$8:$BC$10009,54,0)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ABONOS'!$B$8:$BC$10009,54,0)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ABONOS'!$B$8:$BC$10009,54,0)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ABONOS'!$B$8:$BC$10009,54,0)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ABONOS'!$B$8:$BC$10009,54,0)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ABONOS'!$B$8:$BC$10009,54,0)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ABONOS'!$B$8:$BC$10009,54,0)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ABONOS'!$B$8:$BC$10009,54,0)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ABONOS'!$B$8:$BC$10009,54,0)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ABONOS'!$B$8:$BC$10009,54,0)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ABONOS'!$B$8:$BC$10009,54,0)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ABONOS'!$B$8:$BC$10009,54,0)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ABONOS'!$B$8:$BC$10009,54,0)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ABONOS'!$B$8:$BC$10009,54,0)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ABONOS'!$B$8:$BC$10009,54,0)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ABONOS'!$B$8:$BC$10009,54,0)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ABONOS'!$B$8:$BC$10009,54,0)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ABONOS'!$B$8:$BC$10009,54,0)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ABONOS'!$B$8:$BC$10009,54,0)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ABONOS'!$B$8:$BC$10009,54,0)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ABONOS'!$B$8:$BC$10009,54,0)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ABONOS'!$B$8:$BC$10009,54,0)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ABONOS'!$B$8:$BC$10009,54,0)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ABONOS'!$B$8:$BC$10009,54,0)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ABONOS'!$B$8:$BC$10009,54,0)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ABONOS'!$B$8:$BC$10009,54,0)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ABONOS'!$B$8:$BC$10009,54,0)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ABONOS'!$B$8:$BC$10009,54,0)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ABONOS'!$B$8:$BC$10009,54,0)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ABONOS'!$B$8:$BC$10009,54,0)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ABONOS'!$B$8:$BC$10009,54,0)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ABONOS'!$B$8:$BC$10009,54,0)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ABONOS'!$B$8:$BC$10009,54,0)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ABONOS'!$B$8:$BC$10009,54,0)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ABONOS'!$B$8:$BC$10009,54,0)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ABONOS'!$B$8:$BC$10009,54,0)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ABONOS'!$B$8:$BC$10009,54,0)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ABONOS'!$B$8:$BC$10009,54,0)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ABONOS'!$B$8:$BC$10009,54,0)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ABONOS'!$B$8:$BC$10009,54,0)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ABONOS'!$B$8:$BC$10009,54,0)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ABONOS'!$B$8:$BC$10009,54,0)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ABONOS'!$B$8:$BC$10009,54,0)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ABONOS'!$B$8:$BC$10009,54,0)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ABONOS'!$B$8:$BC$10009,54,0)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ABONOS'!$B$8:$BC$10009,54,0)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ABONOS'!$B$8:$BC$10009,54,0)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ABONOS'!$B$8:$BC$10009,54,0)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ABONOS'!$B$8:$BC$10009,54,0)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ABONOS'!$B$8:$BC$10009,54,0)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ABONOS'!$B$8:$BC$10009,54,0)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ABONOS'!$B$8:$BC$10009,54,0)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ABONOS'!$B$8:$BC$10009,54,0)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ABONOS'!$B$8:$BC$10009,54,0)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ABONOS'!$B$8:$BC$10009,54,0)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ABONOS'!$B$8:$BC$10009,54,0)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ABONOS'!$B$8:$BC$10009,54,0)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ABONOS'!$B$8:$BC$10009,54,0)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ABONOS'!$B$8:$BC$10009,54,0)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ABONOS'!$B$8:$BC$10009,54,0)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ABONOS'!$B$8:$BC$10009,54,0)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ABONOS'!$B$8:$BC$10009,54,0)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ABONOS'!$B$8:$BC$10009,54,0)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ABONOS'!$B$8:$BC$10009,54,0)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ABONOS'!$B$8:$BC$10009,54,0)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ABONOS'!$B$8:$BC$10009,54,0)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ABONOS'!$B$8:$BC$10009,54,0)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ABONOS'!$B$8:$BC$10009,54,0)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ABONOS'!$B$8:$BC$10009,54,0)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ABONOS'!$B$8:$BC$10009,54,0)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ABONOS'!$B$8:$BC$10009,54,0)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ABONOS'!$B$8:$BC$10009,54,0)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ABONOS'!$B$8:$BC$10009,54,0)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ABONOS'!$B$8:$BC$10009,54,0)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ABONOS'!$B$8:$BC$10009,54,0)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ABONOS'!$B$8:$BC$10009,54,0)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ABONOS'!$B$8:$BC$10009,54,0)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ABONOS'!$B$8:$BC$10009,54,0)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ABONOS'!$B$8:$BC$10009,54,0)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ABONOS'!$B$8:$BC$10009,54,0)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ABONOS'!$B$8:$BC$10009,54,0)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ABONOS'!$B$8:$BC$10009,54,0)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ABONOS'!$B$8:$BC$10009,54,0)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ABONOS'!$B$8:$BC$10009,54,0)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ABONOS'!$B$8:$BC$10009,54,0)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ABONOS'!$B$8:$BC$10009,54,0)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ABONOS'!$B$8:$BC$10009,54,0)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ABONOS'!$B$8:$BC$10009,54,0)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ABONOS'!$B$8:$BC$10009,54,0)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ABONOS'!$B$8:$BC$10009,54,0)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ABONOS'!$B$8:$BC$10009,54,0)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ABONOS'!$B$8:$BC$10009,54,0)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ABONOS'!$B$8:$BC$10009,54,0)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ABONOS'!$B$8:$BC$10009,54,0)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ABONOS'!$B$8:$BC$10009,54,0)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ABONOS'!$B$8:$BC$10009,54,0)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ABONOS'!$B$8:$BC$10009,54,0)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ABONOS'!$B$8:$BC$10009,54,0)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ABONOS'!$B$8:$BC$10009,54,0)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ABONOS'!$B$8:$BC$10009,54,0)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ABONOS'!$B$8:$BC$10009,54,0)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ABONOS'!$B$8:$BC$10009,54,0)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ABONOS'!$B$8:$BC$10009,54,0)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ABONOS'!$B$8:$BC$10009,54,0)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ABONOS'!$B$8:$BC$10009,54,0)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ABONOS'!$B$8:$BC$10009,54,0)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ABONOS'!$B$8:$BC$10009,54,0)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ABONOS'!$B$8:$BC$10009,54,0)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ABONOS'!$B$8:$BC$10009,54,0)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ABONOS'!$B$8:$BC$10009,54,0)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ABONOS'!$B$8:$BC$10009,54,0)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ABONOS'!$B$8:$BC$10009,54,0)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ABONOS'!$B$8:$BC$10009,54,0)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ABONOS'!$B$8:$BC$10009,54,0)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ABONOS'!$B$8:$BC$10009,54,0)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ABONOS'!$B$8:$BC$10009,54,0)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ABONOS'!$B$8:$BC$10009,54,0)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ABONOS'!$B$8:$BC$10009,54,0)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ABONOS'!$B$8:$BC$10009,54,0)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ABONOS'!$B$8:$BC$10009,54,0)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ABONOS'!$B$8:$BC$10009,54,0)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ABONOS'!$B$8:$BC$10009,54,0)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ABONOS'!$B$8:$BC$10009,54,0)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ABONOS'!$B$8:$BC$10009,54,0)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ABONOS'!$B$8:$BC$10009,54,0)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ABONOS'!$B$8:$BC$10009,54,0)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ABONOS'!$B$8:$BC$10009,54,0)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ABONOS'!$B$8:$BC$10009,54,0)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ABONOS'!$B$8:$BC$10009,54,0)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ABONOS'!$B$8:$BC$10009,54,0)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ABONOS'!$B$8:$BC$10009,54,0)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ABONOS'!$B$8:$BC$10009,54,0)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ABONOS'!$B$8:$BC$10009,54,0)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ABONOS'!$B$8:$BC$10009,54,0)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ABONOS'!$B$8:$BC$10009,54,0)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ABONOS'!$B$8:$BC$10009,54,0)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ABONOS'!$B$8:$BC$10009,54,0)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ABONOS'!$B$8:$BC$10009,54,0)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ABONOS'!$B$8:$BC$10009,54,0)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ABONOS'!$B$8:$BC$10009,54,0)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ABONOS'!$B$8:$BC$10009,54,0)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ABONOS'!$B$8:$BC$10009,54,0)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ABONOS'!$B$8:$BC$10009,54,0)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ABONOS'!$B$8:$BC$10009,54,0)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76</v>
      </c>
      <c r="H6484" t="s">
        <v>76</v>
      </c>
      <c r="I6484" t="s">
        <v>77</v>
      </c>
      <c r="J6484">
        <f t="shared" si="101"/>
        <v>105000</v>
      </c>
      <c r="K6484" t="e">
        <f>VLOOKUP(B6484,'REGISTRO ABONOS'!$B$8:$BC$10009,54,0)</f>
        <v>#N/A</v>
      </c>
      <c r="L6484" t="e">
        <f>IF(Tabla267[[#This Row],[VALOR RESTANTE]]&lt;Tabla267[[#This Row],[VALOR]],"NO DISPONIBLE","DISPONIBLE")</f>
        <v>#N/A</v>
      </c>
      <c r="M6484" s="9">
        <f>COUNTIF(Tabla267[[#This Row],[VALOR RESTANTE]],0)</f>
        <v>0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ABONOS'!$B$8:$BC$10009,54,0)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ABONOS'!$B$8:$BC$10009,54,0)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ABONOS'!$B$8:$BC$10009,54,0)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ABONOS'!$B$8:$BC$10009,54,0)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ABONOS'!$B$8:$BC$10009,54,0)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ABONOS'!$B$8:$BC$10009,54,0)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ABONOS'!$B$8:$BC$10009,54,0)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ABONOS'!$B$8:$BC$10009,54,0)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ABONOS'!$B$8:$BC$10009,54,0)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ABONOS'!$B$8:$BC$10009,54,0)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ABONOS'!$B$8:$BC$10009,54,0)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ABONOS'!$B$8:$BC$10009,54,0)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ABONOS'!$B$8:$BC$10009,54,0)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ABONOS'!$B$8:$BC$10009,54,0)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ABONOS'!$B$8:$BC$10009,54,0)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ABONOS'!$B$8:$BC$10009,54,0)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ABONOS'!$B$8:$BC$10009,54,0)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ABONOS'!$B$8:$BC$10009,54,0)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ABONOS'!$B$8:$BC$10009,54,0)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ABONOS'!$B$8:$BC$10009,54,0)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ABONOS'!$B$8:$BC$10009,54,0)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ABONOS'!$B$8:$BC$10009,54,0)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ABONOS'!$B$8:$BC$10009,54,0)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ABONOS'!$B$8:$BC$10009,54,0)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ABONOS'!$B$8:$BC$10009,54,0)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ABONOS'!$B$8:$BC$10009,54,0)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ABONOS'!$B$8:$BC$10009,54,0)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ABONOS'!$B$8:$BC$10009,54,0)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ABONOS'!$B$8:$BC$10009,54,0)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ABONOS'!$B$8:$BC$10009,54,0)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ABONOS'!$B$8:$BC$10009,54,0)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ABONOS'!$B$8:$BC$10009,54,0)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ABONOS'!$B$8:$BC$10009,54,0)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ABONOS'!$B$8:$BC$10009,54,0)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ABONOS'!$B$8:$BC$10009,54,0)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ABONOS'!$B$8:$BC$10009,54,0)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ABONOS'!$B$8:$BC$10009,54,0)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ABONOS'!$B$8:$BC$10009,54,0)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ABONOS'!$B$8:$BC$10009,54,0)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ABONOS'!$B$8:$BC$10009,54,0)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ABONOS'!$B$8:$BC$10009,54,0)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ABONOS'!$B$8:$BC$10009,54,0)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ABONOS'!$B$8:$BC$10009,54,0)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ABONOS'!$B$8:$BC$10009,54,0)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ABONOS'!$B$8:$BC$10009,54,0)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ABONOS'!$B$8:$BC$10009,54,0)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ABONOS'!$B$8:$BC$10009,54,0)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ABONOS'!$B$8:$BC$10009,54,0)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ABONOS'!$B$8:$BC$10009,54,0)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ABONOS'!$B$8:$BC$10009,54,0)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ABONOS'!$B$8:$BC$10009,54,0)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ABONOS'!$B$8:$BC$10009,54,0)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ABONOS'!$B$8:$BC$10009,54,0)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ABONOS'!$B$8:$BC$10009,54,0)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ABONOS'!$B$8:$BC$10009,54,0)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ABONOS'!$B$8:$BC$10009,54,0)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ABONOS'!$B$8:$BC$10009,54,0)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ABONOS'!$B$8:$BC$10009,54,0)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ABONOS'!$B$8:$BC$10009,54,0)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ABONOS'!$B$8:$BC$10009,54,0)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ABONOS'!$B$8:$BC$10009,54,0)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ABONOS'!$B$8:$BC$10009,54,0)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ABONOS'!$B$8:$BC$10009,54,0)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ABONOS'!$B$8:$BC$10009,54,0)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ABONOS'!$B$8:$BC$10009,54,0)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ABONOS'!$B$8:$BC$10009,54,0)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ABONOS'!$B$8:$BC$10009,54,0)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ABONOS'!$B$8:$BC$10009,54,0)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ABONOS'!$B$8:$BC$10009,54,0)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ABONOS'!$B$8:$BC$10009,54,0)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ABONOS'!$B$8:$BC$10009,54,0)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ABONOS'!$B$8:$BC$10009,54,0)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ABONOS'!$B$8:$BC$10009,54,0)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ABONOS'!$B$8:$BC$10009,54,0)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ABONOS'!$B$8:$BC$10009,54,0)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ABONOS'!$B$8:$BC$10009,54,0)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ABONOS'!$B$8:$BC$10009,54,0)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ABONOS'!$B$8:$BC$10009,54,0)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ABONOS'!$B$8:$BC$10009,54,0)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ABONOS'!$B$8:$BC$10009,54,0)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ABONOS'!$B$8:$BC$10009,54,0)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ABONOS'!$B$8:$BC$10009,54,0)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ABONOS'!$B$8:$BC$10009,54,0)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ABONOS'!$B$8:$BC$10009,54,0)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ABONOS'!$B$8:$BC$10009,54,0)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ABONOS'!$B$8:$BC$10009,54,0)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ABONOS'!$B$8:$BC$10009,54,0)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ABONOS'!$B$8:$BC$10009,54,0)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ABONOS'!$B$8:$BC$10009,54,0)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ABONOS'!$B$8:$BC$10009,54,0)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ABONOS'!$B$8:$BC$10009,54,0)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ABONOS'!$B$8:$BC$10009,54,0)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ABONOS'!$B$8:$BC$10009,54,0)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ABONOS'!$B$8:$BC$10009,54,0)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ABONOS'!$B$8:$BC$10009,54,0)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ABONOS'!$B$8:$BC$10009,54,0)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ABONOS'!$B$8:$BC$10009,54,0)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ABONOS'!$B$8:$BC$10009,54,0)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ABONOS'!$B$8:$BC$10009,54,0)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ABONOS'!$B$8:$BC$10009,54,0)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ABONOS'!$B$8:$BC$10009,54,0)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ABONOS'!$B$8:$BC$10009,54,0)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ABONOS'!$B$8:$BC$10009,54,0)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ABONOS'!$B$8:$BC$10009,54,0)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ABONOS'!$B$8:$BC$10009,54,0)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ABONOS'!$B$8:$BC$10009,54,0)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ABONOS'!$B$8:$BC$10009,54,0)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ABONOS'!$B$8:$BC$10009,54,0)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ABONOS'!$B$8:$BC$10009,54,0)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ABONOS'!$B$8:$BC$10009,54,0)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ABONOS'!$B$8:$BC$10009,54,0)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ABONOS'!$B$8:$BC$10009,54,0)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ABONOS'!$B$8:$BC$10009,54,0)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ABONOS'!$B$8:$BC$10009,54,0)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ABONOS'!$B$8:$BC$10009,54,0)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ABONOS'!$B$8:$BC$10009,54,0)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ABONOS'!$B$8:$BC$10009,54,0)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ABONOS'!$B$8:$BC$10009,54,0)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ABONOS'!$B$8:$BC$10009,54,0)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ABONOS'!$B$8:$BC$10009,54,0)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ABONOS'!$B$8:$BC$10009,54,0)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ABONOS'!$B$8:$BC$10009,54,0)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ABONOS'!$B$8:$BC$10009,54,0)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ABONOS'!$B$8:$BC$10009,54,0)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ABONOS'!$B$8:$BC$10009,54,0)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ABONOS'!$B$8:$BC$10009,54,0)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ABONOS'!$B$8:$BC$10009,54,0)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ABONOS'!$B$8:$BC$10009,54,0)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ABONOS'!$B$8:$BC$10009,54,0)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ABONOS'!$B$8:$BC$10009,54,0)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ABONOS'!$B$8:$BC$10009,54,0)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ABONOS'!$B$8:$BC$10009,54,0)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ABONOS'!$B$8:$BC$10009,54,0)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ABONOS'!$B$8:$BC$10009,54,0)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ABONOS'!$B$8:$BC$10009,54,0)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ABONOS'!$B$8:$BC$10009,54,0)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ABONOS'!$B$8:$BC$10009,54,0)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ABONOS'!$B$8:$BC$10009,54,0)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ABONOS'!$B$8:$BC$10009,54,0)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ABONOS'!$B$8:$BC$10009,54,0)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ABONOS'!$B$8:$BC$10009,54,0)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ABONOS'!$B$8:$BC$10009,54,0)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ABONOS'!$B$8:$BC$10009,54,0)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ABONOS'!$B$8:$BC$10009,54,0)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ABONOS'!$B$8:$BC$10009,54,0)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ABONOS'!$B$8:$BC$10009,54,0)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ABONOS'!$B$8:$BC$10009,54,0)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ABONOS'!$B$8:$BC$10009,54,0)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ABONOS'!$B$8:$BC$10009,54,0)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ABONOS'!$B$8:$BC$10009,54,0)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ABONOS'!$B$8:$BC$10009,54,0)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ABONOS'!$B$8:$BC$10009,54,0)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ABONOS'!$B$8:$BC$10009,54,0)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ABONOS'!$B$8:$BC$10009,54,0)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ABONOS'!$B$8:$BC$10009,54,0)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ABONOS'!$B$8:$BC$10009,54,0)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ABONOS'!$B$8:$BC$10009,54,0)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ABONOS'!$B$8:$BC$10009,54,0)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ABONOS'!$B$8:$BC$10009,54,0)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ABONOS'!$B$8:$BC$10009,54,0)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ABONOS'!$B$8:$BC$10009,54,0)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ABONOS'!$B$8:$BC$10009,54,0)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ABONOS'!$B$8:$BC$10009,54,0)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ABONOS'!$B$8:$BC$10009,54,0)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ABONOS'!$B$8:$BC$10009,54,0)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ABONOS'!$B$8:$BC$10009,54,0)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ABONOS'!$B$8:$BC$10009,54,0)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ABONOS'!$B$8:$BC$10009,54,0)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ABONOS'!$B$8:$BC$10009,54,0)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ABONOS'!$B$8:$BC$10009,54,0)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ABONOS'!$B$8:$BC$10009,54,0)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ABONOS'!$B$8:$BC$10009,54,0)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ABONOS'!$B$8:$BC$10009,54,0)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ABONOS'!$B$8:$BC$10009,54,0)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ABONOS'!$B$8:$BC$10009,54,0)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ABONOS'!$B$8:$BC$10009,54,0)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ABONOS'!$B$8:$BC$10009,54,0)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ABONOS'!$B$8:$BC$10009,54,0)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ABONOS'!$B$8:$BC$10009,54,0)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ABONOS'!$B$8:$BC$10009,54,0)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ABONOS'!$B$8:$BC$10009,54,0)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ABONOS'!$B$8:$BC$10009,54,0)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ABONOS'!$B$8:$BC$10009,54,0)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ABONOS'!$B$8:$BC$10009,54,0)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ABONOS'!$B$8:$BC$10009,54,0)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ABONOS'!$B$8:$BC$10009,54,0)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ABONOS'!$B$8:$BC$10009,54,0)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ABONOS'!$B$8:$BC$10009,54,0)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ABONOS'!$B$8:$BC$10009,54,0)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ABONOS'!$B$8:$BC$10009,54,0)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ABONOS'!$B$8:$BC$10009,54,0)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ABONOS'!$B$8:$BC$10009,54,0)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ABONOS'!$B$8:$BC$10009,54,0)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ABONOS'!$B$8:$BC$10009,54,0)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ABONOS'!$B$8:$BC$10009,54,0)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ABONOS'!$B$8:$BC$10009,54,0)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ABONOS'!$B$8:$BC$10009,54,0)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ABONOS'!$B$8:$BC$10009,54,0)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ABONOS'!$B$8:$BC$10009,54,0)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ABONOS'!$B$8:$BC$10009,54,0)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ABONOS'!$B$8:$BC$10009,54,0)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ABONOS'!$B$8:$BC$10009,54,0)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ABONOS'!$B$8:$BC$10009,54,0)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ABONOS'!$B$8:$BC$10009,54,0)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ABONOS'!$B$8:$BC$10009,54,0)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ABONOS'!$B$8:$BC$10009,54,0)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ABONOS'!$B$8:$BC$10009,54,0)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ABONOS'!$B$8:$BC$10009,54,0)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ABONOS'!$B$8:$BC$10009,54,0)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ABONOS'!$B$8:$BC$10009,54,0)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ABONOS'!$B$8:$BC$10009,54,0)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ABONOS'!$B$8:$BC$10009,54,0)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ABONOS'!$B$8:$BC$10009,54,0)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ABONOS'!$B$8:$BC$10009,54,0)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ABONOS'!$B$8:$BC$10009,54,0)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ABONOS'!$B$8:$BC$10009,54,0)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ABONOS'!$B$8:$BC$10009,54,0)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ABONOS'!$B$8:$BC$10009,54,0)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ABONOS'!$B$8:$BC$10009,54,0)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ABONOS'!$B$8:$BC$10009,54,0)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ABONOS'!$B$8:$BC$10009,54,0)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ABONOS'!$B$8:$BC$10009,54,0)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ABONOS'!$B$8:$BC$10009,54,0)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ABONOS'!$B$8:$BC$10009,54,0)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ABONOS'!$B$8:$BC$10009,54,0)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ABONOS'!$B$8:$BC$10009,54,0)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ABONOS'!$B$8:$BC$10009,54,0)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ABONOS'!$B$8:$BC$10009,54,0)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ABONOS'!$B$8:$BC$10009,54,0)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ABONOS'!$B$8:$BC$10009,54,0)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ABONOS'!$B$8:$BC$10009,54,0)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ABONOS'!$B$8:$BC$10009,54,0)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ABONOS'!$B$8:$BC$10009,54,0)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ABONOS'!$B$8:$BC$10009,54,0)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ABONOS'!$B$8:$BC$10009,54,0)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ABONOS'!$B$8:$BC$10009,54,0)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ABONOS'!$B$8:$BC$10009,54,0)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ABONOS'!$B$8:$BC$10009,54,0)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ABONOS'!$B$8:$BC$10009,54,0)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ABONOS'!$B$8:$BC$10009,54,0)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ABONOS'!$B$8:$BC$10009,54,0)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ABONOS'!$B$8:$BC$10009,54,0)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ABONOS'!$B$8:$BC$10009,54,0)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ABONOS'!$B$8:$BC$10009,54,0)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ABONOS'!$B$8:$BC$10009,54,0)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ABONOS'!$B$8:$BC$10009,54,0)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ABONOS'!$B$8:$BC$10009,54,0)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ABONOS'!$B$8:$BC$10009,54,0)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ABONOS'!$B$8:$BC$10009,54,0)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ABONOS'!$B$8:$BC$10009,54,0)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ABONOS'!$B$8:$BC$10009,54,0)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ABONOS'!$B$8:$BC$10009,54,0)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ABONOS'!$B$8:$BC$10009,54,0)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233</v>
      </c>
      <c r="H6738" t="s">
        <v>233</v>
      </c>
      <c r="I6738" t="s">
        <v>218</v>
      </c>
      <c r="J6738">
        <f t="shared" si="105"/>
        <v>105000</v>
      </c>
      <c r="K6738" t="e">
        <f>VLOOKUP(B6738,'REGISTRO ABONOS'!$B$8:$BC$10009,54,0)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ABONOS'!$B$8:$BC$10009,54,0)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ABONOS'!$B$8:$BC$10009,54,0)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ABONOS'!$B$8:$BC$10009,54,0)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ABONOS'!$B$8:$BC$10009,54,0)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ABONOS'!$B$8:$BC$10009,54,0)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ABONOS'!$B$8:$BC$10009,54,0)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ABONOS'!$B$8:$BC$10009,54,0)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ABONOS'!$B$8:$BC$10009,54,0)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ABONOS'!$B$8:$BC$10009,54,0)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ABONOS'!$B$8:$BC$10009,54,0)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ABONOS'!$B$8:$BC$10009,54,0)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ABONOS'!$B$8:$BC$10009,54,0)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ABONOS'!$B$8:$BC$10009,54,0)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ABONOS'!$B$8:$BC$10009,54,0)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ABONOS'!$B$8:$BC$10009,54,0)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ABONOS'!$B$8:$BC$10009,54,0)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ABONOS'!$B$8:$BC$10009,54,0)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ABONOS'!$B$8:$BC$10009,54,0)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ABONOS'!$B$8:$BC$10009,54,0)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ABONOS'!$B$8:$BC$10009,54,0)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ABONOS'!$B$8:$BC$10009,54,0)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ABONOS'!$B$8:$BC$10009,54,0)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ABONOS'!$B$8:$BC$10009,54,0)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ABONOS'!$B$8:$BC$10009,54,0)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ABONOS'!$B$8:$BC$10009,54,0)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ABONOS'!$B$8:$BC$10009,54,0)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ABONOS'!$B$8:$BC$10009,54,0)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ABONOS'!$B$8:$BC$10009,54,0)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ABONOS'!$B$8:$BC$10009,54,0)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ABONOS'!$B$8:$BC$10009,54,0)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ABONOS'!$B$8:$BC$10009,54,0)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ABONOS'!$B$8:$BC$10009,54,0)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ABONOS'!$B$8:$BC$10009,54,0)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ABONOS'!$B$8:$BC$10009,54,0)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ABONOS'!$B$8:$BC$10009,54,0)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ABONOS'!$B$8:$BC$10009,54,0)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ABONOS'!$B$8:$BC$10009,54,0)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ABONOS'!$B$8:$BC$10009,54,0)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ABONOS'!$B$8:$BC$10009,54,0)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ABONOS'!$B$8:$BC$10009,54,0)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ABONOS'!$B$8:$BC$10009,54,0)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ABONOS'!$B$8:$BC$10009,54,0)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ABONOS'!$B$8:$BC$10009,54,0)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ABONOS'!$B$8:$BC$10009,54,0)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ABONOS'!$B$8:$BC$10009,54,0)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ABONOS'!$B$8:$BC$10009,54,0)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ABONOS'!$B$8:$BC$10009,54,0)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ABONOS'!$B$8:$BC$10009,54,0)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ABONOS'!$B$8:$BC$10009,54,0)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ABONOS'!$B$8:$BC$10009,54,0)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ABONOS'!$B$8:$BC$10009,54,0)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ABONOS'!$B$8:$BC$10009,54,0)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ABONOS'!$B$8:$BC$10009,54,0)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ABONOS'!$B$8:$BC$10009,54,0)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ABONOS'!$B$8:$BC$10009,54,0)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ABONOS'!$B$8:$BC$10009,54,0)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ABONOS'!$B$8:$BC$10009,54,0)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ABONOS'!$B$8:$BC$10009,54,0)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ABONOS'!$B$8:$BC$10009,54,0)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ABONOS'!$B$8:$BC$10009,54,0)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ABONOS'!$B$8:$BC$10009,54,0)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ABONOS'!$B$8:$BC$10009,54,0)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ABONOS'!$B$8:$BC$10009,54,0)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ABONOS'!$B$8:$BC$10009,54,0)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ABONOS'!$B$8:$BC$10009,54,0)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ABONOS'!$B$8:$BC$10009,54,0)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ABONOS'!$B$8:$BC$10009,54,0)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ABONOS'!$B$8:$BC$10009,54,0)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ABONOS'!$B$8:$BC$10009,54,0)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ABONOS'!$B$8:$BC$10009,54,0)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ABONOS'!$B$8:$BC$10009,54,0)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ABONOS'!$B$8:$BC$10009,54,0)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ABONOS'!$B$8:$BC$10009,54,0)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ABONOS'!$B$8:$BC$10009,54,0)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ABONOS'!$B$8:$BC$10009,54,0)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ABONOS'!$B$8:$BC$10009,54,0)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ABONOS'!$B$8:$BC$10009,54,0)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ABONOS'!$B$8:$BC$10009,54,0)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ABONOS'!$B$8:$BC$10009,54,0)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ABONOS'!$B$8:$BC$10009,54,0)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ABONOS'!$B$8:$BC$10009,54,0)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ABONOS'!$B$8:$BC$10009,54,0)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ABONOS'!$B$8:$BC$10009,54,0)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ABONOS'!$B$8:$BC$10009,54,0)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136</v>
      </c>
      <c r="I6823" t="s">
        <v>136</v>
      </c>
      <c r="J6823">
        <f t="shared" si="106"/>
        <v>105000</v>
      </c>
      <c r="K6823" t="e">
        <f>VLOOKUP(B6823,'REGISTRO ABONOS'!$B$8:$BC$10009,54,0)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ABONOS'!$B$8:$BC$10009,54,0)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ABONOS'!$B$8:$BC$10009,54,0)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ABONOS'!$B$8:$BC$10009,54,0)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ABONOS'!$B$8:$BC$10009,54,0)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ABONOS'!$B$8:$BC$10009,54,0)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ABONOS'!$B$8:$BC$10009,54,0)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ABONOS'!$B$8:$BC$10009,54,0)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ABONOS'!$B$8:$BC$10009,54,0)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ABONOS'!$B$8:$BC$10009,54,0)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ABONOS'!$B$8:$BC$10009,54,0)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ABONOS'!$B$8:$BC$10009,54,0)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ABONOS'!$B$8:$BC$10009,54,0)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147</v>
      </c>
      <c r="I6836" t="s">
        <v>136</v>
      </c>
      <c r="J6836">
        <f t="shared" si="106"/>
        <v>105000</v>
      </c>
      <c r="K6836" t="e">
        <f>VLOOKUP(B6836,'REGISTRO ABONOS'!$B$8:$BC$10009,54,0)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ABONOS'!$B$8:$BC$10009,54,0)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ABONOS'!$B$8:$BC$10009,54,0)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ABONOS'!$B$8:$BC$10009,54,0)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ABONOS'!$B$8:$BC$10009,54,0)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ABONOS'!$B$8:$BC$10009,54,0)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ABONOS'!$B$8:$BC$10009,54,0)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ABONOS'!$B$8:$BC$10009,54,0)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ABONOS'!$B$8:$BC$10009,54,0)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ABONOS'!$B$8:$BC$10009,54,0)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ABONOS'!$B$8:$BC$10009,54,0)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ABONOS'!$B$8:$BC$10009,54,0)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ABONOS'!$B$8:$BC$10009,54,0)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ABONOS'!$B$8:$BC$10009,54,0)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ABONOS'!$B$8:$BC$10009,54,0)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ABONOS'!$B$8:$BC$10009,54,0)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ABONOS'!$B$8:$BC$10009,54,0)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ABONOS'!$B$8:$BC$10009,54,0)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ABONOS'!$B$8:$BC$10009,54,0)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ABONOS'!$B$8:$BC$10009,54,0)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ABONOS'!$B$8:$BC$10009,54,0)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ABONOS'!$B$8:$BC$10009,54,0)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ABONOS'!$B$8:$BC$10009,54,0)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ABONOS'!$B$8:$BC$10009,54,0)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ABONOS'!$B$8:$BC$10009,54,0)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ABONOS'!$B$8:$BC$10009,54,0)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ABONOS'!$B$8:$BC$10009,54,0)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ABONOS'!$B$8:$BC$10009,54,0)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ABONOS'!$B$8:$BC$10009,54,0)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ABONOS'!$B$8:$BC$10009,54,0)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ABONOS'!$B$8:$BC$10009,54,0)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ABONOS'!$B$8:$BC$10009,54,0)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ABONOS'!$B$8:$BC$10009,54,0)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ABONOS'!$B$8:$BC$10009,54,0)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ABONOS'!$B$8:$BC$10009,54,0)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ABONOS'!$B$8:$BC$10009,54,0)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ABONOS'!$B$8:$BC$10009,54,0)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ABONOS'!$B$8:$BC$10009,54,0)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ABONOS'!$B$8:$BC$10009,54,0)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ABONOS'!$B$8:$BC$10009,54,0)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ABONOS'!$B$8:$BC$10009,54,0)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ABONOS'!$B$8:$BC$10009,54,0)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ABONOS'!$B$8:$BC$10009,54,0)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ABONOS'!$B$8:$BC$10009,54,0)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ABONOS'!$B$8:$BC$10009,54,0)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ABONOS'!$B$8:$BC$10009,54,0)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ABONOS'!$B$8:$BC$10009,54,0)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ABONOS'!$B$8:$BC$10009,54,0)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ABONOS'!$B$8:$BC$10009,54,0)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ABONOS'!$B$8:$BC$10009,54,0)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ABONOS'!$B$8:$BC$10009,54,0)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ABONOS'!$B$8:$BC$10009,54,0)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ABONOS'!$B$8:$BC$10009,54,0)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ABONOS'!$B$8:$BC$10009,54,0)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ABONOS'!$B$8:$BC$10009,54,0)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ABONOS'!$B$8:$BC$10009,54,0)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ABONOS'!$B$8:$BC$10009,54,0)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ABONOS'!$B$8:$BC$10009,54,0)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ABONOS'!$B$8:$BC$10009,54,0)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ABONOS'!$B$8:$BC$10009,54,0)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ABONOS'!$B$8:$BC$10009,54,0)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ABONOS'!$B$8:$BC$10009,54,0)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ABONOS'!$B$8:$BC$10009,54,0)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ABONOS'!$B$8:$BC$10009,54,0)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ABONOS'!$B$8:$BC$10009,54,0)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ABONOS'!$B$8:$BC$10009,54,0)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ABONOS'!$B$8:$BC$10009,54,0)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ABONOS'!$B$8:$BC$10009,54,0)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ABONOS'!$B$8:$BC$10009,54,0)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ABONOS'!$B$8:$BC$10009,54,0)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ABONOS'!$B$8:$BC$10009,54,0)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ABONOS'!$B$8:$BC$10009,54,0)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ABONOS'!$B$8:$BC$10009,54,0)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ABONOS'!$B$8:$BC$10009,54,0)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228</v>
      </c>
      <c r="H6910" t="s">
        <v>228</v>
      </c>
      <c r="I6910" t="s">
        <v>218</v>
      </c>
      <c r="J6910">
        <f t="shared" si="107"/>
        <v>105000</v>
      </c>
      <c r="K6910" t="e">
        <f>VLOOKUP(B6910,'REGISTRO ABONOS'!$B$8:$BC$10009,54,0)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89</v>
      </c>
      <c r="H6911" t="s">
        <v>89</v>
      </c>
      <c r="I6911" t="s">
        <v>62</v>
      </c>
      <c r="J6911">
        <f t="shared" si="107"/>
        <v>105000</v>
      </c>
      <c r="K6911" t="e">
        <f>VLOOKUP(B6911,'REGISTRO ABONOS'!$B$8:$BC$10009,54,0)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ABONOS'!$B$8:$BC$10009,54,0)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ABONOS'!$B$8:$BC$10009,54,0)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ABONOS'!$B$8:$BC$10009,54,0)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ABONOS'!$B$8:$BC$10009,54,0)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ABONOS'!$B$8:$BC$10009,54,0)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ABONOS'!$B$8:$BC$10009,54,0)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ABONOS'!$B$8:$BC$10009,54,0)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ABONOS'!$B$8:$BC$10009,54,0)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ABONOS'!$B$8:$BC$10009,54,0)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ABONOS'!$B$8:$BC$10009,54,0)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ABONOS'!$B$8:$BC$10009,54,0)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ABONOS'!$B$8:$BC$10009,54,0)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ABONOS'!$B$8:$BC$10009,54,0)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ABONOS'!$B$8:$BC$10009,54,0)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ABONOS'!$B$8:$BC$10009,54,0)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ABONOS'!$B$8:$BC$10009,54,0)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ABONOS'!$B$8:$BC$10009,54,0)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ABONOS'!$B$8:$BC$10009,54,0)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ABONOS'!$B$8:$BC$10009,54,0)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ABONOS'!$B$8:$BC$10009,54,0)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ABONOS'!$B$8:$BC$10009,54,0)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ABONOS'!$B$8:$BC$10009,54,0)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ABONOS'!$B$8:$BC$10009,54,0)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ABONOS'!$B$8:$BC$10009,54,0)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ABONOS'!$B$8:$BC$10009,54,0)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ABONOS'!$B$8:$BC$10009,54,0)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ABONOS'!$B$8:$BC$10009,54,0)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ABONOS'!$B$8:$BC$10009,54,0)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ABONOS'!$B$8:$BC$10009,54,0)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ABONOS'!$B$8:$BC$10009,54,0)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ABONOS'!$B$8:$BC$10009,54,0)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ABONOS'!$B$8:$BC$10009,54,0)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ABONOS'!$B$8:$BC$10009,54,0)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242</v>
      </c>
      <c r="H6945" t="s">
        <v>242</v>
      </c>
      <c r="I6945" t="s">
        <v>176</v>
      </c>
      <c r="J6945">
        <f t="shared" si="108"/>
        <v>105000</v>
      </c>
      <c r="K6945" t="e">
        <f>VLOOKUP(B6945,'REGISTRO ABONOS'!$B$8:$BC$10009,54,0)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ABONOS'!$B$8:$BC$10009,54,0)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ABONOS'!$B$8:$BC$10009,54,0)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ABONOS'!$B$8:$BC$10009,54,0)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ABONOS'!$B$8:$BC$10009,54,0)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ABONOS'!$B$8:$BC$10009,54,0)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184</v>
      </c>
      <c r="I6951" t="s">
        <v>185</v>
      </c>
      <c r="J6951">
        <f t="shared" si="108"/>
        <v>105000</v>
      </c>
      <c r="K6951" t="e">
        <f>VLOOKUP(B6951,'REGISTRO ABONOS'!$B$8:$BC$10009,54,0)</f>
        <v>#N/A</v>
      </c>
      <c r="L6951" t="e">
        <f>IF(Tabla267[[#This Row],[VALOR RESTANTE]]&lt;Tabla267[[#This Row],[VALOR]],"NO DISPONIBLE","DISPONIBLE")</f>
        <v>#N/A</v>
      </c>
      <c r="M6951" s="9">
        <f>COUNTIF(Tabla267[[#This Row],[VALOR RESTANTE]],0)</f>
        <v>0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ABONOS'!$B$8:$BC$10009,54,0)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ABONOS'!$B$8:$BC$10009,54,0)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ABONOS'!$B$8:$BC$10009,54,0)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ABONOS'!$B$8:$BC$10009,54,0)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ABONOS'!$B$8:$BC$10009,54,0)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219</v>
      </c>
      <c r="D6957" t="s">
        <v>220</v>
      </c>
      <c r="I6957" t="s">
        <v>218</v>
      </c>
      <c r="J6957">
        <f t="shared" si="108"/>
        <v>130000</v>
      </c>
      <c r="K6957" t="e">
        <f>VLOOKUP(B6957,'REGISTRO ABONOS'!$B$8:$BC$10009,54,0)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ABONOS'!$B$8:$BC$10009,54,0)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ABONOS'!$B$8:$BC$10009,54,0)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ABONOS'!$B$8:$BC$10009,54,0)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ABONOS'!$B$8:$BC$10009,54,0)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ABONOS'!$B$8:$BC$10009,54,0)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ABONOS'!$B$8:$BC$10009,54,0)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ABONOS'!$B$8:$BC$10009,54,0)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ABONOS'!$B$8:$BC$10009,54,0)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ABONOS'!$B$8:$BC$10009,54,0)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ABONOS'!$B$8:$BC$10009,54,0)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ABONOS'!$B$8:$BC$10009,54,0)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ABONOS'!$B$8:$BC$10009,54,0)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ABONOS'!$B$8:$BC$10009,54,0)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ABONOS'!$B$8:$BC$10009,54,0)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ABONOS'!$B$8:$BC$10009,54,0)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ABONOS'!$B$8:$BC$10009,54,0)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ABONOS'!$B$8:$BC$10009,54,0)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ABONOS'!$B$8:$BC$10009,54,0)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ABONOS'!$B$8:$BC$10009,54,0)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ABONOS'!$B$8:$BC$10009,54,0)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ABONOS'!$B$8:$BC$10009,54,0)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ABONOS'!$B$8:$BC$10009,54,0)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ABONOS'!$B$8:$BC$10009,54,0)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ABONOS'!$B$8:$BC$10009,54,0)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ABONOS'!$B$8:$BC$10009,54,0)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ABONOS'!$B$8:$BC$10009,54,0)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ABONOS'!$B$8:$BC$10009,54,0)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ABONOS'!$B$8:$BC$10009,54,0)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ABONOS'!$B$8:$BC$10009,54,0)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ABONOS'!$B$8:$BC$10009,54,0)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ABONOS'!$B$8:$BC$10009,54,0)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ABONOS'!$B$8:$BC$10009,54,0)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ABONOS'!$B$8:$BC$10009,54,0)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ABONOS'!$B$8:$BC$10009,54,0)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ABONOS'!$B$8:$BC$10009,54,0)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ABONOS'!$B$8:$BC$10009,54,0)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ABONOS'!$B$8:$BC$10009,54,0)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ABONOS'!$B$8:$BC$10009,54,0)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ABONOS'!$B$8:$BC$10009,54,0)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ABONOS'!$B$8:$BC$10009,54,0)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ABONOS'!$B$8:$BC$10009,54,0)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ABONOS'!$B$8:$BC$10009,54,0)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ABONOS'!$B$8:$BC$10009,54,0)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ABONOS'!$B$8:$BC$10009,54,0)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ABONOS'!$B$8:$BC$10009,54,0)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212</v>
      </c>
      <c r="I7003" t="s">
        <v>69</v>
      </c>
      <c r="J7003">
        <f t="shared" si="109"/>
        <v>105000</v>
      </c>
      <c r="K7003" t="e">
        <f>VLOOKUP(B7003,'REGISTRO ABONOS'!$B$8:$BC$10009,54,0)</f>
        <v>#N/A</v>
      </c>
      <c r="L7003" t="e">
        <f>IF(Tabla267[[#This Row],[VALOR RESTANTE]]&lt;Tabla267[[#This Row],[VALOR]],"NO DISPONIBLE","DISPONIBLE")</f>
        <v>#N/A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C7004" s="10">
        <v>43584</v>
      </c>
      <c r="D7004" t="s">
        <v>417</v>
      </c>
      <c r="H7004" t="s">
        <v>417</v>
      </c>
      <c r="I7004" t="s">
        <v>69</v>
      </c>
      <c r="J7004">
        <f t="shared" si="109"/>
        <v>105000</v>
      </c>
      <c r="K7004" t="e">
        <f>VLOOKUP(B7004,'REGISTRO ABONOS'!$B$8:$BC$10009,54,0)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ABONOS'!$B$8:$BC$10009,54,0)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ABONOS'!$B$8:$BC$10009,54,0)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ABONOS'!$B$8:$BC$10009,54,0)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ABONOS'!$B$8:$BC$10009,54,0)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ABONOS'!$B$8:$BC$10009,54,0)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ABONOS'!$B$8:$BC$10009,54,0)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ABONOS'!$B$8:$BC$10009,54,0)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ABONOS'!$B$8:$BC$10009,54,0)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ABONOS'!$B$8:$BC$10009,54,0)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ABONOS'!$B$8:$BC$10009,54,0)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ABONOS'!$B$8:$BC$10009,54,0)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ABONOS'!$B$8:$BC$10009,54,0)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ABONOS'!$B$8:$BC$10009,54,0)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ABONOS'!$B$8:$BC$10009,54,0)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ABONOS'!$B$8:$BC$10009,54,0)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ABONOS'!$B$8:$BC$10009,54,0)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ABONOS'!$B$8:$BC$10009,54,0)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ABONOS'!$B$8:$BC$10009,54,0)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ABONOS'!$B$8:$BC$10009,54,0)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ABONOS'!$B$8:$BC$10009,54,0)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ABONOS'!$B$8:$BC$10009,54,0)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ABONOS'!$B$8:$BC$10009,54,0)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ABONOS'!$B$8:$BC$10009,54,0)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ABONOS'!$B$8:$BC$10009,54,0)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ABONOS'!$B$8:$BC$10009,54,0)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ABONOS'!$B$8:$BC$10009,54,0)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ABONOS'!$B$8:$BC$10009,54,0)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ABONOS'!$B$8:$BC$10009,54,0)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ABONOS'!$B$8:$BC$10009,54,0)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ABONOS'!$B$8:$BC$10009,54,0)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ABONOS'!$B$8:$BC$10009,54,0)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ABONOS'!$B$8:$BC$10009,54,0)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ABONOS'!$B$8:$BC$10009,54,0)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ABONOS'!$B$8:$BC$10009,54,0)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ABONOS'!$B$8:$BC$10009,54,0)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ABONOS'!$B$8:$BC$10009,54,0)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ABONOS'!$B$8:$BC$10009,54,0)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ABONOS'!$B$8:$BC$10009,54,0)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ABONOS'!$B$8:$BC$10009,54,0)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ABONOS'!$B$8:$BC$10009,54,0)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ABONOS'!$B$8:$BC$10009,54,0)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ABONOS'!$B$8:$BC$10009,54,0)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ABONOS'!$B$8:$BC$10009,54,0)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ABONOS'!$B$8:$BC$10009,54,0)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ABONOS'!$B$8:$BC$10009,54,0)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ABONOS'!$B$8:$BC$10009,54,0)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ABONOS'!$B$8:$BC$10009,54,0)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ABONOS'!$B$8:$BC$10009,54,0)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ABONOS'!$B$8:$BC$10009,54,0)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ABONOS'!$B$8:$BC$10009,54,0)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ABONOS'!$B$8:$BC$10009,54,0)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ABONOS'!$B$8:$BC$10009,54,0)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221</v>
      </c>
      <c r="I7057" t="s">
        <v>218</v>
      </c>
      <c r="J7057">
        <f t="shared" si="110"/>
        <v>105000</v>
      </c>
      <c r="K7057" t="e">
        <f>VLOOKUP(B7057,'REGISTRO ABONOS'!$B$8:$BC$10009,54,0)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ABONOS'!$B$8:$BC$10009,54,0)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ABONOS'!$B$8:$BC$10009,54,0)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ABONOS'!$B$8:$BC$10009,54,0)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ABONOS'!$B$8:$BC$10009,54,0)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ABONOS'!$B$8:$BC$10009,54,0)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ABONOS'!$B$8:$BC$10009,54,0)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ABONOS'!$B$8:$BC$10009,54,0)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ABONOS'!$B$8:$BC$10009,54,0)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ABONOS'!$B$8:$BC$10009,54,0)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ABONOS'!$B$8:$BC$10009,54,0)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ABONOS'!$B$8:$BC$10009,54,0)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ABONOS'!$B$8:$BC$10009,54,0)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ABONOS'!$B$8:$BC$10009,54,0)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ABONOS'!$B$8:$BC$10009,54,0)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ABONOS'!$B$8:$BC$10009,54,0)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ABONOS'!$B$8:$BC$10009,54,0)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ABONOS'!$B$8:$BC$10009,54,0)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ABONOS'!$B$8:$BC$10009,54,0)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ABONOS'!$B$8:$BC$10009,54,0)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ABONOS'!$B$8:$BC$10009,54,0)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ABONOS'!$B$8:$BC$10009,54,0)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ABONOS'!$B$8:$BC$10009,54,0)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ABONOS'!$B$8:$BC$10009,54,0)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ABONOS'!$B$8:$BC$10009,54,0)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ABONOS'!$B$8:$BC$10009,54,0)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ABONOS'!$B$8:$BC$10009,54,0)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ABONOS'!$B$8:$BC$10009,54,0)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ABONOS'!$B$8:$BC$10009,54,0)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ABONOS'!$B$8:$BC$10009,54,0)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ABONOS'!$B$8:$BC$10009,54,0)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ABONOS'!$B$8:$BC$10009,54,0)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ABONOS'!$B$8:$BC$10009,54,0)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ABONOS'!$B$8:$BC$10009,54,0)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ABONOS'!$B$8:$BC$10009,54,0)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ABONOS'!$B$8:$BC$10009,54,0)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ABONOS'!$B$8:$BC$10009,54,0)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ABONOS'!$B$8:$BC$10009,54,0)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ABONOS'!$B$8:$BC$10009,54,0)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ABONOS'!$B$8:$BC$10009,54,0)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ABONOS'!$B$8:$BC$10009,54,0)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ABONOS'!$B$8:$BC$10009,54,0)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ABONOS'!$B$8:$BC$10009,54,0)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ABONOS'!$B$8:$BC$10009,54,0)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ABONOS'!$B$8:$BC$10009,54,0)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ABONOS'!$B$8:$BC$10009,54,0)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ABONOS'!$B$8:$BC$10009,54,0)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ABONOS'!$B$8:$BC$10009,54,0)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ABONOS'!$B$8:$BC$10009,54,0)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ABONOS'!$B$8:$BC$10009,54,0)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ABONOS'!$B$8:$BC$10009,54,0)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ABONOS'!$B$8:$BC$10009,54,0)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172</v>
      </c>
      <c r="I7109" t="s">
        <v>158</v>
      </c>
      <c r="J7109">
        <f t="shared" si="110"/>
        <v>105000</v>
      </c>
      <c r="K7109" t="e">
        <f>VLOOKUP(B7109,'REGISTRO ABONOS'!$B$8:$BC$10009,54,0)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ABONOS'!$B$8:$BC$10009,54,0)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ABONOS'!$B$8:$BC$10009,54,0)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ABONOS'!$B$8:$BC$10009,54,0)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ABONOS'!$B$8:$BC$10009,54,0)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ABONOS'!$B$8:$BC$10009,54,0)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ABONOS'!$B$8:$BC$10009,54,0)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ABONOS'!$B$8:$BC$10009,54,0)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ABONOS'!$B$8:$BC$10009,54,0)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ABONOS'!$B$8:$BC$10009,54,0)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ABONOS'!$B$8:$BC$10009,54,0)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ABONOS'!$B$8:$BC$10009,54,0)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ABONOS'!$B$8:$BC$10009,54,0)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ABONOS'!$B$8:$BC$10009,54,0)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ABONOS'!$B$8:$BC$10009,54,0)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ABONOS'!$B$8:$BC$10009,54,0)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ABONOS'!$B$8:$BC$10009,54,0)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ABONOS'!$B$8:$BC$10009,54,0)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ABONOS'!$B$8:$BC$10009,54,0)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ABONOS'!$B$8:$BC$10009,54,0)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ABONOS'!$B$8:$BC$10009,54,0)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ABONOS'!$B$8:$BC$10009,54,0)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ABONOS'!$B$8:$BC$10009,54,0)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176</v>
      </c>
      <c r="I7132" t="s">
        <v>176</v>
      </c>
      <c r="J7132">
        <f t="shared" si="111"/>
        <v>105000</v>
      </c>
      <c r="K7132" t="e">
        <f>VLOOKUP(B7132,'REGISTRO ABONOS'!$B$8:$BC$10009,54,0)</f>
        <v>#N/A</v>
      </c>
      <c r="L7132" t="e">
        <f>IF(Tabla267[[#This Row],[VALOR RESTANTE]]&lt;Tabla267[[#This Row],[VALOR]],"NO DISPONIBLE","DISPONIBLE")</f>
        <v>#N/A</v>
      </c>
      <c r="M7132" s="9">
        <f>COUNTIF(Tabla267[[#This Row],[VALOR RESTANTE]],0)</f>
        <v>0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ABONOS'!$B$8:$BC$10009,54,0)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ABONOS'!$B$8:$BC$10009,54,0)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ABONOS'!$B$8:$BC$10009,54,0)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ABONOS'!$B$8:$BC$10009,54,0)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ABONOS'!$B$8:$BC$10009,54,0)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ABONOS'!$B$8:$BC$10009,54,0)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ABONOS'!$B$8:$BC$10009,54,0)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ABONOS'!$B$8:$BC$10009,54,0)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ABONOS'!$B$8:$BC$10009,54,0)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ABONOS'!$B$8:$BC$10009,54,0)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ABONOS'!$B$8:$BC$10009,54,0)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ABONOS'!$B$8:$BC$10009,54,0)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ABONOS'!$B$8:$BC$10009,54,0)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ABONOS'!$B$8:$BC$10009,54,0)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ABONOS'!$B$8:$BC$10009,54,0)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ABONOS'!$B$8:$BC$10009,54,0)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ABONOS'!$B$8:$BC$10009,54,0)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ABONOS'!$B$8:$BC$10009,54,0)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ABONOS'!$B$8:$BC$10009,54,0)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ABONOS'!$B$8:$BC$10009,54,0)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ABONOS'!$B$8:$BC$10009,54,0)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ABONOS'!$B$8:$BC$10009,54,0)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ABONOS'!$B$8:$BC$10009,54,0)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ABONOS'!$B$8:$BC$10009,54,0)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ABONOS'!$B$8:$BC$10009,54,0)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ABONOS'!$B$8:$BC$10009,54,0)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ABONOS'!$B$8:$BC$10009,54,0)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ABONOS'!$B$8:$BC$10009,54,0)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ABONOS'!$B$8:$BC$10009,54,0)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ABONOS'!$B$8:$BC$10009,54,0)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ABONOS'!$B$8:$BC$10009,54,0)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ABONOS'!$B$8:$BC$10009,54,0)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ABONOS'!$B$8:$BC$10009,54,0)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ABONOS'!$B$8:$BC$10009,54,0)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ABONOS'!$B$8:$BC$10009,54,0)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ABONOS'!$B$8:$BC$10009,54,0)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ABONOS'!$B$8:$BC$10009,54,0)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ABONOS'!$B$8:$BC$10009,54,0)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ABONOS'!$B$8:$BC$10009,54,0)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ABONOS'!$B$8:$BC$10009,54,0)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ABONOS'!$B$8:$BC$10009,54,0)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ABONOS'!$B$8:$BC$10009,54,0)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ABONOS'!$B$8:$BC$10009,54,0)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ABONOS'!$B$8:$BC$10009,54,0)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ABONOS'!$B$8:$BC$10009,54,0)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ABONOS'!$B$8:$BC$10009,54,0)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ABONOS'!$B$8:$BC$10009,54,0)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ABONOS'!$B$8:$BC$10009,54,0)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ABONOS'!$B$8:$BC$10009,54,0)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ABONOS'!$B$8:$BC$10009,54,0)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ABONOS'!$B$8:$BC$10009,54,0)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ABONOS'!$B$8:$BC$10009,54,0)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ABONOS'!$B$8:$BC$10009,54,0)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ABONOS'!$B$8:$BC$10009,54,0)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ABONOS'!$B$8:$BC$10009,54,0)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ABONOS'!$B$8:$BC$10009,54,0)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ABONOS'!$B$8:$BC$10009,54,0)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ABONOS'!$B$8:$BC$10009,54,0)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ABONOS'!$B$8:$BC$10009,54,0)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ABONOS'!$B$8:$BC$10009,54,0)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ABONOS'!$B$8:$BC$10009,54,0)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ABONOS'!$B$8:$BC$10009,54,0)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ABONOS'!$B$8:$BC$10009,54,0)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ABONOS'!$B$8:$BC$10009,54,0)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ABONOS'!$B$8:$BC$10009,54,0)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ABONOS'!$B$8:$BC$10009,54,0)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ABONOS'!$B$8:$BC$10009,54,0)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ABONOS'!$B$8:$BC$10009,54,0)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ABONOS'!$B$8:$BC$10009,54,0)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ABONOS'!$B$8:$BC$10009,54,0)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ABONOS'!$B$8:$BC$10009,54,0)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ABONOS'!$B$8:$BC$10009,54,0)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ABONOS'!$B$8:$BC$10009,54,0)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ABONOS'!$B$8:$BC$10009,54,0)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ABONOS'!$B$8:$BC$10009,54,0)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ABONOS'!$B$8:$BC$10009,54,0)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ABONOS'!$B$8:$BC$10009,54,0)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ABONOS'!$B$8:$BC$10009,54,0)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ABONOS'!$B$8:$BC$10009,54,0)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ABONOS'!$B$8:$BC$10009,54,0)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ABONOS'!$B$8:$BC$10009,54,0)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ABONOS'!$B$8:$BC$10009,54,0)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ABONOS'!$B$8:$BC$10009,54,0)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ABONOS'!$B$8:$BC$10009,54,0)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ABONOS'!$B$8:$BC$10009,54,0)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ABONOS'!$B$8:$BC$10009,54,0)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ABONOS'!$B$8:$BC$10009,54,0)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ABONOS'!$B$8:$BC$10009,54,0)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ABONOS'!$B$8:$BC$10009,54,0)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ABONOS'!$B$8:$BC$10009,54,0)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389</v>
      </c>
      <c r="H7223" t="s">
        <v>389</v>
      </c>
      <c r="I7223" t="s">
        <v>176</v>
      </c>
      <c r="J7223">
        <f t="shared" si="112"/>
        <v>105000</v>
      </c>
      <c r="K7223" t="e">
        <f>VLOOKUP(B7223,'REGISTRO ABONOS'!$B$8:$BC$10009,54,0)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ABONOS'!$B$8:$BC$10009,54,0)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ABONOS'!$B$8:$BC$10009,54,0)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ABONOS'!$B$8:$BC$10009,54,0)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ABONOS'!$B$8:$BC$10009,54,0)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ABONOS'!$B$8:$BC$10009,54,0)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ABONOS'!$B$8:$BC$10009,54,0)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ABONOS'!$B$8:$BC$10009,54,0)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ABONOS'!$B$8:$BC$10009,54,0)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ABONOS'!$B$8:$BC$10009,54,0)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ABONOS'!$B$8:$BC$10009,54,0)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ABONOS'!$B$8:$BC$10009,54,0)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ABONOS'!$B$8:$BC$10009,54,0)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ABONOS'!$B$8:$BC$10009,54,0)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ABONOS'!$B$8:$BC$10009,54,0)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ABONOS'!$B$8:$BC$10009,54,0)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ABONOS'!$B$8:$BC$10009,54,0)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ABONOS'!$B$8:$BC$10009,54,0)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ABONOS'!$B$8:$BC$10009,54,0)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ABONOS'!$B$8:$BC$10009,54,0)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ABONOS'!$B$8:$BC$10009,54,0)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ABONOS'!$B$8:$BC$10009,54,0)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ABONOS'!$B$8:$BC$10009,54,0)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ABONOS'!$B$8:$BC$10009,54,0)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ABONOS'!$B$8:$BC$10009,54,0)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ABONOS'!$B$8:$BC$10009,54,0)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ABONOS'!$B$8:$BC$10009,54,0)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ABONOS'!$B$8:$BC$10009,54,0)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ABONOS'!$B$8:$BC$10009,54,0)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ABONOS'!$B$8:$BC$10009,54,0)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ABONOS'!$B$8:$BC$10009,54,0)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ABONOS'!$B$8:$BC$10009,54,0)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ABONOS'!$B$8:$BC$10009,54,0)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ABONOS'!$B$8:$BC$10009,54,0)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ABONOS'!$B$8:$BC$10009,54,0)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ABONOS'!$B$8:$BC$10009,54,0)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ABONOS'!$B$8:$BC$10009,54,0)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ABONOS'!$B$8:$BC$10009,54,0)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ABONOS'!$B$8:$BC$10009,54,0)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ABONOS'!$B$8:$BC$10009,54,0)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ABONOS'!$B$8:$BC$10009,54,0)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ABONOS'!$B$8:$BC$10009,54,0)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ABONOS'!$B$8:$BC$10009,54,0)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209</v>
      </c>
      <c r="I7266" t="s">
        <v>205</v>
      </c>
      <c r="J7266">
        <f t="shared" si="113"/>
        <v>105000</v>
      </c>
      <c r="K7266" t="e">
        <f>VLOOKUP(B7266,'REGISTRO ABONOS'!$B$8:$BC$10009,54,0)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ABONOS'!$B$8:$BC$10009,54,0)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ABONOS'!$B$8:$BC$10009,54,0)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ABONOS'!$B$8:$BC$10009,54,0)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ABONOS'!$B$8:$BC$10009,54,0)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ABONOS'!$B$8:$BC$10009,54,0)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ABONOS'!$B$8:$BC$10009,54,0)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ABONOS'!$B$8:$BC$10009,54,0)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ABONOS'!$B$8:$BC$10009,54,0)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ABONOS'!$B$8:$BC$10009,54,0)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ABONOS'!$B$8:$BC$10009,54,0)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ABONOS'!$B$8:$BC$10009,54,0)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ABONOS'!$B$8:$BC$10009,54,0)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ABONOS'!$B$8:$BC$10009,54,0)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ABONOS'!$B$8:$BC$10009,54,0)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ABONOS'!$B$8:$BC$10009,54,0)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ABONOS'!$B$8:$BC$10009,54,0)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ABONOS'!$B$8:$BC$10009,54,0)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ABONOS'!$B$8:$BC$10009,54,0)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ABONOS'!$B$8:$BC$10009,54,0)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ABONOS'!$B$8:$BC$10009,54,0)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ABONOS'!$B$8:$BC$10009,54,0)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ABONOS'!$B$8:$BC$10009,54,0)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ABONOS'!$B$8:$BC$10009,54,0)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ABONOS'!$B$8:$BC$10009,54,0)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ABONOS'!$B$8:$BC$10009,54,0)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ABONOS'!$B$8:$BC$10009,54,0)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ABONOS'!$B$8:$BC$10009,54,0)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ABONOS'!$B$8:$BC$10009,54,0)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ABONOS'!$B$8:$BC$10009,54,0)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ABONOS'!$B$8:$BC$10009,54,0)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ABONOS'!$B$8:$BC$10009,54,0)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ABONOS'!$B$8:$BC$10009,54,0)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ABONOS'!$B$8:$BC$10009,54,0)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ABONOS'!$B$8:$BC$10009,54,0)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ABONOS'!$B$8:$BC$10009,54,0)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ABONOS'!$B$8:$BC$10009,54,0)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ABONOS'!$B$8:$BC$10009,54,0)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ABONOS'!$B$8:$BC$10009,54,0)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ABONOS'!$B$8:$BC$10009,54,0)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ABONOS'!$B$8:$BC$10009,54,0)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ABONOS'!$B$8:$BC$10009,54,0)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ABONOS'!$B$8:$BC$10009,54,0)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ABONOS'!$B$8:$BC$10009,54,0)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ABONOS'!$B$8:$BC$10009,54,0)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ABONOS'!$B$8:$BC$10009,54,0)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ABONOS'!$B$8:$BC$10009,54,0)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ABONOS'!$B$8:$BC$10009,54,0)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ABONOS'!$B$8:$BC$10009,54,0)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ABONOS'!$B$8:$BC$10009,54,0)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C7316" s="10">
        <v>43581</v>
      </c>
      <c r="D7316" t="s">
        <v>408</v>
      </c>
      <c r="H7316" t="s">
        <v>408</v>
      </c>
      <c r="I7316" t="s">
        <v>110</v>
      </c>
      <c r="J7316">
        <f t="shared" si="114"/>
        <v>105000</v>
      </c>
      <c r="K7316" t="e">
        <f>VLOOKUP(B7316,'REGISTRO ABONOS'!$B$8:$BC$10009,54,0)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ABONOS'!$B$8:$BC$10009,54,0)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ABONOS'!$B$8:$BC$10009,54,0)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ABONOS'!$B$8:$BC$10009,54,0)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ABONOS'!$B$8:$BC$10009,54,0)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ABONOS'!$B$8:$BC$10009,54,0)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ABONOS'!$B$8:$BC$10009,54,0)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ABONOS'!$B$8:$BC$10009,54,0)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127</v>
      </c>
      <c r="I7324" t="s">
        <v>123</v>
      </c>
      <c r="J7324">
        <f t="shared" si="114"/>
        <v>105000</v>
      </c>
      <c r="K7324" t="e">
        <f>VLOOKUP(B7324,'REGISTRO ABONOS'!$B$8:$BC$10009,54,0)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ABONOS'!$B$8:$BC$10009,54,0)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ABONOS'!$B$8:$BC$10009,54,0)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ABONOS'!$B$8:$BC$10009,54,0)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ABONOS'!$B$8:$BC$10009,54,0)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ABONOS'!$B$8:$BC$10009,54,0)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ABONOS'!$B$8:$BC$10009,54,0)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ABONOS'!$B$8:$BC$10009,54,0)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ABONOS'!$B$8:$BC$10009,54,0)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ABONOS'!$B$8:$BC$10009,54,0)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ABONOS'!$B$8:$BC$10009,54,0)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ABONOS'!$B$8:$BC$10009,54,0)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ABONOS'!$B$8:$BC$10009,54,0)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ABONOS'!$B$8:$BC$10009,54,0)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ABONOS'!$B$8:$BC$10009,54,0)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ABONOS'!$B$8:$BC$10009,54,0)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ABONOS'!$B$8:$BC$10009,54,0)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ABONOS'!$B$8:$BC$10009,54,0)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ABONOS'!$B$8:$BC$10009,54,0)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ABONOS'!$B$8:$BC$10009,54,0)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ABONOS'!$B$8:$BC$10009,54,0)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ABONOS'!$B$8:$BC$10009,54,0)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ABONOS'!$B$8:$BC$10009,54,0)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ABONOS'!$B$8:$BC$10009,54,0)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ABONOS'!$B$8:$BC$10009,54,0)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ABONOS'!$B$8:$BC$10009,54,0)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ABONOS'!$B$8:$BC$10009,54,0)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ABONOS'!$B$8:$BC$10009,54,0)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ABONOS'!$B$8:$BC$10009,54,0)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ABONOS'!$B$8:$BC$10009,54,0)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ABONOS'!$B$8:$BC$10009,54,0)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ABONOS'!$B$8:$BC$10009,54,0)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ABONOS'!$B$8:$BC$10009,54,0)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ABONOS'!$B$8:$BC$10009,54,0)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ABONOS'!$B$8:$BC$10009,54,0)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ABONOS'!$B$8:$BC$10009,54,0)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ABONOS'!$B$8:$BC$10009,54,0)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ABONOS'!$B$8:$BC$10009,54,0)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ABONOS'!$B$8:$BC$10009,54,0)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ABONOS'!$B$8:$BC$10009,54,0)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ABONOS'!$B$8:$BC$10009,54,0)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ABONOS'!$B$8:$BC$10009,54,0)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ABONOS'!$B$8:$BC$10009,54,0)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ABONOS'!$B$8:$BC$10009,54,0)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ABONOS'!$B$8:$BC$10009,54,0)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ABONOS'!$B$8:$BC$10009,54,0)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ABONOS'!$B$8:$BC$10009,54,0)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ABONOS'!$B$8:$BC$10009,54,0)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ABONOS'!$B$8:$BC$10009,54,0)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ABONOS'!$B$8:$BC$10009,54,0)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ABONOS'!$B$8:$BC$10009,54,0)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ABONOS'!$B$8:$BC$10009,54,0)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ABONOS'!$B$8:$BC$10009,54,0)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ABONOS'!$B$8:$BC$10009,54,0)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ABONOS'!$B$8:$BC$10009,54,0)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ABONOS'!$B$8:$BC$10009,54,0)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217</v>
      </c>
      <c r="I7380" t="s">
        <v>218</v>
      </c>
      <c r="J7380">
        <f t="shared" si="115"/>
        <v>105000</v>
      </c>
      <c r="K7380" t="e">
        <f>VLOOKUP(B7380,'REGISTRO ABONOS'!$B$8:$BC$10009,54,0)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ABONOS'!$B$8:$BC$10009,54,0)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ABONOS'!$B$8:$BC$10009,54,0)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ABONOS'!$B$8:$BC$10009,54,0)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ABONOS'!$B$8:$BC$10009,54,0)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ABONOS'!$B$8:$BC$10009,54,0)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ABONOS'!$B$8:$BC$10009,54,0)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ABONOS'!$B$8:$BC$10009,54,0)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ABONOS'!$B$8:$BC$10009,54,0)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ABONOS'!$B$8:$BC$10009,54,0)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ABONOS'!$B$8:$BC$10009,54,0)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ABONOS'!$B$8:$BC$10009,54,0)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ABONOS'!$B$8:$BC$10009,54,0)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ABONOS'!$B$8:$BC$10009,54,0)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ABONOS'!$B$8:$BC$10009,54,0)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ABONOS'!$B$8:$BC$10009,54,0)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ABONOS'!$B$8:$BC$10009,54,0)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174</v>
      </c>
      <c r="I7397" t="s">
        <v>72</v>
      </c>
      <c r="J7397">
        <f t="shared" si="115"/>
        <v>105000</v>
      </c>
      <c r="K7397" t="e">
        <f>VLOOKUP(B7397,'REGISTRO ABONOS'!$B$8:$BC$10009,54,0)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ABONOS'!$B$8:$BC$10009,54,0)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ABONOS'!$B$8:$BC$10009,54,0)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ABONOS'!$B$8:$BC$10009,54,0)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ABONOS'!$B$8:$BC$10009,54,0)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ABONOS'!$B$8:$BC$10009,54,0)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ABONOS'!$B$8:$BC$10009,54,0)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ABONOS'!$B$8:$BC$10009,54,0)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ABONOS'!$B$8:$BC$10009,54,0)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ABONOS'!$B$8:$BC$10009,54,0)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ABONOS'!$B$8:$BC$10009,54,0)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ABONOS'!$B$8:$BC$10009,54,0)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ABONOS'!$B$8:$BC$10009,54,0)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ABONOS'!$B$8:$BC$10009,54,0)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ABONOS'!$B$8:$BC$10009,54,0)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ABONOS'!$B$8:$BC$10009,54,0)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ABONOS'!$B$8:$BC$10009,54,0)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ABONOS'!$B$8:$BC$10009,54,0)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ABONOS'!$B$8:$BC$10009,54,0)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ABONOS'!$B$8:$BC$10009,54,0)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ABONOS'!$B$8:$BC$10009,54,0)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ABONOS'!$B$8:$BC$10009,54,0)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ABONOS'!$B$8:$BC$10009,54,0)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ABONOS'!$B$8:$BC$10009,54,0)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ABONOS'!$B$8:$BC$10009,54,0)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ABONOS'!$B$8:$BC$10009,54,0)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ABONOS'!$B$8:$BC$10009,54,0)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ABONOS'!$B$8:$BC$10009,54,0)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ABONOS'!$B$8:$BC$10009,54,0)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C7426" s="10">
        <v>43565</v>
      </c>
      <c r="D7426" t="s">
        <v>421</v>
      </c>
      <c r="H7426" t="s">
        <v>421</v>
      </c>
      <c r="I7426" t="s">
        <v>128</v>
      </c>
      <c r="J7426">
        <f t="shared" si="115"/>
        <v>105000</v>
      </c>
      <c r="K7426" t="e">
        <f>VLOOKUP(B7426,'REGISTRO ABONOS'!$B$8:$BC$10009,54,0)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218</v>
      </c>
      <c r="H7427" t="s">
        <v>218</v>
      </c>
      <c r="I7427" t="s">
        <v>218</v>
      </c>
      <c r="J7427">
        <f t="shared" si="115"/>
        <v>105000</v>
      </c>
      <c r="K7427" t="e">
        <f>VLOOKUP(B7427,'REGISTRO ABONOS'!$B$8:$BC$10009,54,0)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ABONOS'!$B$8:$BC$10009,54,0)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ABONOS'!$B$8:$BC$10009,54,0)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ABONOS'!$B$8:$BC$10009,54,0)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ABONOS'!$B$8:$BC$10009,54,0)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ABONOS'!$B$8:$BC$10009,54,0)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ABONOS'!$B$8:$BC$10009,54,0)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ABONOS'!$B$8:$BC$10009,54,0)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ABONOS'!$B$8:$BC$10009,54,0)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ABONOS'!$B$8:$BC$10009,54,0)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ABONOS'!$B$8:$BC$10009,54,0)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ABONOS'!$B$8:$BC$10009,54,0)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ABONOS'!$B$8:$BC$10009,54,0)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ABONOS'!$B$8:$BC$10009,54,0)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ABONOS'!$B$8:$BC$10009,54,0)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ABONOS'!$B$8:$BC$10009,54,0)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ABONOS'!$B$8:$BC$10009,54,0)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ABONOS'!$B$8:$BC$10009,54,0)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ABONOS'!$B$8:$BC$10009,54,0)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ABONOS'!$B$8:$BC$10009,54,0)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ABONOS'!$B$8:$BC$10009,54,0)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ABONOS'!$B$8:$BC$10009,54,0)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ABONOS'!$B$8:$BC$10009,54,0)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ABONOS'!$B$8:$BC$10009,54,0)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ABONOS'!$B$8:$BC$10009,54,0)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ABONOS'!$B$8:$BC$10009,54,0)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ABONOS'!$B$8:$BC$10009,54,0)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ABONOS'!$B$8:$BC$10009,54,0)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ABONOS'!$B$8:$BC$10009,54,0)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ABONOS'!$B$8:$BC$10009,54,0)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ABONOS'!$B$8:$BC$10009,54,0)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ABONOS'!$B$8:$BC$10009,54,0)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ABONOS'!$B$8:$BC$10009,54,0)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227</v>
      </c>
      <c r="H7460" t="s">
        <v>227</v>
      </c>
      <c r="I7460" t="s">
        <v>218</v>
      </c>
      <c r="J7460">
        <f t="shared" si="116"/>
        <v>105000</v>
      </c>
      <c r="K7460" t="e">
        <f>VLOOKUP(B7460,'REGISTRO ABONOS'!$B$8:$BC$10009,54,0)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ABONOS'!$B$8:$BC$10009,54,0)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ABONOS'!$B$8:$BC$10009,54,0)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ABONOS'!$B$8:$BC$10009,54,0)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ABONOS'!$B$8:$BC$10009,54,0)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ABONOS'!$B$8:$BC$10009,54,0)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ABONOS'!$B$8:$BC$10009,54,0)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ABONOS'!$B$8:$BC$10009,54,0)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ABONOS'!$B$8:$BC$10009,54,0)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ABONOS'!$B$8:$BC$10009,54,0)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ABONOS'!$B$8:$BC$10009,54,0)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ABONOS'!$B$8:$BC$10009,54,0)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ABONOS'!$B$8:$BC$10009,54,0)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ABONOS'!$B$8:$BC$10009,54,0)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ABONOS'!$B$8:$BC$10009,54,0)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ABONOS'!$B$8:$BC$10009,54,0)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ABONOS'!$B$8:$BC$10009,54,0)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ABONOS'!$B$8:$BC$10009,54,0)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ABONOS'!$B$8:$BC$10009,54,0)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ABONOS'!$B$8:$BC$10009,54,0)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ABONOS'!$B$8:$BC$10009,54,0)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ABONOS'!$B$8:$BC$10009,54,0)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ABONOS'!$B$8:$BC$10009,54,0)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ABONOS'!$B$8:$BC$10009,54,0)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ABONOS'!$B$8:$BC$10009,54,0)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ABONOS'!$B$8:$BC$10009,54,0)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ABONOS'!$B$8:$BC$10009,54,0)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ABONOS'!$B$8:$BC$10009,54,0)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ABONOS'!$B$8:$BC$10009,54,0)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ABONOS'!$B$8:$BC$10009,54,0)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ABONOS'!$B$8:$BC$10009,54,0)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ABONOS'!$B$8:$BC$10009,54,0)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ABONOS'!$B$8:$BC$10009,54,0)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ABONOS'!$B$8:$BC$10009,54,0)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ABONOS'!$B$8:$BC$10009,54,0)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ABONOS'!$B$8:$BC$10009,54,0)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223</v>
      </c>
      <c r="I7496" t="s">
        <v>218</v>
      </c>
      <c r="J7496">
        <f t="shared" si="116"/>
        <v>105000</v>
      </c>
      <c r="K7496" t="e">
        <f>VLOOKUP(B7496,'REGISTRO ABONOS'!$B$8:$BC$10009,54,0)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ABONOS'!$B$8:$BC$10009,54,0)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ABONOS'!$B$8:$BC$10009,54,0)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ABONOS'!$B$8:$BC$10009,54,0)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ABONOS'!$B$8:$BC$10009,54,0)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ABONOS'!$B$8:$BC$10009,54,0)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ABONOS'!$B$8:$BC$10009,54,0)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ABONOS'!$B$8:$BC$10009,54,0)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ABONOS'!$B$8:$BC$10009,54,0)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ABONOS'!$B$8:$BC$10009,54,0)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ABONOS'!$B$8:$BC$10009,54,0)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ABONOS'!$B$8:$BC$10009,54,0)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ABONOS'!$B$8:$BC$10009,54,0)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232</v>
      </c>
      <c r="H7509" t="s">
        <v>232</v>
      </c>
      <c r="I7509" t="s">
        <v>218</v>
      </c>
      <c r="J7509">
        <f t="shared" si="117"/>
        <v>105000</v>
      </c>
      <c r="K7509" t="e">
        <f>VLOOKUP(B7509,'REGISTRO ABONOS'!$B$8:$BC$10009,54,0)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ABONOS'!$B$8:$BC$10009,54,0)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ABONOS'!$B$8:$BC$10009,54,0)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ABONOS'!$B$8:$BC$10009,54,0)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ABONOS'!$B$8:$BC$10009,54,0)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ABONOS'!$B$8:$BC$10009,54,0)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ABONOS'!$B$8:$BC$10009,54,0)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ABONOS'!$B$8:$BC$10009,54,0)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ABONOS'!$B$8:$BC$10009,54,0)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ABONOS'!$B$8:$BC$10009,54,0)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208</v>
      </c>
      <c r="I7519" t="s">
        <v>205</v>
      </c>
      <c r="J7519">
        <f t="shared" si="117"/>
        <v>105000</v>
      </c>
      <c r="K7519" t="e">
        <f>VLOOKUP(B7519,'REGISTRO ABONOS'!$B$8:$BC$10009,54,0)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ABONOS'!$B$8:$BC$10009,54,0)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ABONOS'!$B$8:$BC$10009,54,0)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ABONOS'!$B$8:$BC$10009,54,0)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C7523" s="10">
        <v>43579</v>
      </c>
      <c r="D7523" t="s">
        <v>401</v>
      </c>
      <c r="H7523" t="s">
        <v>401</v>
      </c>
      <c r="I7523" t="s">
        <v>398</v>
      </c>
      <c r="J7523">
        <f t="shared" si="117"/>
        <v>105000</v>
      </c>
      <c r="K7523" t="e">
        <f>VLOOKUP(B7523,'REGISTRO ABONOS'!$B$8:$BC$10009,54,0)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ABONOS'!$B$8:$BC$10009,54,0)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ABONOS'!$B$8:$BC$10009,54,0)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ABONOS'!$B$8:$BC$10009,54,0)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ABONOS'!$B$8:$BC$10009,54,0)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ABONOS'!$B$8:$BC$10009,54,0)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ABONOS'!$B$8:$BC$10009,54,0)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ABONOS'!$B$8:$BC$10009,54,0)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ABONOS'!$B$8:$BC$10009,54,0)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ABONOS'!$B$8:$BC$10009,54,0)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ABONOS'!$B$8:$BC$10009,54,0)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ABONOS'!$B$8:$BC$10009,54,0)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ABONOS'!$B$8:$BC$10009,54,0)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ABONOS'!$B$8:$BC$10009,54,0)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ABONOS'!$B$8:$BC$10009,54,0)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ABONOS'!$B$8:$BC$10009,54,0)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ABONOS'!$B$8:$BC$10009,54,0)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ABONOS'!$B$8:$BC$10009,54,0)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ABONOS'!$B$8:$BC$10009,54,0)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ABONOS'!$B$8:$BC$10009,54,0)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ABONOS'!$B$8:$BC$10009,54,0)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176</v>
      </c>
      <c r="H7544" t="s">
        <v>176</v>
      </c>
      <c r="I7544" t="s">
        <v>176</v>
      </c>
      <c r="J7544">
        <f t="shared" si="117"/>
        <v>105000</v>
      </c>
      <c r="K7544" t="e">
        <f>VLOOKUP(B7544,'REGISTRO ABONOS'!$B$8:$BC$10009,54,0)</f>
        <v>#N/A</v>
      </c>
      <c r="L7544" t="e">
        <f>IF(Tabla267[[#This Row],[VALOR RESTANTE]]&lt;Tabla267[[#This Row],[VALOR]],"NO DISPONIBLE","DISPONIBLE")</f>
        <v>#N/A</v>
      </c>
      <c r="M7544" s="9">
        <f>COUNTIF(Tabla267[[#This Row],[VALOR RESTANTE]],0)</f>
        <v>0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ABONOS'!$B$8:$BC$10009,54,0)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ABONOS'!$B$8:$BC$10009,54,0)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ABONOS'!$B$8:$BC$10009,54,0)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ABONOS'!$B$8:$BC$10009,54,0)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ABONOS'!$B$8:$BC$10009,54,0)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ABONOS'!$B$8:$BC$10009,54,0)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ABONOS'!$B$8:$BC$10009,54,0)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ABONOS'!$B$8:$BC$10009,54,0)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ABONOS'!$B$8:$BC$10009,54,0)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ABONOS'!$B$8:$BC$10009,54,0)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ABONOS'!$B$8:$BC$10009,54,0)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ABONOS'!$B$8:$BC$10009,54,0)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ABONOS'!$B$8:$BC$10009,54,0)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ABONOS'!$B$8:$BC$10009,54,0)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ABONOS'!$B$8:$BC$10009,54,0)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ABONOS'!$B$8:$BC$10009,54,0)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ABONOS'!$B$8:$BC$10009,54,0)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ABONOS'!$B$8:$BC$10009,54,0)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ABONOS'!$B$8:$BC$10009,54,0)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ABONOS'!$B$8:$BC$10009,54,0)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ABONOS'!$B$8:$BC$10009,54,0)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ABONOS'!$B$8:$BC$10009,54,0)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ABONOS'!$B$8:$BC$10009,54,0)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ABONOS'!$B$8:$BC$10009,54,0)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ABONOS'!$B$8:$BC$10009,54,0)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ABONOS'!$B$8:$BC$10009,54,0)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ABONOS'!$B$8:$BC$10009,54,0)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ABONOS'!$B$8:$BC$10009,54,0)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ABONOS'!$B$8:$BC$10009,54,0)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ABONOS'!$B$8:$BC$10009,54,0)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ABONOS'!$B$8:$BC$10009,54,0)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ABONOS'!$B$8:$BC$10009,54,0)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ABONOS'!$B$8:$BC$10009,54,0)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ABONOS'!$B$8:$BC$10009,54,0)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ABONOS'!$B$8:$BC$10009,54,0)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ABONOS'!$B$8:$BC$10009,54,0)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ABONOS'!$B$8:$BC$10009,54,0)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ABONOS'!$B$8:$BC$10009,54,0)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ABONOS'!$B$8:$BC$10009,54,0)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ABONOS'!$B$8:$BC$10009,54,0)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ABONOS'!$B$8:$BC$10009,54,0)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ABONOS'!$B$8:$BC$10009,54,0)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ABONOS'!$B$8:$BC$10009,54,0)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ABONOS'!$B$8:$BC$10009,54,0)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ABONOS'!$B$8:$BC$10009,54,0)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ABONOS'!$B$8:$BC$10009,54,0)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ABONOS'!$B$8:$BC$10009,54,0)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ABONOS'!$B$8:$BC$10009,54,0)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ABONOS'!$B$8:$BC$10009,54,0)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ABONOS'!$B$8:$BC$10009,54,0)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ABONOS'!$B$8:$BC$10009,54,0)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ABONOS'!$B$8:$BC$10009,54,0)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ABONOS'!$B$8:$BC$10009,54,0)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ABONOS'!$B$8:$BC$10009,54,0)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ABONOS'!$B$8:$BC$10009,54,0)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ABONOS'!$B$8:$BC$10009,54,0)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ABONOS'!$B$8:$BC$10009,54,0)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ABONOS'!$B$8:$BC$10009,54,0)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ABONOS'!$B$8:$BC$10009,54,0)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ABONOS'!$B$8:$BC$10009,54,0)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ABONOS'!$B$8:$BC$10009,54,0)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ABONOS'!$B$8:$BC$10009,54,0)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ABONOS'!$B$8:$BC$10009,54,0)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ABONOS'!$B$8:$BC$10009,54,0)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ABONOS'!$B$8:$BC$10009,54,0)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ABONOS'!$B$8:$BC$10009,54,0)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ABONOS'!$B$8:$BC$10009,54,0)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ABONOS'!$B$8:$BC$10009,54,0)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ABONOS'!$B$8:$BC$10009,54,0)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ABONOS'!$B$8:$BC$10009,54,0)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ABONOS'!$B$8:$BC$10009,54,0)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ABONOS'!$B$8:$BC$10009,54,0)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ABONOS'!$B$8:$BC$10009,54,0)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ABONOS'!$B$8:$BC$10009,54,0)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ABONOS'!$B$8:$BC$10009,54,0)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ABONOS'!$B$8:$BC$10009,54,0)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ABONOS'!$B$8:$BC$10009,54,0)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ABONOS'!$B$8:$BC$10009,54,0)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ABONOS'!$B$8:$BC$10009,54,0)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ABONOS'!$B$8:$BC$10009,54,0)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ABONOS'!$B$8:$BC$10009,54,0)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ABONOS'!$B$8:$BC$10009,54,0)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ABONOS'!$B$8:$BC$10009,54,0)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ABONOS'!$B$8:$BC$10009,54,0)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ABONOS'!$B$8:$BC$10009,54,0)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ABONOS'!$B$8:$BC$10009,54,0)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ABONOS'!$B$8:$BC$10009,54,0)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ABONOS'!$B$8:$BC$10009,54,0)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ABONOS'!$B$8:$BC$10009,54,0)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ABONOS'!$B$8:$BC$10009,54,0)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ABONOS'!$B$8:$BC$10009,54,0)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197</v>
      </c>
      <c r="I7636" t="s">
        <v>190</v>
      </c>
      <c r="J7636">
        <f t="shared" si="119"/>
        <v>105000</v>
      </c>
      <c r="K7636" t="e">
        <f>VLOOKUP(B7636,'REGISTRO ABONOS'!$B$8:$BC$10009,54,0)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ABONOS'!$B$8:$BC$10009,54,0)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ABONOS'!$B$8:$BC$10009,54,0)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ABONOS'!$B$8:$BC$10009,54,0)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ABONOS'!$B$8:$BC$10009,54,0)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ABONOS'!$B$8:$BC$10009,54,0)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ABONOS'!$B$8:$BC$10009,54,0)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ABONOS'!$B$8:$BC$10009,54,0)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ABONOS'!$B$8:$BC$10009,54,0)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ABONOS'!$B$8:$BC$10009,54,0)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ABONOS'!$B$8:$BC$10009,54,0)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ABONOS'!$B$8:$BC$10009,54,0)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ABONOS'!$B$8:$BC$10009,54,0)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ABONOS'!$B$8:$BC$10009,54,0)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ABONOS'!$B$8:$BC$10009,54,0)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ABONOS'!$B$8:$BC$10009,54,0)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ABONOS'!$B$8:$BC$10009,54,0)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ABONOS'!$B$8:$BC$10009,54,0)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ABONOS'!$B$8:$BC$10009,54,0)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ABONOS'!$B$8:$BC$10009,54,0)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ABONOS'!$B$8:$BC$10009,54,0)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ABONOS'!$B$8:$BC$10009,54,0)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ABONOS'!$B$8:$BC$10009,54,0)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ABONOS'!$B$8:$BC$10009,54,0)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ABONOS'!$B$8:$BC$10009,54,0)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ABONOS'!$B$8:$BC$10009,54,0)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ABONOS'!$B$8:$BC$10009,54,0)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ABONOS'!$B$8:$BC$10009,54,0)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ABONOS'!$B$8:$BC$10009,54,0)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ABONOS'!$B$8:$BC$10009,54,0)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ABONOS'!$B$8:$BC$10009,54,0)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ABONOS'!$B$8:$BC$10009,54,0)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ABONOS'!$B$8:$BC$10009,54,0)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ABONOS'!$B$8:$BC$10009,54,0)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ABONOS'!$B$8:$BC$10009,54,0)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ABONOS'!$B$8:$BC$10009,54,0)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ABONOS'!$B$8:$BC$10009,54,0)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ABONOS'!$B$8:$BC$10009,54,0)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ABONOS'!$B$8:$BC$10009,54,0)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ABONOS'!$B$8:$BC$10009,54,0)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ABONOS'!$B$8:$BC$10009,54,0)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ABONOS'!$B$8:$BC$10009,54,0)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ABONOS'!$B$8:$BC$10009,54,0)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ABONOS'!$B$8:$BC$10009,54,0)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ABONOS'!$B$8:$BC$10009,54,0)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ABONOS'!$B$8:$BC$10009,54,0)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ABONOS'!$B$8:$BC$10009,54,0)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ABONOS'!$B$8:$BC$10009,54,0)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ABONOS'!$B$8:$BC$10009,54,0)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ABONOS'!$B$8:$BC$10009,54,0)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ABONOS'!$B$8:$BC$10009,54,0)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ABONOS'!$B$8:$BC$10009,54,0)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ABONOS'!$B$8:$BC$10009,54,0)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366</v>
      </c>
      <c r="H7689" t="s">
        <v>366</v>
      </c>
      <c r="I7689" t="s">
        <v>365</v>
      </c>
      <c r="J7689">
        <f t="shared" si="119"/>
        <v>105000</v>
      </c>
      <c r="K7689" t="e">
        <f>VLOOKUP(B7689,'REGISTRO ABONOS'!$B$8:$BC$10009,54,0)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ABONOS'!$B$8:$BC$10009,54,0)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ABONOS'!$B$8:$BC$10009,54,0)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ABONOS'!$B$8:$BC$10009,54,0)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ABONOS'!$B$8:$BC$10009,54,0)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ABONOS'!$B$8:$BC$10009,54,0)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ABONOS'!$B$8:$BC$10009,54,0)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ABONOS'!$B$8:$BC$10009,54,0)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ABONOS'!$B$8:$BC$10009,54,0)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ABONOS'!$B$8:$BC$10009,54,0)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ABONOS'!$B$8:$BC$10009,54,0)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ABONOS'!$B$8:$BC$10009,54,0)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ABONOS'!$B$8:$BC$10009,54,0)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ABONOS'!$B$8:$BC$10009,54,0)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ABONOS'!$B$8:$BC$10009,54,0)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ABONOS'!$B$8:$BC$10009,54,0)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ABONOS'!$B$8:$BC$10009,54,0)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ABONOS'!$B$8:$BC$10009,54,0)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ABONOS'!$B$8:$BC$10009,54,0)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ABONOS'!$B$8:$BC$10009,54,0)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ABONOS'!$B$8:$BC$10009,54,0)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ABONOS'!$B$8:$BC$10009,54,0)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ABONOS'!$B$8:$BC$10009,54,0)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ABONOS'!$B$8:$BC$10009,54,0)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ABONOS'!$B$8:$BC$10009,54,0)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ABONOS'!$B$8:$BC$10009,54,0)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ABONOS'!$B$8:$BC$10009,54,0)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ABONOS'!$B$8:$BC$10009,54,0)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ABONOS'!$B$8:$BC$10009,54,0)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ABONOS'!$B$8:$BC$10009,54,0)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ABONOS'!$B$8:$BC$10009,54,0)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ABONOS'!$B$8:$BC$10009,54,0)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179</v>
      </c>
      <c r="H7721" t="s">
        <v>179</v>
      </c>
      <c r="I7721" t="s">
        <v>180</v>
      </c>
      <c r="J7721">
        <f t="shared" si="120"/>
        <v>105000</v>
      </c>
      <c r="K7721" t="e">
        <f>VLOOKUP(B7721,'REGISTRO ABONOS'!$B$8:$BC$10009,54,0)</f>
        <v>#N/A</v>
      </c>
      <c r="L7721" t="e">
        <f>IF(Tabla267[[#This Row],[VALOR RESTANTE]]&lt;Tabla267[[#This Row],[VALOR]],"NO DISPONIBLE","DISPONIBLE")</f>
        <v>#N/A</v>
      </c>
      <c r="M7721" s="9">
        <f>COUNTIF(Tabla267[[#This Row],[VALOR RESTANTE]],0)</f>
        <v>0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ABONOS'!$B$8:$BC$10009,54,0)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ABONOS'!$B$8:$BC$10009,54,0)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157</v>
      </c>
      <c r="I7724" t="s">
        <v>158</v>
      </c>
      <c r="J7724">
        <f t="shared" si="120"/>
        <v>105000</v>
      </c>
      <c r="K7724" t="e">
        <f>VLOOKUP(B7724,'REGISTRO ABONOS'!$B$8:$BC$10009,54,0)</f>
        <v>#N/A</v>
      </c>
      <c r="L7724" t="e">
        <f>IF(Tabla267[[#This Row],[VALOR RESTANTE]]&lt;Tabla267[[#This Row],[VALOR]],"NO DISPONIBLE","DISPONIBLE")</f>
        <v>#N/A</v>
      </c>
      <c r="M7724" s="9">
        <f>COUNTIF(Tabla267[[#This Row],[VALOR RESTANTE]],0)</f>
        <v>0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ABONOS'!$B$8:$BC$10009,54,0)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ABONOS'!$B$8:$BC$10009,54,0)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ABONOS'!$B$8:$BC$10009,54,0)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ABONOS'!$B$8:$BC$10009,54,0)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ABONOS'!$B$8:$BC$10009,54,0)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ABONOS'!$B$8:$BC$10009,54,0)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ABONOS'!$B$8:$BC$10009,54,0)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ABONOS'!$B$8:$BC$10009,54,0)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ABONOS'!$B$8:$BC$10009,54,0)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ABONOS'!$B$8:$BC$10009,54,0)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ABONOS'!$B$8:$BC$10009,54,0)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ABONOS'!$B$8:$BC$10009,54,0)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ABONOS'!$B$8:$BC$10009,54,0)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ABONOS'!$B$8:$BC$10009,54,0)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ABONOS'!$B$8:$BC$10009,54,0)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ABONOS'!$B$8:$BC$10009,54,0)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ABONOS'!$B$8:$BC$10009,54,0)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ABONOS'!$B$8:$BC$10009,54,0)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ABONOS'!$B$8:$BC$10009,54,0)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ABONOS'!$B$8:$BC$10009,54,0)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ABONOS'!$B$8:$BC$10009,54,0)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ABONOS'!$B$8:$BC$10009,54,0)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ABONOS'!$B$8:$BC$10009,54,0)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ABONOS'!$B$8:$BC$10009,54,0)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ABONOS'!$B$8:$BC$10009,54,0)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ABONOS'!$B$8:$BC$10009,54,0)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ABONOS'!$B$8:$BC$10009,54,0)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ABONOS'!$B$8:$BC$10009,54,0)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ABONOS'!$B$8:$BC$10009,54,0)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ABONOS'!$B$8:$BC$10009,54,0)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ABONOS'!$B$8:$BC$10009,54,0)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ABONOS'!$B$8:$BC$10009,54,0)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ABONOS'!$B$8:$BC$10009,54,0)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ABONOS'!$B$8:$BC$10009,54,0)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ABONOS'!$B$8:$BC$10009,54,0)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ABONOS'!$B$8:$BC$10009,54,0)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ABONOS'!$B$8:$BC$10009,54,0)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ABONOS'!$B$8:$BC$10009,54,0)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ABONOS'!$B$8:$BC$10009,54,0)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ABONOS'!$B$8:$BC$10009,54,0)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ABONOS'!$B$8:$BC$10009,54,0)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ABONOS'!$B$8:$BC$10009,54,0)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ABONOS'!$B$8:$BC$10009,54,0)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ABONOS'!$B$8:$BC$10009,54,0)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ABONOS'!$B$8:$BC$10009,54,0)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ABONOS'!$B$8:$BC$10009,54,0)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ABONOS'!$B$8:$BC$10009,54,0)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ABONOS'!$B$8:$BC$10009,54,0)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ABONOS'!$B$8:$BC$10009,54,0)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ABONOS'!$B$8:$BC$10009,54,0)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ABONOS'!$B$8:$BC$10009,54,0)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ABONOS'!$B$8:$BC$10009,54,0)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ABONOS'!$B$8:$BC$10009,54,0)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ABONOS'!$B$8:$BC$10009,54,0)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ABONOS'!$B$8:$BC$10009,54,0)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ABONOS'!$B$8:$BC$10009,54,0)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ABONOS'!$B$8:$BC$10009,54,0)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ABONOS'!$B$8:$BC$10009,54,0)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ABONOS'!$B$8:$BC$10009,54,0)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ABONOS'!$B$8:$BC$10009,54,0)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ABONOS'!$B$8:$BC$10009,54,0)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ABONOS'!$B$8:$BC$10009,54,0)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ABONOS'!$B$8:$BC$10009,54,0)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ABONOS'!$B$8:$BC$10009,54,0)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ABONOS'!$B$8:$BC$10009,54,0)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ABONOS'!$B$8:$BC$10009,54,0)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ABONOS'!$B$8:$BC$10009,54,0)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ABONOS'!$B$8:$BC$10009,54,0)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ABONOS'!$B$8:$BC$10009,54,0)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ABONOS'!$B$8:$BC$10009,54,0)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ABONOS'!$B$8:$BC$10009,54,0)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ABONOS'!$B$8:$BC$10009,54,0)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ABONOS'!$B$8:$BC$10009,54,0)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ABONOS'!$B$8:$BC$10009,54,0)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ABONOS'!$B$8:$BC$10009,54,0)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ABONOS'!$B$8:$BC$10009,54,0)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ABONOS'!$B$8:$BC$10009,54,0)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ABONOS'!$B$8:$BC$10009,54,0)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ABONOS'!$B$8:$BC$10009,54,0)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ABONOS'!$B$8:$BC$10009,54,0)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ABONOS'!$B$8:$BC$10009,54,0)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ABONOS'!$B$8:$BC$10009,54,0)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ABONOS'!$B$8:$BC$10009,54,0)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ABONOS'!$B$8:$BC$10009,54,0)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ABONOS'!$B$8:$BC$10009,54,0)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ABONOS'!$B$8:$BC$10009,54,0)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ABONOS'!$B$8:$BC$10009,54,0)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ABONOS'!$B$8:$BC$10009,54,0)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ABONOS'!$B$8:$BC$10009,54,0)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ABONOS'!$B$8:$BC$10009,54,0)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ABONOS'!$B$8:$BC$10009,54,0)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ABONOS'!$B$8:$BC$10009,54,0)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ABONOS'!$B$8:$BC$10009,54,0)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ABONOS'!$B$8:$BC$10009,54,0)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ABONOS'!$B$8:$BC$10009,54,0)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ABONOS'!$B$8:$BC$10009,54,0)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ABONOS'!$B$8:$BC$10009,54,0)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ABONOS'!$B$8:$BC$10009,54,0)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ABONOS'!$B$8:$BC$10009,54,0)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ABONOS'!$B$8:$BC$10009,54,0)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ABONOS'!$B$8:$BC$10009,54,0)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ABONOS'!$B$8:$BC$10009,54,0)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ABONOS'!$B$8:$BC$10009,54,0)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ABONOS'!$B$8:$BC$10009,54,0)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ABONOS'!$B$8:$BC$10009,54,0)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ABONOS'!$B$8:$BC$10009,54,0)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ABONOS'!$B$8:$BC$10009,54,0)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ABONOS'!$B$8:$BC$10009,54,0)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ABONOS'!$B$8:$BC$10009,54,0)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ABONOS'!$B$8:$BC$10009,54,0)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ABONOS'!$B$8:$BC$10009,54,0)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ABONOS'!$B$8:$BC$10009,54,0)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ABONOS'!$B$8:$BC$10009,54,0)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ABONOS'!$B$8:$BC$10009,54,0)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ABONOS'!$B$8:$BC$10009,54,0)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ABONOS'!$B$8:$BC$10009,54,0)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ABONOS'!$B$8:$BC$10009,54,0)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ABONOS'!$B$8:$BC$10009,54,0)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ABONOS'!$B$8:$BC$10009,54,0)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ABONOS'!$B$8:$BC$10009,54,0)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ABONOS'!$B$8:$BC$10009,54,0)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ABONOS'!$B$8:$BC$10009,54,0)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ABONOS'!$B$8:$BC$10009,54,0)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ABONOS'!$B$8:$BC$10009,54,0)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ABONOS'!$B$8:$BC$10009,54,0)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ABONOS'!$B$8:$BC$10009,54,0)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ABONOS'!$B$8:$BC$10009,54,0)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ABONOS'!$B$8:$BC$10009,54,0)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ABONOS'!$B$8:$BC$10009,54,0)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ABONOS'!$B$8:$BC$10009,54,0)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ABONOS'!$B$8:$BC$10009,54,0)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ABONOS'!$B$8:$BC$10009,54,0)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ABONOS'!$B$8:$BC$10009,54,0)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124</v>
      </c>
      <c r="H7858" t="s">
        <v>124</v>
      </c>
      <c r="I7858" t="s">
        <v>123</v>
      </c>
      <c r="J7858">
        <f t="shared" si="122"/>
        <v>105000</v>
      </c>
      <c r="K7858" t="e">
        <f>VLOOKUP(B7858,'REGISTRO ABONOS'!$B$8:$BC$10009,54,0)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ABONOS'!$B$8:$BC$10009,54,0)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ABONOS'!$B$8:$BC$10009,54,0)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ABONOS'!$B$8:$BC$10009,54,0)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ABONOS'!$B$8:$BC$10009,54,0)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ABONOS'!$B$8:$BC$10009,54,0)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ABONOS'!$B$8:$BC$10009,54,0)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ABONOS'!$B$8:$BC$10009,54,0)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177</v>
      </c>
      <c r="I7866" t="s">
        <v>73</v>
      </c>
      <c r="J7866">
        <f t="shared" si="122"/>
        <v>105000</v>
      </c>
      <c r="K7866" t="e">
        <f>VLOOKUP(B7866,'REGISTRO ABONOS'!$B$8:$BC$10009,54,0)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ABONOS'!$B$8:$BC$10009,54,0)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ABONOS'!$B$8:$BC$10009,54,0)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ABONOS'!$B$8:$BC$10009,54,0)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ABONOS'!$B$8:$BC$10009,54,0)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ABONOS'!$B$8:$BC$10009,54,0)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ABONOS'!$B$8:$BC$10009,54,0)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ABONOS'!$B$8:$BC$10009,54,0)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234</v>
      </c>
      <c r="H7874" t="s">
        <v>234</v>
      </c>
      <c r="I7874" t="s">
        <v>181</v>
      </c>
      <c r="J7874">
        <f t="shared" si="122"/>
        <v>105000</v>
      </c>
      <c r="K7874" t="e">
        <f>VLOOKUP(B7874,'REGISTRO ABONOS'!$B$8:$BC$10009,54,0)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ABONOS'!$B$8:$BC$10009,54,0)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ABONOS'!$B$8:$BC$10009,54,0)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ABONOS'!$B$8:$BC$10009,54,0)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ABONOS'!$B$8:$BC$10009,54,0)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ABONOS'!$B$8:$BC$10009,54,0)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ABONOS'!$B$8:$BC$10009,54,0)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ABONOS'!$B$8:$BC$10009,54,0)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ABONOS'!$B$8:$BC$10009,54,0)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ABONOS'!$B$8:$BC$10009,54,0)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ABONOS'!$B$8:$BC$10009,54,0)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ABONOS'!$B$8:$BC$10009,54,0)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ABONOS'!$B$8:$BC$10009,54,0)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ABONOS'!$B$8:$BC$10009,54,0)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ABONOS'!$B$8:$BC$10009,54,0)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ABONOS'!$B$8:$BC$10009,54,0)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ABONOS'!$B$8:$BC$10009,54,0)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ABONOS'!$B$8:$BC$10009,54,0)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ABONOS'!$B$8:$BC$10009,54,0)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ABONOS'!$B$8:$BC$10009,54,0)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ABONOS'!$B$8:$BC$10009,54,0)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ABONOS'!$B$8:$BC$10009,54,0)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ABONOS'!$B$8:$BC$10009,54,0)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ABONOS'!$B$8:$BC$10009,54,0)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ABONOS'!$B$8:$BC$10009,54,0)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ABONOS'!$B$8:$BC$10009,54,0)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ABONOS'!$B$8:$BC$10009,54,0)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ABONOS'!$B$8:$BC$10009,54,0)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ABONOS'!$B$8:$BC$10009,54,0)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ABONOS'!$B$8:$BC$10009,54,0)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ABONOS'!$B$8:$BC$10009,54,0)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ABONOS'!$B$8:$BC$10009,54,0)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ABONOS'!$B$8:$BC$10009,54,0)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ABONOS'!$B$8:$BC$10009,54,0)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ABONOS'!$B$8:$BC$10009,54,0)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ABONOS'!$B$8:$BC$10009,54,0)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ABONOS'!$B$8:$BC$10009,54,0)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ABONOS'!$B$8:$BC$10009,54,0)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ABONOS'!$B$8:$BC$10009,54,0)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ABONOS'!$B$8:$BC$10009,54,0)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ABONOS'!$B$8:$BC$10009,54,0)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ABONOS'!$B$8:$BC$10009,54,0)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ABONOS'!$B$8:$BC$10009,54,0)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ABONOS'!$B$8:$BC$10009,54,0)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ABONOS'!$B$8:$BC$10009,54,0)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ABONOS'!$B$8:$BC$10009,54,0)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ABONOS'!$B$8:$BC$10009,54,0)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ABONOS'!$B$8:$BC$10009,54,0)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ABONOS'!$B$8:$BC$10009,54,0)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ABONOS'!$B$8:$BC$10009,54,0)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ABONOS'!$B$8:$BC$10009,54,0)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ABONOS'!$B$8:$BC$10009,54,0)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ABONOS'!$B$8:$BC$10009,54,0)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ABONOS'!$B$8:$BC$10009,54,0)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ABONOS'!$B$8:$BC$10009,54,0)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ABONOS'!$B$8:$BC$10009,54,0)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377</v>
      </c>
      <c r="H7930" t="s">
        <v>377</v>
      </c>
      <c r="I7930" t="s">
        <v>176</v>
      </c>
      <c r="J7930">
        <f t="shared" si="123"/>
        <v>105000</v>
      </c>
      <c r="K7930" t="e">
        <f>VLOOKUP(B7930,'REGISTRO ABONOS'!$B$8:$BC$10009,54,0)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ABONOS'!$B$8:$BC$10009,54,0)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ABONOS'!$B$8:$BC$10009,54,0)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ABONOS'!$B$8:$BC$10009,54,0)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ABONOS'!$B$8:$BC$10009,54,0)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ABONOS'!$B$8:$BC$10009,54,0)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ABONOS'!$B$8:$BC$10009,54,0)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ABONOS'!$B$8:$BC$10009,54,0)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ABONOS'!$B$8:$BC$10009,54,0)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ABONOS'!$B$8:$BC$10009,54,0)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ABONOS'!$B$8:$BC$10009,54,0)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ABONOS'!$B$8:$BC$10009,54,0)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ABONOS'!$B$8:$BC$10009,54,0)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ABONOS'!$B$8:$BC$10009,54,0)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ABONOS'!$B$8:$BC$10009,54,0)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ABONOS'!$B$8:$BC$10009,54,0)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ABONOS'!$B$8:$BC$10009,54,0)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ABONOS'!$B$8:$BC$10009,54,0)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ABONOS'!$B$8:$BC$10009,54,0)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ABONOS'!$B$8:$BC$10009,54,0)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ABONOS'!$B$8:$BC$10009,54,0)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ABONOS'!$B$8:$BC$10009,54,0)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ABONOS'!$B$8:$BC$10009,54,0)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ABONOS'!$B$8:$BC$10009,54,0)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ABONOS'!$B$8:$BC$10009,54,0)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ABONOS'!$B$8:$BC$10009,54,0)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ABONOS'!$B$8:$BC$10009,54,0)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ABONOS'!$B$8:$BC$10009,54,0)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ABONOS'!$B$8:$BC$10009,54,0)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ABONOS'!$B$8:$BC$10009,54,0)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ABONOS'!$B$8:$BC$10009,54,0)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394</v>
      </c>
      <c r="H7961" t="s">
        <v>394</v>
      </c>
      <c r="I7961" t="s">
        <v>176</v>
      </c>
      <c r="J7961">
        <f t="shared" si="124"/>
        <v>105000</v>
      </c>
      <c r="K7961" t="e">
        <f>VLOOKUP(B7961,'REGISTRO ABONOS'!$B$8:$BC$10009,54,0)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ABONOS'!$B$8:$BC$10009,54,0)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ABONOS'!$B$8:$BC$10009,54,0)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ABONOS'!$B$8:$BC$10009,54,0)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ABONOS'!$B$8:$BC$10009,54,0)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ABONOS'!$B$8:$BC$10009,54,0)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ABONOS'!$B$8:$BC$10009,54,0)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ABONOS'!$B$8:$BC$10009,54,0)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ABONOS'!$B$8:$BC$10009,54,0)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ABONOS'!$B$8:$BC$10009,54,0)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ABONOS'!$B$8:$BC$10009,54,0)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ABONOS'!$B$8:$BC$10009,54,0)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ABONOS'!$B$8:$BC$10009,54,0)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ABONOS'!$B$8:$BC$10009,54,0)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ABONOS'!$B$8:$BC$10009,54,0)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ABONOS'!$B$8:$BC$10009,54,0)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ABONOS'!$B$8:$BC$10009,54,0)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ABONOS'!$B$8:$BC$10009,54,0)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ABONOS'!$B$8:$BC$10009,54,0)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ABONOS'!$B$8:$BC$10009,54,0)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ABONOS'!$B$8:$BC$10009,54,0)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ABONOS'!$B$8:$BC$10009,54,0)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ABONOS'!$B$8:$BC$10009,54,0)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ABONOS'!$B$8:$BC$10009,54,0)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ABONOS'!$B$8:$BC$10009,54,0)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ABONOS'!$B$8:$BC$10009,54,0)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ABONOS'!$B$8:$BC$10009,54,0)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ABONOS'!$B$8:$BC$10009,54,0)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ABONOS'!$B$8:$BC$10009,54,0)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ABONOS'!$B$8:$BC$10009,54,0)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ABONOS'!$B$8:$BC$10009,54,0)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ABONOS'!$B$8:$BC$10009,54,0)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C7993" s="10">
        <v>43565</v>
      </c>
      <c r="D7993" t="s">
        <v>422</v>
      </c>
      <c r="H7993" t="s">
        <v>422</v>
      </c>
      <c r="I7993" t="s">
        <v>128</v>
      </c>
      <c r="J7993">
        <f t="shared" si="124"/>
        <v>105000</v>
      </c>
      <c r="K7993" t="e">
        <f>VLOOKUP(B7993,'REGISTRO ABONOS'!$B$8:$BC$10009,54,0)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ABONOS'!$B$8:$BC$10009,54,0)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ABONOS'!$B$8:$BC$10009,54,0)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ABONOS'!$B$8:$BC$10009,54,0)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ABONOS'!$B$8:$BC$10009,54,0)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ABONOS'!$B$8:$BC$10009,54,0)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ABONOS'!$B$8:$BC$10009,54,0)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ABONOS'!$B$8:$BC$10009,54,0)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ABONOS'!$B$8:$BC$10009,54,0)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ABONOS'!$B$8:$BC$10009,54,0)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ABONOS'!$B$8:$BC$10009,54,0)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ABONOS'!$B$8:$BC$10009,54,0)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ABONOS'!$B$8:$BC$10009,54,0)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ABONOS'!$B$8:$BC$10009,54,0)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ABONOS'!$B$8:$BC$10009,54,0)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ABONOS'!$B$8:$BC$10009,54,0)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ABONOS'!$B$8:$BC$10009,54,0)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ABONOS'!$B$8:$BC$10009,54,0)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ABONOS'!$B$8:$BC$10009,54,0)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ABONOS'!$B$8:$BC$10009,54,0)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ABONOS'!$B$8:$BC$10009,54,0)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ABONOS'!$B$8:$BC$10009,54,0)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ABONOS'!$B$8:$BC$10009,54,0)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ABONOS'!$B$8:$BC$10009,54,0)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ABONOS'!$B$8:$BC$10009,54,0)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ABONOS'!$B$8:$BC$10009,54,0)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ABONOS'!$B$8:$BC$10009,54,0)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ABONOS'!$B$8:$BC$10009,54,0)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ABONOS'!$B$8:$BC$10009,54,0)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ABONOS'!$B$8:$BC$10009,54,0)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ABONOS'!$B$8:$BC$10009,54,0)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ABONOS'!$B$8:$BC$10009,54,0)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ABONOS'!$B$8:$BC$10009,54,0)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ABONOS'!$B$8:$BC$10009,54,0)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ABONOS'!$B$8:$BC$10009,54,0)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ABONOS'!$B$8:$BC$10009,54,0)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ABONOS'!$B$8:$BC$10009,54,0)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ABONOS'!$B$8:$BC$10009,54,0)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ABONOS'!$B$8:$BC$10009,54,0)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ABONOS'!$B$8:$BC$10009,54,0)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ABONOS'!$B$8:$BC$10009,54,0)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ABONOS'!$B$8:$BC$10009,54,0)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ABONOS'!$B$8:$BC$10009,54,0)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ABONOS'!$B$8:$BC$10009,54,0)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ABONOS'!$B$8:$BC$10009,54,0)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ABONOS'!$B$8:$BC$10009,54,0)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ABONOS'!$B$8:$BC$10009,54,0)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ABONOS'!$B$8:$BC$10009,54,0)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ABONOS'!$B$8:$BC$10009,54,0)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ABONOS'!$B$8:$BC$10009,54,0)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ABONOS'!$B$8:$BC$10009,54,0)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ABONOS'!$B$8:$BC$10009,54,0)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ABONOS'!$B$8:$BC$10009,54,0)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ABONOS'!$B$8:$BC$10009,54,0)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120</v>
      </c>
      <c r="H8047" t="s">
        <v>120</v>
      </c>
      <c r="I8047" t="s">
        <v>110</v>
      </c>
      <c r="J8047">
        <f t="shared" si="125"/>
        <v>105000</v>
      </c>
      <c r="K8047" t="e">
        <f>VLOOKUP(B8047,'REGISTRO ABONOS'!$B$8:$BC$10009,54,0)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ABONOS'!$B$8:$BC$10009,54,0)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ABONOS'!$B$8:$BC$10009,54,0)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ABONOS'!$B$8:$BC$10009,54,0)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ABONOS'!$B$8:$BC$10009,54,0)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ABONOS'!$B$8:$BC$10009,54,0)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ABONOS'!$B$8:$BC$10009,54,0)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ABONOS'!$B$8:$BC$10009,54,0)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ABONOS'!$B$8:$BC$10009,54,0)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ABONOS'!$B$8:$BC$10009,54,0)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ABONOS'!$B$8:$BC$10009,54,0)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ABONOS'!$B$8:$BC$10009,54,0)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ABONOS'!$B$8:$BC$10009,54,0)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ABONOS'!$B$8:$BC$10009,54,0)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ABONOS'!$B$8:$BC$10009,54,0)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ABONOS'!$B$8:$BC$10009,54,0)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ABONOS'!$B$8:$BC$10009,54,0)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ABONOS'!$B$8:$BC$10009,54,0)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ABONOS'!$B$8:$BC$10009,54,0)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ABONOS'!$B$8:$BC$10009,54,0)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ABONOS'!$B$8:$BC$10009,54,0)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ABONOS'!$B$8:$BC$10009,54,0)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ABONOS'!$B$8:$BC$10009,54,0)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ABONOS'!$B$8:$BC$10009,54,0)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ABONOS'!$B$8:$BC$10009,54,0)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ABONOS'!$B$8:$BC$10009,54,0)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ABONOS'!$B$8:$BC$10009,54,0)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ABONOS'!$B$8:$BC$10009,54,0)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ABONOS'!$B$8:$BC$10009,54,0)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ABONOS'!$B$8:$BC$10009,54,0)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ABONOS'!$B$8:$BC$10009,54,0)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ABONOS'!$B$8:$BC$10009,54,0)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ABONOS'!$B$8:$BC$10009,54,0)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ABONOS'!$B$8:$BC$10009,54,0)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ABONOS'!$B$8:$BC$10009,54,0)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ABONOS'!$B$8:$BC$10009,54,0)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ABONOS'!$B$8:$BC$10009,54,0)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ABONOS'!$B$8:$BC$10009,54,0)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ABONOS'!$B$8:$BC$10009,54,0)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ABONOS'!$B$8:$BC$10009,54,0)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ABONOS'!$B$8:$BC$10009,54,0)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ABONOS'!$B$8:$BC$10009,54,0)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ABONOS'!$B$8:$BC$10009,54,0)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ABONOS'!$B$8:$BC$10009,54,0)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ABONOS'!$B$8:$BC$10009,54,0)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ABONOS'!$B$8:$BC$10009,54,0)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ABONOS'!$B$8:$BC$10009,54,0)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ABONOS'!$B$8:$BC$10009,54,0)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ABONOS'!$B$8:$BC$10009,54,0)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ABONOS'!$B$8:$BC$10009,54,0)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ABONOS'!$B$8:$BC$10009,54,0)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ABONOS'!$B$8:$BC$10009,54,0)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ABONOS'!$B$8:$BC$10009,54,0)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ABONOS'!$B$8:$BC$10009,54,0)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ABONOS'!$B$8:$BC$10009,54,0)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ABONOS'!$B$8:$BC$10009,54,0)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ABONOS'!$B$8:$BC$10009,54,0)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ABONOS'!$B$8:$BC$10009,54,0)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ABONOS'!$B$8:$BC$10009,54,0)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ABONOS'!$B$8:$BC$10009,54,0)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ABONOS'!$B$8:$BC$10009,54,0)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ABONOS'!$B$8:$BC$10009,54,0)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ABONOS'!$B$8:$BC$10009,54,0)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ABONOS'!$B$8:$BC$10009,54,0)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ABONOS'!$B$8:$BC$10009,54,0)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ABONOS'!$B$8:$BC$10009,54,0)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ABONOS'!$B$8:$BC$10009,54,0)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ABONOS'!$B$8:$BC$10009,54,0)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ABONOS'!$B$8:$BC$10009,54,0)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ABONOS'!$B$8:$BC$10009,54,0)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ABONOS'!$B$8:$BC$10009,54,0)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ABONOS'!$B$8:$BC$10009,54,0)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ABONOS'!$B$8:$BC$10009,54,0)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ABONOS'!$B$8:$BC$10009,54,0)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ABONOS'!$B$8:$BC$10009,54,0)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ABONOS'!$B$8:$BC$10009,54,0)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ABONOS'!$B$8:$BC$10009,54,0)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ABONOS'!$B$8:$BC$10009,54,0)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ABONOS'!$B$8:$BC$10009,54,0)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ABONOS'!$B$8:$BC$10009,54,0)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ABONOS'!$B$8:$BC$10009,54,0)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ABONOS'!$B$8:$BC$10009,54,0)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ABONOS'!$B$8:$BC$10009,54,0)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ABONOS'!$B$8:$BC$10009,54,0)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ABONOS'!$B$8:$BC$10009,54,0)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ABONOS'!$B$8:$BC$10009,54,0)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ABONOS'!$B$8:$BC$10009,54,0)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ABONOS'!$B$8:$BC$10009,54,0)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ABONOS'!$B$8:$BC$10009,54,0)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ABONOS'!$B$8:$BC$10009,54,0)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ABONOS'!$B$8:$BC$10009,54,0)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ABONOS'!$B$8:$BC$10009,54,0)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ABONOS'!$B$8:$BC$10009,54,0)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ABONOS'!$B$8:$BC$10009,54,0)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ABONOS'!$B$8:$BC$10009,54,0)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ABONOS'!$B$8:$BC$10009,54,0)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ABONOS'!$B$8:$BC$10009,54,0)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ABONOS'!$B$8:$BC$10009,54,0)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ABONOS'!$B$8:$BC$10009,54,0)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ABONOS'!$B$8:$BC$10009,54,0)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ABONOS'!$B$8:$BC$10009,54,0)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ABONOS'!$B$8:$BC$10009,54,0)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ABONOS'!$B$8:$BC$10009,54,0)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ABONOS'!$B$8:$BC$10009,54,0)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ABONOS'!$B$8:$BC$10009,54,0)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ABONOS'!$B$8:$BC$10009,54,0)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ABONOS'!$B$8:$BC$10009,54,0)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ABONOS'!$B$8:$BC$10009,54,0)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ABONOS'!$B$8:$BC$10009,54,0)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ABONOS'!$B$8:$BC$10009,54,0)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ABONOS'!$B$8:$BC$10009,54,0)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ABONOS'!$B$8:$BC$10009,54,0)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ABONOS'!$B$8:$BC$10009,54,0)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ABONOS'!$B$8:$BC$10009,54,0)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ABONOS'!$B$8:$BC$10009,54,0)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ABONOS'!$B$8:$BC$10009,54,0)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ABONOS'!$B$8:$BC$10009,54,0)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ABONOS'!$B$8:$BC$10009,54,0)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ABONOS'!$B$8:$BC$10009,54,0)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ABONOS'!$B$8:$BC$10009,54,0)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ABONOS'!$B$8:$BC$10009,54,0)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ABONOS'!$B$8:$BC$10009,54,0)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ABONOS'!$B$8:$BC$10009,54,0)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ABONOS'!$B$8:$BC$10009,54,0)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ABONOS'!$B$8:$BC$10009,54,0)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ABONOS'!$B$8:$BC$10009,54,0)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ABONOS'!$B$8:$BC$10009,54,0)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ABONOS'!$B$8:$BC$10009,54,0)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ABONOS'!$B$8:$BC$10009,54,0)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ABONOS'!$B$8:$BC$10009,54,0)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ABONOS'!$B$8:$BC$10009,54,0)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ABONOS'!$B$8:$BC$10009,54,0)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ABONOS'!$B$8:$BC$10009,54,0)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ABONOS'!$B$8:$BC$10009,54,0)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ABONOS'!$B$8:$BC$10009,54,0)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ABONOS'!$B$8:$BC$10009,54,0)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ABONOS'!$B$8:$BC$10009,54,0)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ABONOS'!$B$8:$BC$10009,54,0)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ABONOS'!$B$8:$BC$10009,54,0)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ABONOS'!$B$8:$BC$10009,54,0)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ABONOS'!$B$8:$BC$10009,54,0)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ABONOS'!$B$8:$BC$10009,54,0)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ABONOS'!$B$8:$BC$10009,54,0)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ABONOS'!$B$8:$BC$10009,54,0)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ABONOS'!$B$8:$BC$10009,54,0)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ABONOS'!$B$8:$BC$10009,54,0)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ABONOS'!$B$8:$BC$10009,54,0)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ABONOS'!$B$8:$BC$10009,54,0)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ABONOS'!$B$8:$BC$10009,54,0)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ABONOS'!$B$8:$BC$10009,54,0)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ABONOS'!$B$8:$BC$10009,54,0)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ABONOS'!$B$8:$BC$10009,54,0)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ABONOS'!$B$8:$BC$10009,54,0)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ABONOS'!$B$8:$BC$10009,54,0)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ABONOS'!$B$8:$BC$10009,54,0)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ABONOS'!$B$8:$BC$10009,54,0)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ABONOS'!$B$8:$BC$10009,54,0)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ABONOS'!$B$8:$BC$10009,54,0)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ABONOS'!$B$8:$BC$10009,54,0)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ABONOS'!$B$8:$BC$10009,54,0)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ABONOS'!$B$8:$BC$10009,54,0)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ABONOS'!$B$8:$BC$10009,54,0)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ABONOS'!$B$8:$BC$10009,54,0)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ABONOS'!$B$8:$BC$10009,54,0)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ABONOS'!$B$8:$BC$10009,54,0)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ABONOS'!$B$8:$BC$10009,54,0)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ABONOS'!$B$8:$BC$10009,54,0)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ABONOS'!$B$8:$BC$10009,54,0)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ABONOS'!$B$8:$BC$10009,54,0)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ABONOS'!$B$8:$BC$10009,54,0)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ABONOS'!$B$8:$BC$10009,54,0)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ABONOS'!$B$8:$BC$10009,54,0)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ABONOS'!$B$8:$BC$10009,54,0)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ABONOS'!$B$8:$BC$10009,54,0)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ABONOS'!$B$8:$BC$10009,54,0)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ABONOS'!$B$8:$BC$10009,54,0)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ABONOS'!$B$8:$BC$10009,54,0)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ABONOS'!$B$8:$BC$10009,54,0)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ABONOS'!$B$8:$BC$10009,54,0)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ABONOS'!$B$8:$BC$10009,54,0)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100</v>
      </c>
      <c r="H8227" t="s">
        <v>101</v>
      </c>
      <c r="I8227" t="s">
        <v>62</v>
      </c>
      <c r="J8227">
        <f t="shared" si="128"/>
        <v>105000</v>
      </c>
      <c r="K8227" t="e">
        <f>VLOOKUP(B8227,'REGISTRO ABONOS'!$B$8:$BC$10009,54,0)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ABONOS'!$B$8:$BC$10009,54,0)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ABONOS'!$B$8:$BC$10009,54,0)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ABONOS'!$B$8:$BC$10009,54,0)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ABONOS'!$B$8:$BC$10009,54,0)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ABONOS'!$B$8:$BC$10009,54,0)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ABONOS'!$B$8:$BC$10009,54,0)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ABONOS'!$B$8:$BC$10009,54,0)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ABONOS'!$B$8:$BC$10009,54,0)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ABONOS'!$B$8:$BC$10009,54,0)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ABONOS'!$B$8:$BC$10009,54,0)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ABONOS'!$B$8:$BC$10009,54,0)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ABONOS'!$B$8:$BC$10009,54,0)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ABONOS'!$B$8:$BC$10009,54,0)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ABONOS'!$B$8:$BC$10009,54,0)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ABONOS'!$B$8:$BC$10009,54,0)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ABONOS'!$B$8:$BC$10009,54,0)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ABONOS'!$B$8:$BC$10009,54,0)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ABONOS'!$B$8:$BC$10009,54,0)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ABONOS'!$B$8:$BC$10009,54,0)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ABONOS'!$B$8:$BC$10009,54,0)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ABONOS'!$B$8:$BC$10009,54,0)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ABONOS'!$B$8:$BC$10009,54,0)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ABONOS'!$B$8:$BC$10009,54,0)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ABONOS'!$B$8:$BC$10009,54,0)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ABONOS'!$B$8:$BC$10009,54,0)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ABONOS'!$B$8:$BC$10009,54,0)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ABONOS'!$B$8:$BC$10009,54,0)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ABONOS'!$B$8:$BC$10009,54,0)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ABONOS'!$B$8:$BC$10009,54,0)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ABONOS'!$B$8:$BC$10009,54,0)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ABONOS'!$B$8:$BC$10009,54,0)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ABONOS'!$B$8:$BC$10009,54,0)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ABONOS'!$B$8:$BC$10009,54,0)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ABONOS'!$B$8:$BC$10009,54,0)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ABONOS'!$B$8:$BC$10009,54,0)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ABONOS'!$B$8:$BC$10009,54,0)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ABONOS'!$B$8:$BC$10009,54,0)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ABONOS'!$B$8:$BC$10009,54,0)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ABONOS'!$B$8:$BC$10009,54,0)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ABONOS'!$B$8:$BC$10009,54,0)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ABONOS'!$B$8:$BC$10009,54,0)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ABONOS'!$B$8:$BC$10009,54,0)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ABONOS'!$B$8:$BC$10009,54,0)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ABONOS'!$B$8:$BC$10009,54,0)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ABONOS'!$B$8:$BC$10009,54,0)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ABONOS'!$B$8:$BC$10009,54,0)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ABONOS'!$B$8:$BC$10009,54,0)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ABONOS'!$B$8:$BC$10009,54,0)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ABONOS'!$B$8:$BC$10009,54,0)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ABONOS'!$B$8:$BC$10009,54,0)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ABONOS'!$B$8:$BC$10009,54,0)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ABONOS'!$B$8:$BC$10009,54,0)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ABONOS'!$B$8:$BC$10009,54,0)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ABONOS'!$B$8:$BC$10009,54,0)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ABONOS'!$B$8:$BC$10009,54,0)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ABONOS'!$B$8:$BC$10009,54,0)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ABONOS'!$B$8:$BC$10009,54,0)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ABONOS'!$B$8:$BC$10009,54,0)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ABONOS'!$B$8:$BC$10009,54,0)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ABONOS'!$B$8:$BC$10009,54,0)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ABONOS'!$B$8:$BC$10009,54,0)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ABONOS'!$B$8:$BC$10009,54,0)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ABONOS'!$B$8:$BC$10009,54,0)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ABONOS'!$B$8:$BC$10009,54,0)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ABONOS'!$B$8:$BC$10009,54,0)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ABONOS'!$B$8:$BC$10009,54,0)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ABONOS'!$B$8:$BC$10009,54,0)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ABONOS'!$B$8:$BC$10009,54,0)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ABONOS'!$B$8:$BC$10009,54,0)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ABONOS'!$B$8:$BC$10009,54,0)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ABONOS'!$B$8:$BC$10009,54,0)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ABONOS'!$B$8:$BC$10009,54,0)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ABONOS'!$B$8:$BC$10009,54,0)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ABONOS'!$B$8:$BC$10009,54,0)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ABONOS'!$B$8:$BC$10009,54,0)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ABONOS'!$B$8:$BC$10009,54,0)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168</v>
      </c>
      <c r="I8304" t="s">
        <v>158</v>
      </c>
      <c r="J8304">
        <f t="shared" si="129"/>
        <v>105000</v>
      </c>
      <c r="K8304" t="e">
        <f>VLOOKUP(B8304,'REGISTRO ABONOS'!$B$8:$BC$10009,54,0)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ABONOS'!$B$8:$BC$10009,54,0)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ABONOS'!$B$8:$BC$10009,54,0)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ABONOS'!$B$8:$BC$10009,54,0)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ABONOS'!$B$8:$BC$10009,54,0)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ABONOS'!$B$8:$BC$10009,54,0)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ABONOS'!$B$8:$BC$10009,54,0)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ABONOS'!$B$8:$BC$10009,54,0)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ABONOS'!$B$8:$BC$10009,54,0)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ABONOS'!$B$8:$BC$10009,54,0)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ABONOS'!$B$8:$BC$10009,54,0)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ABONOS'!$B$8:$BC$10009,54,0)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ABONOS'!$B$8:$BC$10009,54,0)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ABONOS'!$B$8:$BC$10009,54,0)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ABONOS'!$B$8:$BC$10009,54,0)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394</v>
      </c>
      <c r="H8319" t="s">
        <v>394</v>
      </c>
      <c r="I8319" t="s">
        <v>176</v>
      </c>
      <c r="J8319">
        <f t="shared" si="129"/>
        <v>105000</v>
      </c>
      <c r="K8319" t="e">
        <f>VLOOKUP(B8319,'REGISTRO ABONOS'!$B$8:$BC$10009,54,0)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ABONOS'!$B$8:$BC$10009,54,0)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ABONOS'!$B$8:$BC$10009,54,0)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ABONOS'!$B$8:$BC$10009,54,0)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ABONOS'!$B$8:$BC$10009,54,0)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ABONOS'!$B$8:$BC$10009,54,0)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ABONOS'!$B$8:$BC$10009,54,0)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ABONOS'!$B$8:$BC$10009,54,0)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ABONOS'!$B$8:$BC$10009,54,0)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134</v>
      </c>
      <c r="I8328" t="s">
        <v>128</v>
      </c>
      <c r="J8328">
        <f t="shared" si="129"/>
        <v>105000</v>
      </c>
      <c r="K8328" t="e">
        <f>VLOOKUP(B8328,'REGISTRO ABONOS'!$B$8:$BC$10009,54,0)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ABONOS'!$B$8:$BC$10009,54,0)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ABONOS'!$B$8:$BC$10009,54,0)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ABONOS'!$B$8:$BC$10009,54,0)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ABONOS'!$B$8:$BC$10009,54,0)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ABONOS'!$B$8:$BC$10009,54,0)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ABONOS'!$B$8:$BC$10009,54,0)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ABONOS'!$B$8:$BC$10009,54,0)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ABONOS'!$B$8:$BC$10009,54,0)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ABONOS'!$B$8:$BC$10009,54,0)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ABONOS'!$B$8:$BC$10009,54,0)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ABONOS'!$B$8:$BC$10009,54,0)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ABONOS'!$B$8:$BC$10009,54,0)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ABONOS'!$B$8:$BC$10009,54,0)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ABONOS'!$B$8:$BC$10009,54,0)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ABONOS'!$B$8:$BC$10009,54,0)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ABONOS'!$B$8:$BC$10009,54,0)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ABONOS'!$B$8:$BC$10009,54,0)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ABONOS'!$B$8:$BC$10009,54,0)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ABONOS'!$B$8:$BC$10009,54,0)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ABONOS'!$B$8:$BC$10009,54,0)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ABONOS'!$B$8:$BC$10009,54,0)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ABONOS'!$B$8:$BC$10009,54,0)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ABONOS'!$B$8:$BC$10009,54,0)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ABONOS'!$B$8:$BC$10009,54,0)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ABONOS'!$B$8:$BC$10009,54,0)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ABONOS'!$B$8:$BC$10009,54,0)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ABONOS'!$B$8:$BC$10009,54,0)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ABONOS'!$B$8:$BC$10009,54,0)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ABONOS'!$B$8:$BC$10009,54,0)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ABONOS'!$B$8:$BC$10009,54,0)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ABONOS'!$B$8:$BC$10009,54,0)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ABONOS'!$B$8:$BC$10009,54,0)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ABONOS'!$B$8:$BC$10009,54,0)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ABONOS'!$B$8:$BC$10009,54,0)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ABONOS'!$B$8:$BC$10009,54,0)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ABONOS'!$B$8:$BC$10009,54,0)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ABONOS'!$B$8:$BC$10009,54,0)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ABONOS'!$B$8:$BC$10009,54,0)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194</v>
      </c>
      <c r="I8367" t="s">
        <v>62</v>
      </c>
      <c r="J8367">
        <f t="shared" si="130"/>
        <v>105000</v>
      </c>
      <c r="K8367" t="e">
        <f>VLOOKUP(B8367,'REGISTRO ABONOS'!$B$8:$BC$10009,54,0)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ABONOS'!$B$8:$BC$10009,54,0)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ABONOS'!$B$8:$BC$10009,54,0)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ABONOS'!$B$8:$BC$10009,54,0)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ABONOS'!$B$8:$BC$10009,54,0)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ABONOS'!$B$8:$BC$10009,54,0)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ABONOS'!$B$8:$BC$10009,54,0)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ABONOS'!$B$8:$BC$10009,54,0)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ABONOS'!$B$8:$BC$10009,54,0)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ABONOS'!$B$8:$BC$10009,54,0)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ABONOS'!$B$8:$BC$10009,54,0)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ABONOS'!$B$8:$BC$10009,54,0)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ABONOS'!$B$8:$BC$10009,54,0)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ABONOS'!$B$8:$BC$10009,54,0)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ABONOS'!$B$8:$BC$10009,54,0)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ABONOS'!$B$8:$BC$10009,54,0)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ABONOS'!$B$8:$BC$10009,54,0)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ABONOS'!$B$8:$BC$10009,54,0)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ABONOS'!$B$8:$BC$10009,54,0)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ABONOS'!$B$8:$BC$10009,54,0)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ABONOS'!$B$8:$BC$10009,54,0)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ABONOS'!$B$8:$BC$10009,54,0)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ABONOS'!$B$8:$BC$10009,54,0)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ABONOS'!$B$8:$BC$10009,54,0)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ABONOS'!$B$8:$BC$10009,54,0)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ABONOS'!$B$8:$BC$10009,54,0)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ABONOS'!$B$8:$BC$10009,54,0)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ABONOS'!$B$8:$BC$10009,54,0)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ABONOS'!$B$8:$BC$10009,54,0)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ABONOS'!$B$8:$BC$10009,54,0)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ABONOS'!$B$8:$BC$10009,54,0)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ABONOS'!$B$8:$BC$10009,54,0)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ABONOS'!$B$8:$BC$10009,54,0)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ABONOS'!$B$8:$BC$10009,54,0)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ABONOS'!$B$8:$BC$10009,54,0)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ABONOS'!$B$8:$BC$10009,54,0)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ABONOS'!$B$8:$BC$10009,54,0)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ABONOS'!$B$8:$BC$10009,54,0)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ABONOS'!$B$8:$BC$10009,54,0)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ABONOS'!$B$8:$BC$10009,54,0)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ABONOS'!$B$8:$BC$10009,54,0)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ABONOS'!$B$8:$BC$10009,54,0)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ABONOS'!$B$8:$BC$10009,54,0)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ABONOS'!$B$8:$BC$10009,54,0)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ABONOS'!$B$8:$BC$10009,54,0)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ABONOS'!$B$8:$BC$10009,54,0)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ABONOS'!$B$8:$BC$10009,54,0)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ABONOS'!$B$8:$BC$10009,54,0)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ABONOS'!$B$8:$BC$10009,54,0)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ABONOS'!$B$8:$BC$10009,54,0)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ABONOS'!$B$8:$BC$10009,54,0)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ABONOS'!$B$8:$BC$10009,54,0)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ABONOS'!$B$8:$BC$10009,54,0)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ABONOS'!$B$8:$BC$10009,54,0)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ABONOS'!$B$8:$BC$10009,54,0)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ABONOS'!$B$8:$BC$10009,54,0)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ABONOS'!$B$8:$BC$10009,54,0)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ABONOS'!$B$8:$BC$10009,54,0)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ABONOS'!$B$8:$BC$10009,54,0)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ABONOS'!$B$8:$BC$10009,54,0)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ABONOS'!$B$8:$BC$10009,54,0)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ABONOS'!$B$8:$BC$10009,54,0)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ABONOS'!$B$8:$BC$10009,54,0)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ABONOS'!$B$8:$BC$10009,54,0)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ABONOS'!$B$8:$BC$10009,54,0)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ABONOS'!$B$8:$BC$10009,54,0)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ABONOS'!$B$8:$BC$10009,54,0)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ABONOS'!$B$8:$BC$10009,54,0)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ABONOS'!$B$8:$BC$10009,54,0)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204</v>
      </c>
      <c r="I8436" t="s">
        <v>205</v>
      </c>
      <c r="J8436">
        <f t="shared" si="131"/>
        <v>105000</v>
      </c>
      <c r="K8436" t="e">
        <f>VLOOKUP(B8436,'REGISTRO ABONOS'!$B$8:$BC$10009,54,0)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ABONOS'!$B$8:$BC$10009,54,0)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ABONOS'!$B$8:$BC$10009,54,0)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ABONOS'!$B$8:$BC$10009,54,0)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ABONOS'!$B$8:$BC$10009,54,0)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ABONOS'!$B$8:$BC$10009,54,0)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ABONOS'!$B$8:$BC$10009,54,0)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ABONOS'!$B$8:$BC$10009,54,0)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166</v>
      </c>
      <c r="I8444" t="s">
        <v>158</v>
      </c>
      <c r="J8444">
        <f t="shared" si="131"/>
        <v>105000</v>
      </c>
      <c r="K8444" t="e">
        <f>VLOOKUP(B8444,'REGISTRO ABONOS'!$B$8:$BC$10009,54,0)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ABONOS'!$B$8:$BC$10009,54,0)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ABONOS'!$B$8:$BC$10009,54,0)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ABONOS'!$B$8:$BC$10009,54,0)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ABONOS'!$B$8:$BC$10009,54,0)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ABONOS'!$B$8:$BC$10009,54,0)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ABONOS'!$B$8:$BC$10009,54,0)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ABONOS'!$B$8:$BC$10009,54,0)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ABONOS'!$B$8:$BC$10009,54,0)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ABONOS'!$B$8:$BC$10009,54,0)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ABONOS'!$B$8:$BC$10009,54,0)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ABONOS'!$B$8:$BC$10009,54,0)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ABONOS'!$B$8:$BC$10009,54,0)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ABONOS'!$B$8:$BC$10009,54,0)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ABONOS'!$B$8:$BC$10009,54,0)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ABONOS'!$B$8:$BC$10009,54,0)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ABONOS'!$B$8:$BC$10009,54,0)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ABONOS'!$B$8:$BC$10009,54,0)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ABONOS'!$B$8:$BC$10009,54,0)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ABONOS'!$B$8:$BC$10009,54,0)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ABONOS'!$B$8:$BC$10009,54,0)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ABONOS'!$B$8:$BC$10009,54,0)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ABONOS'!$B$8:$BC$10009,54,0)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ABONOS'!$B$8:$BC$10009,54,0)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ABONOS'!$B$8:$BC$10009,54,0)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ABONOS'!$B$8:$BC$10009,54,0)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ABONOS'!$B$8:$BC$10009,54,0)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ABONOS'!$B$8:$BC$10009,54,0)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ABONOS'!$B$8:$BC$10009,54,0)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ABONOS'!$B$8:$BC$10009,54,0)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ABONOS'!$B$8:$BC$10009,54,0)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ABONOS'!$B$8:$BC$10009,54,0)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ABONOS'!$B$8:$BC$10009,54,0)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ABONOS'!$B$8:$BC$10009,54,0)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ABONOS'!$B$8:$BC$10009,54,0)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ABONOS'!$B$8:$BC$10009,54,0)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ABONOS'!$B$8:$BC$10009,54,0)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ABONOS'!$B$8:$BC$10009,54,0)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ABONOS'!$B$8:$BC$10009,54,0)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ABONOS'!$B$8:$BC$10009,54,0)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ABONOS'!$B$8:$BC$10009,54,0)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ABONOS'!$B$8:$BC$10009,54,0)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ABONOS'!$B$8:$BC$10009,54,0)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ABONOS'!$B$8:$BC$10009,54,0)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ABONOS'!$B$8:$BC$10009,54,0)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ABONOS'!$B$8:$BC$10009,54,0)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ABONOS'!$B$8:$BC$10009,54,0)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ABONOS'!$B$8:$BC$10009,54,0)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ABONOS'!$B$8:$BC$10009,54,0)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ABONOS'!$B$8:$BC$10009,54,0)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ABONOS'!$B$8:$BC$10009,54,0)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ABONOS'!$B$8:$BC$10009,54,0)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ABONOS'!$B$8:$BC$10009,54,0)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ABONOS'!$B$8:$BC$10009,54,0)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ABONOS'!$B$8:$BC$10009,54,0)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ABONOS'!$B$8:$BC$10009,54,0)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ABONOS'!$B$8:$BC$10009,54,0)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ABONOS'!$B$8:$BC$10009,54,0)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ABONOS'!$B$8:$BC$10009,54,0)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ABONOS'!$B$8:$BC$10009,54,0)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ABONOS'!$B$8:$BC$10009,54,0)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ABONOS'!$B$8:$BC$10009,54,0)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ABONOS'!$B$8:$BC$10009,54,0)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ABONOS'!$B$8:$BC$10009,54,0)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70</v>
      </c>
      <c r="E8508" t="s">
        <v>71</v>
      </c>
      <c r="F8508">
        <v>3117702057</v>
      </c>
      <c r="G8508">
        <v>1087555488</v>
      </c>
      <c r="H8508" t="s">
        <v>70</v>
      </c>
      <c r="I8508" t="s">
        <v>69</v>
      </c>
      <c r="J8508">
        <f t="shared" si="132"/>
        <v>130000</v>
      </c>
      <c r="K8508" t="e">
        <f>VLOOKUP(B8508,'REGISTRO ABONOS'!$B$8:$BC$10009,54,0)</f>
        <v>#N/A</v>
      </c>
      <c r="L8508" t="e">
        <f>IF(Tabla267[[#This Row],[VALOR RESTANTE]]&lt;Tabla267[[#This Row],[VALOR]],"NO DISPONIBLE","DISPONIBLE")</f>
        <v>#N/A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ABONOS'!$B$8:$BC$10009,54,0)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ABONOS'!$B$8:$BC$10009,54,0)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ABONOS'!$B$8:$BC$10009,54,0)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ABONOS'!$B$8:$BC$10009,54,0)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ABONOS'!$B$8:$BC$10009,54,0)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ABONOS'!$B$8:$BC$10009,54,0)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ABONOS'!$B$8:$BC$10009,54,0)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ABONOS'!$B$8:$BC$10009,54,0)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ABONOS'!$B$8:$BC$10009,54,0)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ABONOS'!$B$8:$BC$10009,54,0)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ABONOS'!$B$8:$BC$10009,54,0)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ABONOS'!$B$8:$BC$10009,54,0)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ABONOS'!$B$8:$BC$10009,54,0)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ABONOS'!$B$8:$BC$10009,54,0)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ABONOS'!$B$8:$BC$10009,54,0)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ABONOS'!$B$8:$BC$10009,54,0)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ABONOS'!$B$8:$BC$10009,54,0)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ABONOS'!$B$8:$BC$10009,54,0)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ABONOS'!$B$8:$BC$10009,54,0)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ABONOS'!$B$8:$BC$10009,54,0)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98</v>
      </c>
      <c r="H8529" t="s">
        <v>98</v>
      </c>
      <c r="I8529" t="s">
        <v>62</v>
      </c>
      <c r="J8529">
        <f t="shared" si="133"/>
        <v>105000</v>
      </c>
      <c r="K8529" t="e">
        <f>VLOOKUP(B8529,'REGISTRO ABONOS'!$B$8:$BC$10009,54,0)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ABONOS'!$B$8:$BC$10009,54,0)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ABONOS'!$B$8:$BC$10009,54,0)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ABONOS'!$B$8:$BC$10009,54,0)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ABONOS'!$B$8:$BC$10009,54,0)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ABONOS'!$B$8:$BC$10009,54,0)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ABONOS'!$B$8:$BC$10009,54,0)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ABONOS'!$B$8:$BC$10009,54,0)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ABONOS'!$B$8:$BC$10009,54,0)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ABONOS'!$B$8:$BC$10009,54,0)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ABONOS'!$B$8:$BC$10009,54,0)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ABONOS'!$B$8:$BC$10009,54,0)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175</v>
      </c>
      <c r="I8541" t="s">
        <v>123</v>
      </c>
      <c r="J8541">
        <f t="shared" si="133"/>
        <v>105000</v>
      </c>
      <c r="K8541" t="e">
        <f>VLOOKUP(B8541,'REGISTRO ABONOS'!$B$8:$BC$10009,54,0)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ABONOS'!$B$8:$BC$10009,54,0)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ABONOS'!$B$8:$BC$10009,54,0)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ABONOS'!$B$8:$BC$10009,54,0)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ABONOS'!$B$8:$BC$10009,54,0)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ABONOS'!$B$8:$BC$10009,54,0)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ABONOS'!$B$8:$BC$10009,54,0)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ABONOS'!$B$8:$BC$10009,54,0)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ABONOS'!$B$8:$BC$10009,54,0)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ABONOS'!$B$8:$BC$10009,54,0)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ABONOS'!$B$8:$BC$10009,54,0)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ABONOS'!$B$8:$BC$10009,54,0)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ABONOS'!$B$8:$BC$10009,54,0)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ABONOS'!$B$8:$BC$10009,54,0)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ABONOS'!$B$8:$BC$10009,54,0)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ABONOS'!$B$8:$BC$10009,54,0)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ABONOS'!$B$8:$BC$10009,54,0)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ABONOS'!$B$8:$BC$10009,54,0)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ABONOS'!$B$8:$BC$10009,54,0)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ABONOS'!$B$8:$BC$10009,54,0)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ABONOS'!$B$8:$BC$10009,54,0)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ABONOS'!$B$8:$BC$10009,54,0)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ABONOS'!$B$8:$BC$10009,54,0)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ABONOS'!$B$8:$BC$10009,54,0)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ABONOS'!$B$8:$BC$10009,54,0)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ABONOS'!$B$8:$BC$10009,54,0)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ABONOS'!$B$8:$BC$10009,54,0)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ABONOS'!$B$8:$BC$10009,54,0)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ABONOS'!$B$8:$BC$10009,54,0)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ABONOS'!$B$8:$BC$10009,54,0)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ABONOS'!$B$8:$BC$10009,54,0)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ABONOS'!$B$8:$BC$10009,54,0)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ABONOS'!$B$8:$BC$10009,54,0)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ABONOS'!$B$8:$BC$10009,54,0)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ABONOS'!$B$8:$BC$10009,54,0)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ABONOS'!$B$8:$BC$10009,54,0)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ABONOS'!$B$8:$BC$10009,54,0)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ABONOS'!$B$8:$BC$10009,54,0)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ABONOS'!$B$8:$BC$10009,54,0)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ABONOS'!$B$8:$BC$10009,54,0)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ABONOS'!$B$8:$BC$10009,54,0)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ABONOS'!$B$8:$BC$10009,54,0)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ABONOS'!$B$8:$BC$10009,54,0)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ABONOS'!$B$8:$BC$10009,54,0)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ABONOS'!$B$8:$BC$10009,54,0)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ABONOS'!$B$8:$BC$10009,54,0)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ABONOS'!$B$8:$BC$10009,54,0)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ABONOS'!$B$8:$BC$10009,54,0)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ABONOS'!$B$8:$BC$10009,54,0)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ABONOS'!$B$8:$BC$10009,54,0)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ABONOS'!$B$8:$BC$10009,54,0)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ABONOS'!$B$8:$BC$10009,54,0)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ABONOS'!$B$8:$BC$10009,54,0)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ABONOS'!$B$8:$BC$10009,54,0)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ABONOS'!$B$8:$BC$10009,54,0)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ABONOS'!$B$8:$BC$10009,54,0)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241</v>
      </c>
      <c r="H8597" t="s">
        <v>241</v>
      </c>
      <c r="I8597" t="s">
        <v>176</v>
      </c>
      <c r="J8597">
        <f t="shared" si="134"/>
        <v>105000</v>
      </c>
      <c r="K8597" t="e">
        <f>VLOOKUP(B8597,'REGISTRO ABONOS'!$B$8:$BC$10009,54,0)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ABONOS'!$B$8:$BC$10009,54,0)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ABONOS'!$B$8:$BC$10009,54,0)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ABONOS'!$B$8:$BC$10009,54,0)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ABONOS'!$B$8:$BC$10009,54,0)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ABONOS'!$B$8:$BC$10009,54,0)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ABONOS'!$B$8:$BC$10009,54,0)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ABONOS'!$B$8:$BC$10009,54,0)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ABONOS'!$B$8:$BC$10009,54,0)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ABONOS'!$B$8:$BC$10009,54,0)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ABONOS'!$B$8:$BC$10009,54,0)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ABONOS'!$B$8:$BC$10009,54,0)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ABONOS'!$B$8:$BC$10009,54,0)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ABONOS'!$B$8:$BC$10009,54,0)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ABONOS'!$B$8:$BC$10009,54,0)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ABONOS'!$B$8:$BC$10009,54,0)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ABONOS'!$B$8:$BC$10009,54,0)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ABONOS'!$B$8:$BC$10009,54,0)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ABONOS'!$B$8:$BC$10009,54,0)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ABONOS'!$B$8:$BC$10009,54,0)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ABONOS'!$B$8:$BC$10009,54,0)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ABONOS'!$B$8:$BC$10009,54,0)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ABONOS'!$B$8:$BC$10009,54,0)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ABONOS'!$B$8:$BC$10009,54,0)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ABONOS'!$B$8:$BC$10009,54,0)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ABONOS'!$B$8:$BC$10009,54,0)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ABONOS'!$B$8:$BC$10009,54,0)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171</v>
      </c>
      <c r="I8624" t="s">
        <v>158</v>
      </c>
      <c r="J8624">
        <f t="shared" si="134"/>
        <v>105000</v>
      </c>
      <c r="K8624" t="e">
        <f>VLOOKUP(B8624,'REGISTRO ABONOS'!$B$8:$BC$10009,54,0)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ABONOS'!$B$8:$BC$10009,54,0)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ABONOS'!$B$8:$BC$10009,54,0)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ABONOS'!$B$8:$BC$10009,54,0)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ABONOS'!$B$8:$BC$10009,54,0)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ABONOS'!$B$8:$BC$10009,54,0)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ABONOS'!$B$8:$BC$10009,54,0)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ABONOS'!$B$8:$BC$10009,54,0)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ABONOS'!$B$8:$BC$10009,54,0)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ABONOS'!$B$8:$BC$10009,54,0)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ABONOS'!$B$8:$BC$10009,54,0)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ABONOS'!$B$8:$BC$10009,54,0)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ABONOS'!$B$8:$BC$10009,54,0)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ABONOS'!$B$8:$BC$10009,54,0)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ABONOS'!$B$8:$BC$10009,54,0)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ABONOS'!$B$8:$BC$10009,54,0)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ABONOS'!$B$8:$BC$10009,54,0)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ABONOS'!$B$8:$BC$10009,54,0)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ABONOS'!$B$8:$BC$10009,54,0)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ABONOS'!$B$8:$BC$10009,54,0)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ABONOS'!$B$8:$BC$10009,54,0)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ABONOS'!$B$8:$BC$10009,54,0)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ABONOS'!$B$8:$BC$10009,54,0)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ABONOS'!$B$8:$BC$10009,54,0)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ABONOS'!$B$8:$BC$10009,54,0)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ABONOS'!$B$8:$BC$10009,54,0)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ABONOS'!$B$8:$BC$10009,54,0)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ABONOS'!$B$8:$BC$10009,54,0)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ABONOS'!$B$8:$BC$10009,54,0)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ABONOS'!$B$8:$BC$10009,54,0)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ABONOS'!$B$8:$BC$10009,54,0)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ABONOS'!$B$8:$BC$10009,54,0)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ABONOS'!$B$8:$BC$10009,54,0)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ABONOS'!$B$8:$BC$10009,54,0)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ABONOS'!$B$8:$BC$10009,54,0)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ABONOS'!$B$8:$BC$10009,54,0)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ABONOS'!$B$8:$BC$10009,54,0)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ABONOS'!$B$8:$BC$10009,54,0)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ABONOS'!$B$8:$BC$10009,54,0)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ABONOS'!$B$8:$BC$10009,54,0)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ABONOS'!$B$8:$BC$10009,54,0)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ABONOS'!$B$8:$BC$10009,54,0)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ABONOS'!$B$8:$BC$10009,54,0)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ABONOS'!$B$8:$BC$10009,54,0)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ABONOS'!$B$8:$BC$10009,54,0)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ABONOS'!$B$8:$BC$10009,54,0)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ABONOS'!$B$8:$BC$10009,54,0)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ABONOS'!$B$8:$BC$10009,54,0)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ABONOS'!$B$8:$BC$10009,54,0)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ABONOS'!$B$8:$BC$10009,54,0)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ABONOS'!$B$8:$BC$10009,54,0)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ABONOS'!$B$8:$BC$10009,54,0)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ABONOS'!$B$8:$BC$10009,54,0)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ABONOS'!$B$8:$BC$10009,54,0)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ABONOS'!$B$8:$BC$10009,54,0)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ABONOS'!$B$8:$BC$10009,54,0)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ABONOS'!$B$8:$BC$10009,54,0)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ABONOS'!$B$8:$BC$10009,54,0)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ABONOS'!$B$8:$BC$10009,54,0)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ABONOS'!$B$8:$BC$10009,54,0)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ABONOS'!$B$8:$BC$10009,54,0)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ABONOS'!$B$8:$BC$10009,54,0)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ABONOS'!$B$8:$BC$10009,54,0)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ABONOS'!$B$8:$BC$10009,54,0)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ABONOS'!$B$8:$BC$10009,54,0)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ABONOS'!$B$8:$BC$10009,54,0)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ABONOS'!$B$8:$BC$10009,54,0)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ABONOS'!$B$8:$BC$10009,54,0)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ABONOS'!$B$8:$BC$10009,54,0)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ABONOS'!$B$8:$BC$10009,54,0)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ABONOS'!$B$8:$BC$10009,54,0)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ABONOS'!$B$8:$BC$10009,54,0)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ABONOS'!$B$8:$BC$10009,54,0)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ABONOS'!$B$8:$BC$10009,54,0)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ABONOS'!$B$8:$BC$10009,54,0)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ABONOS'!$B$8:$BC$10009,54,0)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ABONOS'!$B$8:$BC$10009,54,0)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ABONOS'!$B$8:$BC$10009,54,0)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ABONOS'!$B$8:$BC$10009,54,0)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ABONOS'!$B$8:$BC$10009,54,0)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ABONOS'!$B$8:$BC$10009,54,0)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ABONOS'!$B$8:$BC$10009,54,0)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ABONOS'!$B$8:$BC$10009,54,0)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ABONOS'!$B$8:$BC$10009,54,0)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ABONOS'!$B$8:$BC$10009,54,0)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ABONOS'!$B$8:$BC$10009,54,0)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229</v>
      </c>
      <c r="H8710" t="s">
        <v>230</v>
      </c>
      <c r="I8710" t="s">
        <v>218</v>
      </c>
      <c r="J8710">
        <f t="shared" si="135"/>
        <v>105000</v>
      </c>
      <c r="K8710" t="e">
        <f>VLOOKUP(B8710,'REGISTRO ABONOS'!$B$8:$BC$10009,54,0)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ABONOS'!$B$8:$BC$10009,54,0)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ABONOS'!$B$8:$BC$10009,54,0)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ABONOS'!$B$8:$BC$10009,54,0)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ABONOS'!$B$8:$BC$10009,54,0)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ABONOS'!$B$8:$BC$10009,54,0)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ABONOS'!$B$8:$BC$10009,54,0)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ABONOS'!$B$8:$BC$10009,54,0)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ABONOS'!$B$8:$BC$10009,54,0)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ABONOS'!$B$8:$BC$10009,54,0)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135</v>
      </c>
      <c r="I8720" t="s">
        <v>136</v>
      </c>
      <c r="J8720">
        <f t="shared" si="136"/>
        <v>105000</v>
      </c>
      <c r="K8720" t="e">
        <f>VLOOKUP(B8720,'REGISTRO ABONOS'!$B$8:$BC$10009,54,0)</f>
        <v>#N/A</v>
      </c>
      <c r="L8720" t="e">
        <f>IF(Tabla267[[#This Row],[VALOR RESTANTE]]&lt;Tabla267[[#This Row],[VALOR]],"NO DISPONIBLE","DISPONIBLE")</f>
        <v>#N/A</v>
      </c>
      <c r="M8720" s="9">
        <f>COUNTIF(Tabla267[[#This Row],[VALOR RESTANTE]],0)</f>
        <v>0</v>
      </c>
    </row>
    <row r="8721" spans="2:13" hidden="1" x14ac:dyDescent="0.2">
      <c r="B8721" s="31">
        <v>8712</v>
      </c>
      <c r="C8721" s="10">
        <v>43578</v>
      </c>
      <c r="D8721" t="s">
        <v>373</v>
      </c>
      <c r="H8721" t="s">
        <v>371</v>
      </c>
      <c r="I8721" t="s">
        <v>372</v>
      </c>
      <c r="J8721">
        <f t="shared" si="136"/>
        <v>105000</v>
      </c>
      <c r="K8721" t="e">
        <f>VLOOKUP(B8721,'REGISTRO ABONOS'!$B$8:$BC$10009,54,0)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ABONOS'!$B$8:$BC$10009,54,0)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ABONOS'!$B$8:$BC$10009,54,0)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ABONOS'!$B$8:$BC$10009,54,0)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ABONOS'!$B$8:$BC$10009,54,0)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ABONOS'!$B$8:$BC$10009,54,0)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ABONOS'!$B$8:$BC$10009,54,0)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ABONOS'!$B$8:$BC$10009,54,0)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ABONOS'!$B$8:$BC$10009,54,0)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ABONOS'!$B$8:$BC$10009,54,0)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ABONOS'!$B$8:$BC$10009,54,0)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ABONOS'!$B$8:$BC$10009,54,0)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ABONOS'!$B$8:$BC$10009,54,0)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ABONOS'!$B$8:$BC$10009,54,0)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ABONOS'!$B$8:$BC$10009,54,0)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ABONOS'!$B$8:$BC$10009,54,0)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ABONOS'!$B$8:$BC$10009,54,0)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ABONOS'!$B$8:$BC$10009,54,0)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ABONOS'!$B$8:$BC$10009,54,0)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79</v>
      </c>
      <c r="H8740" t="s">
        <v>79</v>
      </c>
      <c r="I8740" t="s">
        <v>77</v>
      </c>
      <c r="J8740">
        <f t="shared" si="136"/>
        <v>105000</v>
      </c>
      <c r="K8740" t="e">
        <f>VLOOKUP(B8740,'REGISTRO ABONOS'!$B$8:$BC$10009,54,0)</f>
        <v>#N/A</v>
      </c>
      <c r="L8740" t="e">
        <f>IF(Tabla267[[#This Row],[VALOR RESTANTE]]&lt;Tabla267[[#This Row],[VALOR]],"NO DISPONIBLE","DISPONIBLE")</f>
        <v>#N/A</v>
      </c>
      <c r="M8740" s="9">
        <f>COUNTIF(Tabla267[[#This Row],[VALOR RESTANTE]],0)</f>
        <v>0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ABONOS'!$B$8:$BC$10009,54,0)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ABONOS'!$B$8:$BC$10009,54,0)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ABONOS'!$B$8:$BC$10009,54,0)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ABONOS'!$B$8:$BC$10009,54,0)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ABONOS'!$B$8:$BC$10009,54,0)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ABONOS'!$B$8:$BC$10009,54,0)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ABONOS'!$B$8:$BC$10009,54,0)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ABONOS'!$B$8:$BC$10009,54,0)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ABONOS'!$B$8:$BC$10009,54,0)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ABONOS'!$B$8:$BC$10009,54,0)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ABONOS'!$B$8:$BC$10009,54,0)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ABONOS'!$B$8:$BC$10009,54,0)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ABONOS'!$B$8:$BC$10009,54,0)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ABONOS'!$B$8:$BC$10009,54,0)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ABONOS'!$B$8:$BC$10009,54,0)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ABONOS'!$B$8:$BC$10009,54,0)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ABONOS'!$B$8:$BC$10009,54,0)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ABONOS'!$B$8:$BC$10009,54,0)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ABONOS'!$B$8:$BC$10009,54,0)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ABONOS'!$B$8:$BC$10009,54,0)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ABONOS'!$B$8:$BC$10009,54,0)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ABONOS'!$B$8:$BC$10009,54,0)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ABONOS'!$B$8:$BC$10009,54,0)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ABONOS'!$B$8:$BC$10009,54,0)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ABONOS'!$B$8:$BC$10009,54,0)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ABONOS'!$B$8:$BC$10009,54,0)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ABONOS'!$B$8:$BC$10009,54,0)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ABONOS'!$B$8:$BC$10009,54,0)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ABONOS'!$B$8:$BC$10009,54,0)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ABONOS'!$B$8:$BC$10009,54,0)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ABONOS'!$B$8:$BC$10009,54,0)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ABONOS'!$B$8:$BC$10009,54,0)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ABONOS'!$B$8:$BC$10009,54,0)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ABONOS'!$B$8:$BC$10009,54,0)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ABONOS'!$B$8:$BC$10009,54,0)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ABONOS'!$B$8:$BC$10009,54,0)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ABONOS'!$B$8:$BC$10009,54,0)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ABONOS'!$B$8:$BC$10009,54,0)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ABONOS'!$B$8:$BC$10009,54,0)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ABONOS'!$B$8:$BC$10009,54,0)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ABONOS'!$B$8:$BC$10009,54,0)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ABONOS'!$B$8:$BC$10009,54,0)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ABONOS'!$B$8:$BC$10009,54,0)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ABONOS'!$B$8:$BC$10009,54,0)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ABONOS'!$B$8:$BC$10009,54,0)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ABONOS'!$B$8:$BC$10009,54,0)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ABONOS'!$B$8:$BC$10009,54,0)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ABONOS'!$B$8:$BC$10009,54,0)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ABONOS'!$B$8:$BC$10009,54,0)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ABONOS'!$B$8:$BC$10009,54,0)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ABONOS'!$B$8:$BC$10009,54,0)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ABONOS'!$B$8:$BC$10009,54,0)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ABONOS'!$B$8:$BC$10009,54,0)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ABONOS'!$B$8:$BC$10009,54,0)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ABONOS'!$B$8:$BC$10009,54,0)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ABONOS'!$B$8:$BC$10009,54,0)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ABONOS'!$B$8:$BC$10009,54,0)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ABONOS'!$B$8:$BC$10009,54,0)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202</v>
      </c>
      <c r="I8799" t="s">
        <v>182</v>
      </c>
      <c r="J8799">
        <f t="shared" si="137"/>
        <v>105000</v>
      </c>
      <c r="K8799" t="e">
        <f>VLOOKUP(B8799,'REGISTRO ABONOS'!$B$8:$BC$10009,54,0)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ABONOS'!$B$8:$BC$10009,54,0)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ABONOS'!$B$8:$BC$10009,54,0)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ABONOS'!$B$8:$BC$10009,54,0)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ABONOS'!$B$8:$BC$10009,54,0)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ABONOS'!$B$8:$BC$10009,54,0)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ABONOS'!$B$8:$BC$10009,54,0)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ABONOS'!$B$8:$BC$10009,54,0)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ABONOS'!$B$8:$BC$10009,54,0)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ABONOS'!$B$8:$BC$10009,54,0)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ABONOS'!$B$8:$BC$10009,54,0)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ABONOS'!$B$8:$BC$10009,54,0)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ABONOS'!$B$8:$BC$10009,54,0)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ABONOS'!$B$8:$BC$10009,54,0)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ABONOS'!$B$8:$BC$10009,54,0)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ABONOS'!$B$8:$BC$10009,54,0)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ABONOS'!$B$8:$BC$10009,54,0)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ABONOS'!$B$8:$BC$10009,54,0)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ABONOS'!$B$8:$BC$10009,54,0)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ABONOS'!$B$8:$BC$10009,54,0)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ABONOS'!$B$8:$BC$10009,54,0)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43565</v>
      </c>
      <c r="D8820" t="s">
        <v>403</v>
      </c>
      <c r="H8820" t="s">
        <v>403</v>
      </c>
      <c r="I8820" t="s">
        <v>398</v>
      </c>
      <c r="J8820">
        <f t="shared" si="137"/>
        <v>105000</v>
      </c>
      <c r="K8820" t="e">
        <f>VLOOKUP(B8820,'REGISTRO ABONOS'!$B$8:$BC$10009,54,0)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ABONOS'!$B$8:$BC$10009,54,0)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ABONOS'!$B$8:$BC$10009,54,0)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ABONOS'!$B$8:$BC$10009,54,0)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ABONOS'!$B$8:$BC$10009,54,0)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ABONOS'!$B$8:$BC$10009,54,0)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ABONOS'!$B$8:$BC$10009,54,0)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ABONOS'!$B$8:$BC$10009,54,0)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ABONOS'!$B$8:$BC$10009,54,0)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ABONOS'!$B$8:$BC$10009,54,0)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ABONOS'!$B$8:$BC$10009,54,0)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ABONOS'!$B$8:$BC$10009,54,0)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ABONOS'!$B$8:$BC$10009,54,0)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ABONOS'!$B$8:$BC$10009,54,0)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ABONOS'!$B$8:$BC$10009,54,0)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ABONOS'!$B$8:$BC$10009,54,0)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ABONOS'!$B$8:$BC$10009,54,0)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ABONOS'!$B$8:$BC$10009,54,0)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ABONOS'!$B$8:$BC$10009,54,0)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ABONOS'!$B$8:$BC$10009,54,0)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ABONOS'!$B$8:$BC$10009,54,0)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ABONOS'!$B$8:$BC$10009,54,0)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ABONOS'!$B$8:$BC$10009,54,0)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ABONOS'!$B$8:$BC$10009,54,0)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ABONOS'!$B$8:$BC$10009,54,0)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ABONOS'!$B$8:$BC$10009,54,0)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ABONOS'!$B$8:$BC$10009,54,0)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ABONOS'!$B$8:$BC$10009,54,0)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ABONOS'!$B$8:$BC$10009,54,0)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ABONOS'!$B$8:$BC$10009,54,0)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ABONOS'!$B$8:$BC$10009,54,0)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ABONOS'!$B$8:$BC$10009,54,0)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ABONOS'!$B$8:$BC$10009,54,0)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ABONOS'!$B$8:$BC$10009,54,0)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ABONOS'!$B$8:$BC$10009,54,0)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ABONOS'!$B$8:$BC$10009,54,0)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ABONOS'!$B$8:$BC$10009,54,0)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ABONOS'!$B$8:$BC$10009,54,0)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ABONOS'!$B$8:$BC$10009,54,0)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ABONOS'!$B$8:$BC$10009,54,0)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ABONOS'!$B$8:$BC$10009,54,0)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ABONOS'!$B$8:$BC$10009,54,0)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ABONOS'!$B$8:$BC$10009,54,0)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ABONOS'!$B$8:$BC$10009,54,0)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ABONOS'!$B$8:$BC$10009,54,0)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ABONOS'!$B$8:$BC$10009,54,0)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ABONOS'!$B$8:$BC$10009,54,0)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ABONOS'!$B$8:$BC$10009,54,0)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ABONOS'!$B$8:$BC$10009,54,0)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ABONOS'!$B$8:$BC$10009,54,0)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ABONOS'!$B$8:$BC$10009,54,0)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ABONOS'!$B$8:$BC$10009,54,0)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ABONOS'!$B$8:$BC$10009,54,0)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ABONOS'!$B$8:$BC$10009,54,0)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196</v>
      </c>
      <c r="I8874" t="s">
        <v>62</v>
      </c>
      <c r="J8874">
        <f t="shared" si="138"/>
        <v>105000</v>
      </c>
      <c r="K8874" t="e">
        <f>VLOOKUP(B8874,'REGISTRO ABONOS'!$B$8:$BC$10009,54,0)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ABONOS'!$B$8:$BC$10009,54,0)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ABONOS'!$B$8:$BC$10009,54,0)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ABONOS'!$B$8:$BC$10009,54,0)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ABONOS'!$B$8:$BC$10009,54,0)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ABONOS'!$B$8:$BC$10009,54,0)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ABONOS'!$B$8:$BC$10009,54,0)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ABONOS'!$B$8:$BC$10009,54,0)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ABONOS'!$B$8:$BC$10009,54,0)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ABONOS'!$B$8:$BC$10009,54,0)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ABONOS'!$B$8:$BC$10009,54,0)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ABONOS'!$B$8:$BC$10009,54,0)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ABONOS'!$B$8:$BC$10009,54,0)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ABONOS'!$B$8:$BC$10009,54,0)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237</v>
      </c>
      <c r="I8888" t="s">
        <v>181</v>
      </c>
      <c r="J8888">
        <f t="shared" si="138"/>
        <v>105000</v>
      </c>
      <c r="K8888" t="e">
        <f>VLOOKUP(B8888,'REGISTRO ABONOS'!$B$8:$BC$10009,54,0)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ABONOS'!$B$8:$BC$10009,54,0)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ABONOS'!$B$8:$BC$10009,54,0)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ABONOS'!$B$8:$BC$10009,54,0)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ABONOS'!$B$8:$BC$10009,54,0)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ABONOS'!$B$8:$BC$10009,54,0)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ABONOS'!$B$8:$BC$10009,54,0)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ABONOS'!$B$8:$BC$10009,54,0)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ABONOS'!$B$8:$BC$10009,54,0)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ABONOS'!$B$8:$BC$10009,54,0)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ABONOS'!$B$8:$BC$10009,54,0)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ABONOS'!$B$8:$BC$10009,54,0)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ABONOS'!$B$8:$BC$10009,54,0)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ABONOS'!$B$8:$BC$10009,54,0)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ABONOS'!$B$8:$BC$10009,54,0)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ABONOS'!$B$8:$BC$10009,54,0)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ABONOS'!$B$8:$BC$10009,54,0)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ABONOS'!$B$8:$BC$10009,54,0)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ABONOS'!$B$8:$BC$10009,54,0)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ABONOS'!$B$8:$BC$10009,54,0)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ABONOS'!$B$8:$BC$10009,54,0)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ABONOS'!$B$8:$BC$10009,54,0)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ABONOS'!$B$8:$BC$10009,54,0)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ABONOS'!$B$8:$BC$10009,54,0)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ABONOS'!$B$8:$BC$10009,54,0)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ABONOS'!$B$8:$BC$10009,54,0)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ABONOS'!$B$8:$BC$10009,54,0)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ABONOS'!$B$8:$BC$10009,54,0)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ABONOS'!$B$8:$BC$10009,54,0)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ABONOS'!$B$8:$BC$10009,54,0)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ABONOS'!$B$8:$BC$10009,54,0)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ABONOS'!$B$8:$BC$10009,54,0)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ABONOS'!$B$8:$BC$10009,54,0)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ABONOS'!$B$8:$BC$10009,54,0)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ABONOS'!$B$8:$BC$10009,54,0)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ABONOS'!$B$8:$BC$10009,54,0)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ABONOS'!$B$8:$BC$10009,54,0)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ABONOS'!$B$8:$BC$10009,54,0)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ABONOS'!$B$8:$BC$10009,54,0)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ABONOS'!$B$8:$BC$10009,54,0)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ABONOS'!$B$8:$BC$10009,54,0)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ABONOS'!$B$8:$BC$10009,54,0)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ABONOS'!$B$8:$BC$10009,54,0)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ABONOS'!$B$8:$BC$10009,54,0)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ABONOS'!$B$8:$BC$10009,54,0)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ABONOS'!$B$8:$BC$10009,54,0)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ABONOS'!$B$8:$BC$10009,54,0)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ABONOS'!$B$8:$BC$10009,54,0)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ABONOS'!$B$8:$BC$10009,54,0)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ABONOS'!$B$8:$BC$10009,54,0)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ABONOS'!$B$8:$BC$10009,54,0)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ABONOS'!$B$8:$BC$10009,54,0)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ABONOS'!$B$8:$BC$10009,54,0)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ABONOS'!$B$8:$BC$10009,54,0)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ABONOS'!$B$8:$BC$10009,54,0)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ABONOS'!$B$8:$BC$10009,54,0)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ABONOS'!$B$8:$BC$10009,54,0)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ABONOS'!$B$8:$BC$10009,54,0)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ABONOS'!$B$8:$BC$10009,54,0)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ABONOS'!$B$8:$BC$10009,54,0)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ABONOS'!$B$8:$BC$10009,54,0)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ABONOS'!$B$8:$BC$10009,54,0)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ABONOS'!$B$8:$BC$10009,54,0)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ABONOS'!$B$8:$BC$10009,54,0)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ABONOS'!$B$8:$BC$10009,54,0)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ABONOS'!$B$8:$BC$10009,54,0)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ABONOS'!$B$8:$BC$10009,54,0)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ABONOS'!$B$8:$BC$10009,54,0)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ABONOS'!$B$8:$BC$10009,54,0)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ABONOS'!$B$8:$BC$10009,54,0)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ABONOS'!$B$8:$BC$10009,54,0)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ABONOS'!$B$8:$BC$10009,54,0)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ABONOS'!$B$8:$BC$10009,54,0)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ABONOS'!$B$8:$BC$10009,54,0)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ABONOS'!$B$8:$BC$10009,54,0)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ABONOS'!$B$8:$BC$10009,54,0)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ABONOS'!$B$8:$BC$10009,54,0)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ABONOS'!$B$8:$BC$10009,54,0)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ABONOS'!$B$8:$BC$10009,54,0)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ABONOS'!$B$8:$BC$10009,54,0)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ABONOS'!$B$8:$BC$10009,54,0)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ABONOS'!$B$8:$BC$10009,54,0)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ABONOS'!$B$8:$BC$10009,54,0)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ABONOS'!$B$8:$BC$10009,54,0)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ABONOS'!$B$8:$BC$10009,54,0)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ABONOS'!$B$8:$BC$10009,54,0)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ABONOS'!$B$8:$BC$10009,54,0)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ABONOS'!$B$8:$BC$10009,54,0)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ABONOS'!$B$8:$BC$10009,54,0)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ABONOS'!$B$8:$BC$10009,54,0)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ABONOS'!$B$8:$BC$10009,54,0)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ABONOS'!$B$8:$BC$10009,54,0)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ABONOS'!$B$8:$BC$10009,54,0)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ABONOS'!$B$8:$BC$10009,54,0)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ABONOS'!$B$8:$BC$10009,54,0)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ABONOS'!$B$8:$BC$10009,54,0)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ABONOS'!$B$8:$BC$10009,54,0)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ABONOS'!$B$8:$BC$10009,54,0)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ABONOS'!$B$8:$BC$10009,54,0)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ABONOS'!$B$8:$BC$10009,54,0)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ABONOS'!$B$8:$BC$10009,54,0)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ABONOS'!$B$8:$BC$10009,54,0)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ABONOS'!$B$8:$BC$10009,54,0)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ABONOS'!$B$8:$BC$10009,54,0)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ABONOS'!$B$8:$BC$10009,54,0)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ABONOS'!$B$8:$BC$10009,54,0)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ABONOS'!$B$8:$BC$10009,54,0)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ABONOS'!$B$8:$BC$10009,54,0)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ABONOS'!$B$8:$BC$10009,54,0)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ABONOS'!$B$8:$BC$10009,54,0)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ABONOS'!$B$8:$BC$10009,54,0)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ABONOS'!$B$8:$BC$10009,54,0)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ABONOS'!$B$8:$BC$10009,54,0)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ABONOS'!$B$8:$BC$10009,54,0)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ABONOS'!$B$8:$BC$10009,54,0)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ABONOS'!$B$8:$BC$10009,54,0)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ABONOS'!$B$8:$BC$10009,54,0)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ABONOS'!$B$8:$BC$10009,54,0)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ABONOS'!$B$8:$BC$10009,54,0)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ABONOS'!$B$8:$BC$10009,54,0)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ABONOS'!$B$8:$BC$10009,54,0)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ABONOS'!$B$8:$BC$10009,54,0)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ABONOS'!$B$8:$BC$10009,54,0)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ABONOS'!$B$8:$BC$10009,54,0)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ABONOS'!$B$8:$BC$10009,54,0)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ABONOS'!$B$8:$BC$10009,54,0)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ABONOS'!$B$8:$BC$10009,54,0)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ABONOS'!$B$8:$BC$10009,54,0)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ABONOS'!$B$8:$BC$10009,54,0)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ABONOS'!$B$8:$BC$10009,54,0)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ABONOS'!$B$8:$BC$10009,54,0)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ABONOS'!$B$8:$BC$10009,54,0)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ABONOS'!$B$8:$BC$10009,54,0)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ABONOS'!$B$8:$BC$10009,54,0)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ABONOS'!$B$8:$BC$10009,54,0)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ABONOS'!$B$8:$BC$10009,54,0)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ABONOS'!$B$8:$BC$10009,54,0)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ABONOS'!$B$8:$BC$10009,54,0)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ABONOS'!$B$8:$BC$10009,54,0)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170</v>
      </c>
      <c r="I9027" t="s">
        <v>158</v>
      </c>
      <c r="J9027">
        <f t="shared" si="140"/>
        <v>105000</v>
      </c>
      <c r="K9027" t="e">
        <f>VLOOKUP(B9027,'REGISTRO ABONOS'!$B$8:$BC$10009,54,0)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ABONOS'!$B$8:$BC$10009,54,0)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ABONOS'!$B$8:$BC$10009,54,0)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ABONOS'!$B$8:$BC$10009,54,0)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ABONOS'!$B$8:$BC$10009,54,0)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ABONOS'!$B$8:$BC$10009,54,0)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ABONOS'!$B$8:$BC$10009,54,0)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ABONOS'!$B$8:$BC$10009,54,0)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ABONOS'!$B$8:$BC$10009,54,0)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ABONOS'!$B$8:$BC$10009,54,0)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ABONOS'!$B$8:$BC$10009,54,0)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ABONOS'!$B$8:$BC$10009,54,0)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ABONOS'!$B$8:$BC$10009,54,0)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ABONOS'!$B$8:$BC$10009,54,0)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ABONOS'!$B$8:$BC$10009,54,0)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ABONOS'!$B$8:$BC$10009,54,0)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ABONOS'!$B$8:$BC$10009,54,0)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ABONOS'!$B$8:$BC$10009,54,0)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ABONOS'!$B$8:$BC$10009,54,0)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ABONOS'!$B$8:$BC$10009,54,0)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ABONOS'!$B$8:$BC$10009,54,0)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ABONOS'!$B$8:$BC$10009,54,0)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ABONOS'!$B$8:$BC$10009,54,0)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ABONOS'!$B$8:$BC$10009,54,0)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ABONOS'!$B$8:$BC$10009,54,0)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ABONOS'!$B$8:$BC$10009,54,0)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ABONOS'!$B$8:$BC$10009,54,0)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ABONOS'!$B$8:$BC$10009,54,0)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ABONOS'!$B$8:$BC$10009,54,0)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ABONOS'!$B$8:$BC$10009,54,0)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ABONOS'!$B$8:$BC$10009,54,0)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ABONOS'!$B$8:$BC$10009,54,0)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ABONOS'!$B$8:$BC$10009,54,0)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ABONOS'!$B$8:$BC$10009,54,0)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ABONOS'!$B$8:$BC$10009,54,0)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ABONOS'!$B$8:$BC$10009,54,0)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ABONOS'!$B$8:$BC$10009,54,0)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ABONOS'!$B$8:$BC$10009,54,0)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ABONOS'!$B$8:$BC$10009,54,0)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ABONOS'!$B$8:$BC$10009,54,0)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ABONOS'!$B$8:$BC$10009,54,0)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ABONOS'!$B$8:$BC$10009,54,0)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ABONOS'!$B$8:$BC$10009,54,0)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ABONOS'!$B$8:$BC$10009,54,0)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ABONOS'!$B$8:$BC$10009,54,0)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ABONOS'!$B$8:$BC$10009,54,0)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ABONOS'!$B$8:$BC$10009,54,0)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ABONOS'!$B$8:$BC$10009,54,0)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ABONOS'!$B$8:$BC$10009,54,0)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ABONOS'!$B$8:$BC$10009,54,0)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ABONOS'!$B$8:$BC$10009,54,0)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ABONOS'!$B$8:$BC$10009,54,0)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ABONOS'!$B$8:$BC$10009,54,0)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ABONOS'!$B$8:$BC$10009,54,0)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ABONOS'!$B$8:$BC$10009,54,0)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ABONOS'!$B$8:$BC$10009,54,0)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ABONOS'!$B$8:$BC$10009,54,0)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ABONOS'!$B$8:$BC$10009,54,0)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ABONOS'!$B$8:$BC$10009,54,0)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ABONOS'!$B$8:$BC$10009,54,0)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ABONOS'!$B$8:$BC$10009,54,0)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ABONOS'!$B$8:$BC$10009,54,0)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ABONOS'!$B$8:$BC$10009,54,0)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ABONOS'!$B$8:$BC$10009,54,0)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ABONOS'!$B$8:$BC$10009,54,0)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ABONOS'!$B$8:$BC$10009,54,0)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ABONOS'!$B$8:$BC$10009,54,0)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ABONOS'!$B$8:$BC$10009,54,0)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ABONOS'!$B$8:$BC$10009,54,0)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ABONOS'!$B$8:$BC$10009,54,0)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ABONOS'!$B$8:$BC$10009,54,0)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ABONOS'!$B$8:$BC$10009,54,0)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ABONOS'!$B$8:$BC$10009,54,0)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ABONOS'!$B$8:$BC$10009,54,0)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ABONOS'!$B$8:$BC$10009,54,0)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ABONOS'!$B$8:$BC$10009,54,0)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ABONOS'!$B$8:$BC$10009,54,0)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ABONOS'!$B$8:$BC$10009,54,0)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ABONOS'!$B$8:$BC$10009,54,0)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ABONOS'!$B$8:$BC$10009,54,0)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ABONOS'!$B$8:$BC$10009,54,0)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ABONOS'!$B$8:$BC$10009,54,0)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ABONOS'!$B$8:$BC$10009,54,0)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ABONOS'!$B$8:$BC$10009,54,0)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201</v>
      </c>
      <c r="I9111" t="s">
        <v>182</v>
      </c>
      <c r="J9111">
        <f t="shared" si="142"/>
        <v>105000</v>
      </c>
      <c r="K9111" t="e">
        <f>VLOOKUP(B9111,'REGISTRO ABONOS'!$B$8:$BC$10009,54,0)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ABONOS'!$B$8:$BC$10009,54,0)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ABONOS'!$B$8:$BC$10009,54,0)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ABONOS'!$B$8:$BC$10009,54,0)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ABONOS'!$B$8:$BC$10009,54,0)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ABONOS'!$B$8:$BC$10009,54,0)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ABONOS'!$B$8:$BC$10009,54,0)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ABONOS'!$B$8:$BC$10009,54,0)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ABONOS'!$B$8:$BC$10009,54,0)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ABONOS'!$B$8:$BC$10009,54,0)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ABONOS'!$B$8:$BC$10009,54,0)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153</v>
      </c>
      <c r="I9122" t="s">
        <v>136</v>
      </c>
      <c r="J9122">
        <f t="shared" si="142"/>
        <v>105000</v>
      </c>
      <c r="K9122" t="e">
        <f>VLOOKUP(B9122,'REGISTRO ABONOS'!$B$8:$BC$10009,54,0)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ABONOS'!$B$8:$BC$10009,54,0)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ABONOS'!$B$8:$BC$10009,54,0)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ABONOS'!$B$8:$BC$10009,54,0)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ABONOS'!$B$8:$BC$10009,54,0)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ABONOS'!$B$8:$BC$10009,54,0)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ABONOS'!$B$8:$BC$10009,54,0)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ABONOS'!$B$8:$BC$10009,54,0)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ABONOS'!$B$8:$BC$10009,54,0)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ABONOS'!$B$8:$BC$10009,54,0)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ABONOS'!$B$8:$BC$10009,54,0)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ABONOS'!$B$8:$BC$10009,54,0)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ABONOS'!$B$8:$BC$10009,54,0)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ABONOS'!$B$8:$BC$10009,54,0)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ABONOS'!$B$8:$BC$10009,54,0)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ABONOS'!$B$8:$BC$10009,54,0)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ABONOS'!$B$8:$BC$10009,54,0)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ABONOS'!$B$8:$BC$10009,54,0)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ABONOS'!$B$8:$BC$10009,54,0)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ABONOS'!$B$8:$BC$10009,54,0)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ABONOS'!$B$8:$BC$10009,54,0)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ABONOS'!$B$8:$BC$10009,54,0)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ABONOS'!$B$8:$BC$10009,54,0)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ABONOS'!$B$8:$BC$10009,54,0)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ABONOS'!$B$8:$BC$10009,54,0)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ABONOS'!$B$8:$BC$10009,54,0)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ABONOS'!$B$8:$BC$10009,54,0)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ABONOS'!$B$8:$BC$10009,54,0)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ABONOS'!$B$8:$BC$10009,54,0)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ABONOS'!$B$8:$BC$10009,54,0)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ABONOS'!$B$8:$BC$10009,54,0)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ABONOS'!$B$8:$BC$10009,54,0)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ABONOS'!$B$8:$BC$10009,54,0)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ABONOS'!$B$8:$BC$10009,54,0)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ABONOS'!$B$8:$BC$10009,54,0)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ABONOS'!$B$8:$BC$10009,54,0)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ABONOS'!$B$8:$BC$10009,54,0)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ABONOS'!$B$8:$BC$10009,54,0)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ABONOS'!$B$8:$BC$10009,54,0)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ABONOS'!$B$8:$BC$10009,54,0)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ABONOS'!$B$8:$BC$10009,54,0)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ABONOS'!$B$8:$BC$10009,54,0)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ABONOS'!$B$8:$BC$10009,54,0)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ABONOS'!$B$8:$BC$10009,54,0)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ABONOS'!$B$8:$BC$10009,54,0)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ABONOS'!$B$8:$BC$10009,54,0)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ABONOS'!$B$8:$BC$10009,54,0)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ABONOS'!$B$8:$BC$10009,54,0)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ABONOS'!$B$8:$BC$10009,54,0)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ABONOS'!$B$8:$BC$10009,54,0)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ABONOS'!$B$8:$BC$10009,54,0)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ABONOS'!$B$8:$BC$10009,54,0)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ABONOS'!$B$8:$BC$10009,54,0)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ABONOS'!$B$8:$BC$10009,54,0)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ABONOS'!$B$8:$BC$10009,54,0)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ABONOS'!$B$8:$BC$10009,54,0)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ABONOS'!$B$8:$BC$10009,54,0)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ABONOS'!$B$8:$BC$10009,54,0)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ABONOS'!$B$8:$BC$10009,54,0)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ABONOS'!$B$8:$BC$10009,54,0)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ABONOS'!$B$8:$BC$10009,54,0)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ABONOS'!$B$8:$BC$10009,54,0)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ABONOS'!$B$8:$BC$10009,54,0)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ABONOS'!$B$8:$BC$10009,54,0)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ABONOS'!$B$8:$BC$10009,54,0)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ABONOS'!$B$8:$BC$10009,54,0)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ABONOS'!$B$8:$BC$10009,54,0)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ABONOS'!$B$8:$BC$10009,54,0)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ABONOS'!$B$8:$BC$10009,54,0)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ABONOS'!$B$8:$BC$10009,54,0)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ABONOS'!$B$8:$BC$10009,54,0)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ABONOS'!$B$8:$BC$10009,54,0)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ABONOS'!$B$8:$BC$10009,54,0)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ABONOS'!$B$8:$BC$10009,54,0)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ABONOS'!$B$8:$BC$10009,54,0)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ABONOS'!$B$8:$BC$10009,54,0)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ABONOS'!$B$8:$BC$10009,54,0)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ABONOS'!$B$8:$BC$10009,54,0)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ABONOS'!$B$8:$BC$10009,54,0)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ABONOS'!$B$8:$BC$10009,54,0)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ABONOS'!$B$8:$BC$10009,54,0)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ABONOS'!$B$8:$BC$10009,54,0)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ABONOS'!$B$8:$BC$10009,54,0)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ABONOS'!$B$8:$BC$10009,54,0)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ABONOS'!$B$8:$BC$10009,54,0)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ABONOS'!$B$8:$BC$10009,54,0)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ABONOS'!$B$8:$BC$10009,54,0)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ABONOS'!$B$8:$BC$10009,54,0)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ABONOS'!$B$8:$BC$10009,54,0)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ABONOS'!$B$8:$BC$10009,54,0)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ABONOS'!$B$8:$BC$10009,54,0)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ABONOS'!$B$8:$BC$10009,54,0)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ABONOS'!$B$8:$BC$10009,54,0)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ABONOS'!$B$8:$BC$10009,54,0)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ABONOS'!$B$8:$BC$10009,54,0)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ABONOS'!$B$8:$BC$10009,54,0)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ABONOS'!$B$8:$BC$10009,54,0)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ABONOS'!$B$8:$BC$10009,54,0)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ABONOS'!$B$8:$BC$10009,54,0)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ABONOS'!$B$8:$BC$10009,54,0)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ABONOS'!$B$8:$BC$10009,54,0)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ABONOS'!$B$8:$BC$10009,54,0)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ABONOS'!$B$8:$BC$10009,54,0)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ABONOS'!$B$8:$BC$10009,54,0)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ABONOS'!$B$8:$BC$10009,54,0)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ABONOS'!$B$8:$BC$10009,54,0)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ABONOS'!$B$8:$BC$10009,54,0)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ABONOS'!$B$8:$BC$10009,54,0)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ABONOS'!$B$8:$BC$10009,54,0)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ABONOS'!$B$8:$BC$10009,54,0)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ABONOS'!$B$8:$BC$10009,54,0)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ABONOS'!$B$8:$BC$10009,54,0)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ABONOS'!$B$8:$BC$10009,54,0)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ABONOS'!$B$8:$BC$10009,54,0)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ABONOS'!$B$8:$BC$10009,54,0)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ABONOS'!$B$8:$BC$10009,54,0)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ABONOS'!$B$8:$BC$10009,54,0)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ABONOS'!$B$8:$BC$10009,54,0)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ABONOS'!$B$8:$BC$10009,54,0)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ABONOS'!$B$8:$BC$10009,54,0)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ABONOS'!$B$8:$BC$10009,54,0)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ABONOS'!$B$8:$BC$10009,54,0)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ABONOS'!$B$8:$BC$10009,54,0)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ABONOS'!$B$8:$BC$10009,54,0)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ABONOS'!$B$8:$BC$10009,54,0)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ABONOS'!$B$8:$BC$10009,54,0)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ABONOS'!$B$8:$BC$10009,54,0)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ABONOS'!$B$8:$BC$10009,54,0)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ABONOS'!$B$8:$BC$10009,54,0)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ABONOS'!$B$8:$BC$10009,54,0)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ABONOS'!$B$8:$BC$10009,54,0)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ABONOS'!$B$8:$BC$10009,54,0)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ABONOS'!$B$8:$BC$10009,54,0)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ABONOS'!$B$8:$BC$10009,54,0)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ABONOS'!$B$8:$BC$10009,54,0)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ABONOS'!$B$8:$BC$10009,54,0)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ABONOS'!$B$8:$BC$10009,54,0)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ABONOS'!$B$8:$BC$10009,54,0)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ABONOS'!$B$8:$BC$10009,54,0)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ABONOS'!$B$8:$BC$10009,54,0)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ABONOS'!$B$8:$BC$10009,54,0)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ABONOS'!$B$8:$BC$10009,54,0)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ABONOS'!$B$8:$BC$10009,54,0)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ABONOS'!$B$8:$BC$10009,54,0)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ABONOS'!$B$8:$BC$10009,54,0)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ABONOS'!$B$8:$BC$10009,54,0)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ABONOS'!$B$8:$BC$10009,54,0)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ABONOS'!$B$8:$BC$10009,54,0)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ABONOS'!$B$8:$BC$10009,54,0)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ABONOS'!$B$8:$BC$10009,54,0)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ABONOS'!$B$8:$BC$10009,54,0)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ABONOS'!$B$8:$BC$10009,54,0)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ABONOS'!$B$8:$BC$10009,54,0)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ABONOS'!$B$8:$BC$10009,54,0)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ABONOS'!$B$8:$BC$10009,54,0)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ABONOS'!$B$8:$BC$10009,54,0)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ABONOS'!$B$8:$BC$10009,54,0)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C9279" s="10">
        <v>43578</v>
      </c>
      <c r="D9279" t="s">
        <v>385</v>
      </c>
      <c r="H9279" t="s">
        <v>385</v>
      </c>
      <c r="I9279" t="s">
        <v>365</v>
      </c>
      <c r="J9279">
        <f t="shared" si="144"/>
        <v>105000</v>
      </c>
      <c r="K9279" t="e">
        <f>VLOOKUP(B9279,'REGISTRO ABONOS'!$B$8:$BC$10009,54,0)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364</v>
      </c>
      <c r="H9280" t="s">
        <v>364</v>
      </c>
      <c r="I9280" t="s">
        <v>365</v>
      </c>
      <c r="J9280">
        <f t="shared" si="144"/>
        <v>105000</v>
      </c>
      <c r="K9280" t="e">
        <f>VLOOKUP(B9280,'REGISTRO ABONOS'!$B$8:$BC$10009,54,0)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ABONOS'!$B$8:$BC$10009,54,0)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ABONOS'!$B$8:$BC$10009,54,0)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381</v>
      </c>
      <c r="H9283" t="s">
        <v>381</v>
      </c>
      <c r="I9283" t="s">
        <v>365</v>
      </c>
      <c r="J9283">
        <f t="shared" si="144"/>
        <v>105000</v>
      </c>
      <c r="K9283" t="e">
        <f>VLOOKUP(B9283,'REGISTRO ABONOS'!$B$8:$BC$10009,54,0)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ABONOS'!$B$8:$BC$10009,54,0)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ABONOS'!$B$8:$BC$10009,54,0)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ABONOS'!$B$8:$BC$10009,54,0)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ABONOS'!$B$8:$BC$10009,54,0)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ABONOS'!$B$8:$BC$10009,54,0)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ABONOS'!$B$8:$BC$10009,54,0)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ABONOS'!$B$8:$BC$10009,54,0)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ABONOS'!$B$8:$BC$10009,54,0)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ABONOS'!$B$8:$BC$10009,54,0)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ABONOS'!$B$8:$BC$10009,54,0)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ABONOS'!$B$8:$BC$10009,54,0)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ABONOS'!$B$8:$BC$10009,54,0)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ABONOS'!$B$8:$BC$10009,54,0)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ABONOS'!$B$8:$BC$10009,54,0)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ABONOS'!$B$8:$BC$10009,54,0)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ABONOS'!$B$8:$BC$10009,54,0)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ABONOS'!$B$8:$BC$10009,54,0)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ABONOS'!$B$8:$BC$10009,54,0)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ABONOS'!$B$8:$BC$10009,54,0)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ABONOS'!$B$8:$BC$10009,54,0)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ABONOS'!$B$8:$BC$10009,54,0)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ABONOS'!$B$8:$BC$10009,54,0)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ABONOS'!$B$8:$BC$10009,54,0)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ABONOS'!$B$8:$BC$10009,54,0)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ABONOS'!$B$8:$BC$10009,54,0)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ABONOS'!$B$8:$BC$10009,54,0)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ABONOS'!$B$8:$BC$10009,54,0)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ABONOS'!$B$8:$BC$10009,54,0)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ABONOS'!$B$8:$BC$10009,54,0)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ABONOS'!$B$8:$BC$10009,54,0)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ABONOS'!$B$8:$BC$10009,54,0)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ABONOS'!$B$8:$BC$10009,54,0)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ABONOS'!$B$8:$BC$10009,54,0)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ABONOS'!$B$8:$BC$10009,54,0)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ABONOS'!$B$8:$BC$10009,54,0)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ABONOS'!$B$8:$BC$10009,54,0)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ABONOS'!$B$8:$BC$10009,54,0)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ABONOS'!$B$8:$BC$10009,54,0)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ABONOS'!$B$8:$BC$10009,54,0)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ABONOS'!$B$8:$BC$10009,54,0)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ABONOS'!$B$8:$BC$10009,54,0)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ABONOS'!$B$8:$BC$10009,54,0)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ABONOS'!$B$8:$BC$10009,54,0)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ABONOS'!$B$8:$BC$10009,54,0)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ABONOS'!$B$8:$BC$10009,54,0)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ABONOS'!$B$8:$BC$10009,54,0)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ABONOS'!$B$8:$BC$10009,54,0)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ABONOS'!$B$8:$BC$10009,54,0)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ABONOS'!$B$8:$BC$10009,54,0)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ABONOS'!$B$8:$BC$10009,54,0)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ABONOS'!$B$8:$BC$10009,54,0)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ABONOS'!$B$8:$BC$10009,54,0)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ABONOS'!$B$8:$BC$10009,54,0)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ABONOS'!$B$8:$BC$10009,54,0)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ABONOS'!$B$8:$BC$10009,54,0)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ABONOS'!$B$8:$BC$10009,54,0)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ABONOS'!$B$8:$BC$10009,54,0)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ABONOS'!$B$8:$BC$10009,54,0)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ABONOS'!$B$8:$BC$10009,54,0)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ABONOS'!$B$8:$BC$10009,54,0)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ABONOS'!$B$8:$BC$10009,54,0)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ABONOS'!$B$8:$BC$10009,54,0)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ABONOS'!$B$8:$BC$10009,54,0)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ABONOS'!$B$8:$BC$10009,54,0)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ABONOS'!$B$8:$BC$10009,54,0)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ABONOS'!$B$8:$BC$10009,54,0)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ABONOS'!$B$8:$BC$10009,54,0)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ABONOS'!$B$8:$BC$10009,54,0)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ABONOS'!$B$8:$BC$10009,54,0)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ABONOS'!$B$8:$BC$10009,54,0)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ABONOS'!$B$8:$BC$10009,54,0)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ABONOS'!$B$8:$BC$10009,54,0)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ABONOS'!$B$8:$BC$10009,54,0)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ABONOS'!$B$8:$BC$10009,54,0)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ABONOS'!$B$8:$BC$10009,54,0)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ABONOS'!$B$8:$BC$10009,54,0)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ABONOS'!$B$8:$BC$10009,54,0)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ABONOS'!$B$8:$BC$10009,54,0)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ABONOS'!$B$8:$BC$10009,54,0)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ABONOS'!$B$8:$BC$10009,54,0)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ABONOS'!$B$8:$BC$10009,54,0)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ABONOS'!$B$8:$BC$10009,54,0)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ABONOS'!$B$8:$BC$10009,54,0)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ABONOS'!$B$8:$BC$10009,54,0)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ABONOS'!$B$8:$BC$10009,54,0)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ABONOS'!$B$8:$BC$10009,54,0)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ABONOS'!$B$8:$BC$10009,54,0)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ABONOS'!$B$8:$BC$10009,54,0)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ABONOS'!$B$8:$BC$10009,54,0)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ABONOS'!$B$8:$BC$10009,54,0)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ABONOS'!$B$8:$BC$10009,54,0)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ABONOS'!$B$8:$BC$10009,54,0)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ABONOS'!$B$8:$BC$10009,54,0)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ABONOS'!$B$8:$BC$10009,54,0)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ABONOS'!$B$8:$BC$10009,54,0)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ABONOS'!$B$8:$BC$10009,54,0)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ABONOS'!$B$8:$BC$10009,54,0)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ABONOS'!$B$8:$BC$10009,54,0)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ABONOS'!$B$8:$BC$10009,54,0)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ABONOS'!$B$8:$BC$10009,54,0)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ABONOS'!$B$8:$BC$10009,54,0)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ABONOS'!$B$8:$BC$10009,54,0)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ABONOS'!$B$8:$BC$10009,54,0)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ABONOS'!$B$8:$BC$10009,54,0)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ABONOS'!$B$8:$BC$10009,54,0)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ABONOS'!$B$8:$BC$10009,54,0)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ABONOS'!$B$8:$BC$10009,54,0)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ABONOS'!$B$8:$BC$10009,54,0)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ABONOS'!$B$8:$BC$10009,54,0)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ABONOS'!$B$8:$BC$10009,54,0)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ABONOS'!$B$8:$BC$10009,54,0)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ABONOS'!$B$8:$BC$10009,54,0)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ABONOS'!$B$8:$BC$10009,54,0)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ABONOS'!$B$8:$BC$10009,54,0)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ABONOS'!$B$8:$BC$10009,54,0)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ABONOS'!$B$8:$BC$10009,54,0)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ABONOS'!$B$8:$BC$10009,54,0)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ABONOS'!$B$8:$BC$10009,54,0)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ABONOS'!$B$8:$BC$10009,54,0)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ABONOS'!$B$8:$BC$10009,54,0)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ABONOS'!$B$8:$BC$10009,54,0)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ABONOS'!$B$8:$BC$10009,54,0)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ABONOS'!$B$8:$BC$10009,54,0)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ABONOS'!$B$8:$BC$10009,54,0)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ABONOS'!$B$8:$BC$10009,54,0)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ABONOS'!$B$8:$BC$10009,54,0)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ABONOS'!$B$8:$BC$10009,54,0)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ABONOS'!$B$8:$BC$10009,54,0)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ABONOS'!$B$8:$BC$10009,54,0)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ABONOS'!$B$8:$BC$10009,54,0)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ABONOS'!$B$8:$BC$10009,54,0)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ABONOS'!$B$8:$BC$10009,54,0)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ABONOS'!$B$8:$BC$10009,54,0)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ABONOS'!$B$8:$BC$10009,54,0)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ABONOS'!$B$8:$BC$10009,54,0)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ABONOS'!$B$8:$BC$10009,54,0)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ABONOS'!$B$8:$BC$10009,54,0)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ABONOS'!$B$8:$BC$10009,54,0)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ABONOS'!$B$8:$BC$10009,54,0)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ABONOS'!$B$8:$BC$10009,54,0)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ABONOS'!$B$8:$BC$10009,54,0)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ABONOS'!$B$8:$BC$10009,54,0)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ABONOS'!$B$8:$BC$10009,54,0)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ABONOS'!$B$8:$BC$10009,54,0)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ABONOS'!$B$8:$BC$10009,54,0)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ABONOS'!$B$8:$BC$10009,54,0)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ABONOS'!$B$8:$BC$10009,54,0)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ABONOS'!$B$8:$BC$10009,54,0)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ABONOS'!$B$8:$BC$10009,54,0)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ABONOS'!$B$8:$BC$10009,54,0)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ABONOS'!$B$8:$BC$10009,54,0)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ABONOS'!$B$8:$BC$10009,54,0)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ABONOS'!$B$8:$BC$10009,54,0)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ABONOS'!$B$8:$BC$10009,54,0)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ABONOS'!$B$8:$BC$10009,54,0)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ABONOS'!$B$8:$BC$10009,54,0)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ABONOS'!$B$8:$BC$10009,54,0)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ABONOS'!$B$8:$BC$10009,54,0)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ABONOS'!$B$8:$BC$10009,54,0)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ABONOS'!$B$8:$BC$10009,54,0)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ABONOS'!$B$8:$BC$10009,54,0)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ABONOS'!$B$8:$BC$10009,54,0)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ABONOS'!$B$8:$BC$10009,54,0)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ABONOS'!$B$8:$BC$10009,54,0)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ABONOS'!$B$8:$BC$10009,54,0)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ABONOS'!$B$8:$BC$10009,54,0)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ABONOS'!$B$8:$BC$10009,54,0)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ABONOS'!$B$8:$BC$10009,54,0)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ABONOS'!$B$8:$BC$10009,54,0)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ABONOS'!$B$8:$BC$10009,54,0)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ABONOS'!$B$8:$BC$10009,54,0)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ABONOS'!$B$8:$BC$10009,54,0)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ABONOS'!$B$8:$BC$10009,54,0)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ABONOS'!$B$8:$BC$10009,54,0)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ABONOS'!$B$8:$BC$10009,54,0)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C9459" s="10">
        <v>43580</v>
      </c>
      <c r="D9459" t="s">
        <v>394</v>
      </c>
      <c r="H9459" t="s">
        <v>394</v>
      </c>
      <c r="I9459" t="s">
        <v>176</v>
      </c>
      <c r="J9459">
        <f t="shared" si="147"/>
        <v>105000</v>
      </c>
      <c r="K9459" t="e">
        <f>VLOOKUP(B9459,'REGISTRO ABONOS'!$B$8:$BC$10009,54,0)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ABONOS'!$B$8:$BC$10009,54,0)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ABONOS'!$B$8:$BC$10009,54,0)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ABONOS'!$B$8:$BC$10009,54,0)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ABONOS'!$B$8:$BC$10009,54,0)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ABONOS'!$B$8:$BC$10009,54,0)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ABONOS'!$B$8:$BC$10009,54,0)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ABONOS'!$B$8:$BC$10009,54,0)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ABONOS'!$B$8:$BC$10009,54,0)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ABONOS'!$B$8:$BC$10009,54,0)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ABONOS'!$B$8:$BC$10009,54,0)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ABONOS'!$B$8:$BC$10009,54,0)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ABONOS'!$B$8:$BC$10009,54,0)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ABONOS'!$B$8:$BC$10009,54,0)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ABONOS'!$B$8:$BC$10009,54,0)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ABONOS'!$B$8:$BC$10009,54,0)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ABONOS'!$B$8:$BC$10009,54,0)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ABONOS'!$B$8:$BC$10009,54,0)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ABONOS'!$B$8:$BC$10009,54,0)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ABONOS'!$B$8:$BC$10009,54,0)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ABONOS'!$B$8:$BC$10009,54,0)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ABONOS'!$B$8:$BC$10009,54,0)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ABONOS'!$B$8:$BC$10009,54,0)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ABONOS'!$B$8:$BC$10009,54,0)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ABONOS'!$B$8:$BC$10009,54,0)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ABONOS'!$B$8:$BC$10009,54,0)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ABONOS'!$B$8:$BC$10009,54,0)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ABONOS'!$B$8:$BC$10009,54,0)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ABONOS'!$B$8:$BC$10009,54,0)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ABONOS'!$B$8:$BC$10009,54,0)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ABONOS'!$B$8:$BC$10009,54,0)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ABONOS'!$B$8:$BC$10009,54,0)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ABONOS'!$B$8:$BC$10009,54,0)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ABONOS'!$B$8:$BC$10009,54,0)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ABONOS'!$B$8:$BC$10009,54,0)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ABONOS'!$B$8:$BC$10009,54,0)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ABONOS'!$B$8:$BC$10009,54,0)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ABONOS'!$B$8:$BC$10009,54,0)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ABONOS'!$B$8:$BC$10009,54,0)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ABONOS'!$B$8:$BC$10009,54,0)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ABONOS'!$B$8:$BC$10009,54,0)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ABONOS'!$B$8:$BC$10009,54,0)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ABONOS'!$B$8:$BC$10009,54,0)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ABONOS'!$B$8:$BC$10009,54,0)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ABONOS'!$B$8:$BC$10009,54,0)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ABONOS'!$B$8:$BC$10009,54,0)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ABONOS'!$B$8:$BC$10009,54,0)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ABONOS'!$B$8:$BC$10009,54,0)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ABONOS'!$B$8:$BC$10009,54,0)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ABONOS'!$B$8:$BC$10009,54,0)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ABONOS'!$B$8:$BC$10009,54,0)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ABONOS'!$B$8:$BC$10009,54,0)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ABONOS'!$B$8:$BC$10009,54,0)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ABONOS'!$B$8:$BC$10009,54,0)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ABONOS'!$B$8:$BC$10009,54,0)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ABONOS'!$B$8:$BC$10009,54,0)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ABONOS'!$B$8:$BC$10009,54,0)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ABONOS'!$B$8:$BC$10009,54,0)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ABONOS'!$B$8:$BC$10009,54,0)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ABONOS'!$B$8:$BC$10009,54,0)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ABONOS'!$B$8:$BC$10009,54,0)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ABONOS'!$B$8:$BC$10009,54,0)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ABONOS'!$B$8:$BC$10009,54,0)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ABONOS'!$B$8:$BC$10009,54,0)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ABONOS'!$B$8:$BC$10009,54,0)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ABONOS'!$B$8:$BC$10009,54,0)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ABONOS'!$B$8:$BC$10009,54,0)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ABONOS'!$B$8:$BC$10009,54,0)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ABONOS'!$B$8:$BC$10009,54,0)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ABONOS'!$B$8:$BC$10009,54,0)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ABONOS'!$B$8:$BC$10009,54,0)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ABONOS'!$B$8:$BC$10009,54,0)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ABONOS'!$B$8:$BC$10009,54,0)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ABONOS'!$B$8:$BC$10009,54,0)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ABONOS'!$B$8:$BC$10009,54,0)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ABONOS'!$B$8:$BC$10009,54,0)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ABONOS'!$B$8:$BC$10009,54,0)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ABONOS'!$B$8:$BC$10009,54,0)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ABONOS'!$B$8:$BC$10009,54,0)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ABONOS'!$B$8:$BC$10009,54,0)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ABONOS'!$B$8:$BC$10009,54,0)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ABONOS'!$B$8:$BC$10009,54,0)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ABONOS'!$B$8:$BC$10009,54,0)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ABONOS'!$B$8:$BC$10009,54,0)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ABONOS'!$B$8:$BC$10009,54,0)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243</v>
      </c>
      <c r="H9544" t="s">
        <v>243</v>
      </c>
      <c r="I9544" t="s">
        <v>176</v>
      </c>
      <c r="J9544">
        <f t="shared" si="148"/>
        <v>105000</v>
      </c>
      <c r="K9544" t="e">
        <f>VLOOKUP(B9544,'REGISTRO ABONOS'!$B$8:$BC$10009,54,0)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ABONOS'!$B$8:$BC$10009,54,0)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ABONOS'!$B$8:$BC$10009,54,0)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ABONOS'!$B$8:$BC$10009,54,0)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ABONOS'!$B$8:$BC$10009,54,0)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ABONOS'!$B$8:$BC$10009,54,0)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ABONOS'!$B$8:$BC$10009,54,0)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ABONOS'!$B$8:$BC$10009,54,0)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ABONOS'!$B$8:$BC$10009,54,0)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ABONOS'!$B$8:$BC$10009,54,0)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ABONOS'!$B$8:$BC$10009,54,0)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ABONOS'!$B$8:$BC$10009,54,0)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ABONOS'!$B$8:$BC$10009,54,0)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ABONOS'!$B$8:$BC$10009,54,0)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ABONOS'!$B$8:$BC$10009,54,0)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ABONOS'!$B$8:$BC$10009,54,0)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ABONOS'!$B$8:$BC$10009,54,0)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ABONOS'!$B$8:$BC$10009,54,0)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ABONOS'!$B$8:$BC$10009,54,0)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ABONOS'!$B$8:$BC$10009,54,0)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ABONOS'!$B$8:$BC$10009,54,0)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ABONOS'!$B$8:$BC$10009,54,0)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ABONOS'!$B$8:$BC$10009,54,0)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ABONOS'!$B$8:$BC$10009,54,0)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ABONOS'!$B$8:$BC$10009,54,0)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132</v>
      </c>
      <c r="I9569" t="s">
        <v>128</v>
      </c>
      <c r="J9569">
        <f t="shared" si="149"/>
        <v>105000</v>
      </c>
      <c r="K9569" t="e">
        <f>VLOOKUP(B9569,'REGISTRO ABONOS'!$B$8:$BC$10009,54,0)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ABONOS'!$B$8:$BC$10009,54,0)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ABONOS'!$B$8:$BC$10009,54,0)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ABONOS'!$B$8:$BC$10009,54,0)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ABONOS'!$B$8:$BC$10009,54,0)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ABONOS'!$B$8:$BC$10009,54,0)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ABONOS'!$B$8:$BC$10009,54,0)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ABONOS'!$B$8:$BC$10009,54,0)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ABONOS'!$B$8:$BC$10009,54,0)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ABONOS'!$B$8:$BC$10009,54,0)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122</v>
      </c>
      <c r="I9579" t="s">
        <v>110</v>
      </c>
      <c r="J9579">
        <f t="shared" si="149"/>
        <v>105000</v>
      </c>
      <c r="K9579" t="e">
        <f>VLOOKUP(B9579,'REGISTRO ABONOS'!$B$8:$BC$10009,54,0)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ABONOS'!$B$8:$BC$10009,54,0)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ABONOS'!$B$8:$BC$10009,54,0)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ABONOS'!$B$8:$BC$10009,54,0)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ABONOS'!$B$8:$BC$10009,54,0)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ABONOS'!$B$8:$BC$10009,54,0)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ABONOS'!$B$8:$BC$10009,54,0)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ABONOS'!$B$8:$BC$10009,54,0)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ABONOS'!$B$8:$BC$10009,54,0)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ABONOS'!$B$8:$BC$10009,54,0)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ABONOS'!$B$8:$BC$10009,54,0)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ABONOS'!$B$8:$BC$10009,54,0)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ABONOS'!$B$8:$BC$10009,54,0)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ABONOS'!$B$8:$BC$10009,54,0)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ABONOS'!$B$8:$BC$10009,54,0)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ABONOS'!$B$8:$BC$10009,54,0)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ABONOS'!$B$8:$BC$10009,54,0)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ABONOS'!$B$8:$BC$10009,54,0)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ABONOS'!$B$8:$BC$10009,54,0)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ABONOS'!$B$8:$BC$10009,54,0)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ABONOS'!$B$8:$BC$10009,54,0)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ABONOS'!$B$8:$BC$10009,54,0)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ABONOS'!$B$8:$BC$10009,54,0)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ABONOS'!$B$8:$BC$10009,54,0)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ABONOS'!$B$8:$BC$10009,54,0)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ABONOS'!$B$8:$BC$10009,54,0)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ABONOS'!$B$8:$BC$10009,54,0)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C9606" s="10">
        <v>43563</v>
      </c>
      <c r="D9606" t="s">
        <v>388</v>
      </c>
      <c r="H9606" t="s">
        <v>388</v>
      </c>
      <c r="I9606" t="s">
        <v>328</v>
      </c>
      <c r="J9606">
        <f t="shared" si="149"/>
        <v>105000</v>
      </c>
      <c r="K9606" t="e">
        <f>VLOOKUP(B9606,'REGISTRO ABONOS'!$B$8:$BC$10009,54,0)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ABONOS'!$B$8:$BC$10009,54,0)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ABONOS'!$B$8:$BC$10009,54,0)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ABONOS'!$B$8:$BC$10009,54,0)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ABONOS'!$B$8:$BC$10009,54,0)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ABONOS'!$B$8:$BC$10009,54,0)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ABONOS'!$B$8:$BC$10009,54,0)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ABONOS'!$B$8:$BC$10009,54,0)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ABONOS'!$B$8:$BC$10009,54,0)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ABONOS'!$B$8:$BC$10009,54,0)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ABONOS'!$B$8:$BC$10009,54,0)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ABONOS'!$B$8:$BC$10009,54,0)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ABONOS'!$B$8:$BC$10009,54,0)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ABONOS'!$B$8:$BC$10009,54,0)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ABONOS'!$B$8:$BC$10009,54,0)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ABONOS'!$B$8:$BC$10009,54,0)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ABONOS'!$B$8:$BC$10009,54,0)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ABONOS'!$B$8:$BC$10009,54,0)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ABONOS'!$B$8:$BC$10009,54,0)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ABONOS'!$B$8:$BC$10009,54,0)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ABONOS'!$B$8:$BC$10009,54,0)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ABONOS'!$B$8:$BC$10009,54,0)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ABONOS'!$B$8:$BC$10009,54,0)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ABONOS'!$B$8:$BC$10009,54,0)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ABONOS'!$B$8:$BC$10009,54,0)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ABONOS'!$B$8:$BC$10009,54,0)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ABONOS'!$B$8:$BC$10009,54,0)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ABONOS'!$B$8:$BC$10009,54,0)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ABONOS'!$B$8:$BC$10009,54,0)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ABONOS'!$B$8:$BC$10009,54,0)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ABONOS'!$B$8:$BC$10009,54,0)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ABONOS'!$B$8:$BC$10009,54,0)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ABONOS'!$B$8:$BC$10009,54,0)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ABONOS'!$B$8:$BC$10009,54,0)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ABONOS'!$B$8:$BC$10009,54,0)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ABONOS'!$B$8:$BC$10009,54,0)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ABONOS'!$B$8:$BC$10009,54,0)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ABONOS'!$B$8:$BC$10009,54,0)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ABONOS'!$B$8:$BC$10009,54,0)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ABONOS'!$B$8:$BC$10009,54,0)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ABONOS'!$B$8:$BC$10009,54,0)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ABONOS'!$B$8:$BC$10009,54,0)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ABONOS'!$B$8:$BC$10009,54,0)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ABONOS'!$B$8:$BC$10009,54,0)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ABONOS'!$B$8:$BC$10009,54,0)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ABONOS'!$B$8:$BC$10009,54,0)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ABONOS'!$B$8:$BC$10009,54,0)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ABONOS'!$B$8:$BC$10009,54,0)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ABONOS'!$B$8:$BC$10009,54,0)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ABONOS'!$B$8:$BC$10009,54,0)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ABONOS'!$B$8:$BC$10009,54,0)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ABONOS'!$B$8:$BC$10009,54,0)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156</v>
      </c>
      <c r="I9658" t="s">
        <v>123</v>
      </c>
      <c r="J9658">
        <f t="shared" si="150"/>
        <v>105000</v>
      </c>
      <c r="K9658" t="e">
        <f>VLOOKUP(B9658,'REGISTRO ABONOS'!$B$8:$BC$10009,54,0)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ABONOS'!$B$8:$BC$10009,54,0)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ABONOS'!$B$8:$BC$10009,54,0)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ABONOS'!$B$8:$BC$10009,54,0)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ABONOS'!$B$8:$BC$10009,54,0)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ABONOS'!$B$8:$BC$10009,54,0)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ABONOS'!$B$8:$BC$10009,54,0)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ABONOS'!$B$8:$BC$10009,54,0)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ABONOS'!$B$8:$BC$10009,54,0)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ABONOS'!$B$8:$BC$10009,54,0)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ABONOS'!$B$8:$BC$10009,54,0)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ABONOS'!$B$8:$BC$10009,54,0)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ABONOS'!$B$8:$BC$10009,54,0)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ABONOS'!$B$8:$BC$10009,54,0)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ABONOS'!$B$8:$BC$10009,54,0)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ABONOS'!$B$8:$BC$10009,54,0)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ABONOS'!$B$8:$BC$10009,54,0)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ABONOS'!$B$8:$BC$10009,54,0)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ABONOS'!$B$8:$BC$10009,54,0)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ABONOS'!$B$8:$BC$10009,54,0)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ABONOS'!$B$8:$BC$10009,54,0)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ABONOS'!$B$8:$BC$10009,54,0)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ABONOS'!$B$8:$BC$10009,54,0)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ABONOS'!$B$8:$BC$10009,54,0)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ABONOS'!$B$8:$BC$10009,54,0)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ABONOS'!$B$8:$BC$10009,54,0)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ABONOS'!$B$8:$BC$10009,54,0)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ABONOS'!$B$8:$BC$10009,54,0)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ABONOS'!$B$8:$BC$10009,54,0)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ABONOS'!$B$8:$BC$10009,54,0)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ABONOS'!$B$8:$BC$10009,54,0)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ABONOS'!$B$8:$BC$10009,54,0)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ABONOS'!$B$8:$BC$10009,54,0)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ABONOS'!$B$8:$BC$10009,54,0)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ABONOS'!$B$8:$BC$10009,54,0)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ABONOS'!$B$8:$BC$10009,54,0)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ABONOS'!$B$8:$BC$10009,54,0)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ABONOS'!$B$8:$BC$10009,54,0)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ABONOS'!$B$8:$BC$10009,54,0)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ABONOS'!$B$8:$BC$10009,54,0)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ABONOS'!$B$8:$BC$10009,54,0)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ABONOS'!$B$8:$BC$10009,54,0)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ABONOS'!$B$8:$BC$10009,54,0)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ABONOS'!$B$8:$BC$10009,54,0)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ABONOS'!$B$8:$BC$10009,54,0)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ABONOS'!$B$8:$BC$10009,54,0)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ABONOS'!$B$8:$BC$10009,54,0)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ABONOS'!$B$8:$BC$10009,54,0)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ABONOS'!$B$8:$BC$10009,54,0)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ABONOS'!$B$8:$BC$10009,54,0)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ABONOS'!$B$8:$BC$10009,54,0)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ABONOS'!$B$8:$BC$10009,54,0)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ABONOS'!$B$8:$BC$10009,54,0)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ABONOS'!$B$8:$BC$10009,54,0)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ABONOS'!$B$8:$BC$10009,54,0)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ABONOS'!$B$8:$BC$10009,54,0)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ABONOS'!$B$8:$BC$10009,54,0)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ABONOS'!$B$8:$BC$10009,54,0)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ABONOS'!$B$8:$BC$10009,54,0)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ABONOS'!$B$8:$BC$10009,54,0)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ABONOS'!$B$8:$BC$10009,54,0)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ABONOS'!$B$8:$BC$10009,54,0)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ABONOS'!$B$8:$BC$10009,54,0)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ABONOS'!$B$8:$BC$10009,54,0)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ABONOS'!$B$8:$BC$10009,54,0)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ABONOS'!$B$8:$BC$10009,54,0)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ABONOS'!$B$8:$BC$10009,54,0)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ABONOS'!$B$8:$BC$10009,54,0)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ABONOS'!$B$8:$BC$10009,54,0)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ABONOS'!$B$8:$BC$10009,54,0)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ABONOS'!$B$8:$BC$10009,54,0)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ABONOS'!$B$8:$BC$10009,54,0)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ABONOS'!$B$8:$BC$10009,54,0)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ABONOS'!$B$8:$BC$10009,54,0)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ABONOS'!$B$8:$BC$10009,54,0)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ABONOS'!$B$8:$BC$10009,54,0)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ABONOS'!$B$8:$BC$10009,54,0)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ABONOS'!$B$8:$BC$10009,54,0)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ABONOS'!$B$8:$BC$10009,54,0)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ABONOS'!$B$8:$BC$10009,54,0)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ABONOS'!$B$8:$BC$10009,54,0)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ABONOS'!$B$8:$BC$10009,54,0)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ABONOS'!$B$8:$BC$10009,54,0)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ABONOS'!$B$8:$BC$10009,54,0)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ABONOS'!$B$8:$BC$10009,54,0)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ABONOS'!$B$8:$BC$10009,54,0)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ABONOS'!$B$8:$BC$10009,54,0)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ABONOS'!$B$8:$BC$10009,54,0)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ABONOS'!$B$8:$BC$10009,54,0)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ABONOS'!$B$8:$BC$10009,54,0)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ABONOS'!$B$8:$BC$10009,54,0)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ABONOS'!$B$8:$BC$10009,54,0)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ABONOS'!$B$8:$BC$10009,54,0)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ABONOS'!$B$8:$BC$10009,54,0)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ABONOS'!$B$8:$BC$10009,54,0)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ABONOS'!$B$8:$BC$10009,54,0)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ABONOS'!$B$8:$BC$10009,54,0)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ABONOS'!$B$8:$BC$10009,54,0)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ABONOS'!$B$8:$BC$10009,54,0)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ABONOS'!$B$8:$BC$10009,54,0)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ABONOS'!$B$8:$BC$10009,54,0)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ABONOS'!$B$8:$BC$10009,54,0)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ABONOS'!$B$8:$BC$10009,54,0)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ABONOS'!$B$8:$BC$10009,54,0)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ABONOS'!$B$8:$BC$10009,54,0)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ABONOS'!$B$8:$BC$10009,54,0)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ABONOS'!$B$8:$BC$10009,54,0)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ABONOS'!$B$8:$BC$10009,54,0)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ABONOS'!$B$8:$BC$10009,54,0)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ABONOS'!$B$8:$BC$10009,54,0)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ABONOS'!$B$8:$BC$10009,54,0)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ABONOS'!$B$8:$BC$10009,54,0)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ABONOS'!$B$8:$BC$10009,54,0)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ABONOS'!$B$8:$BC$10009,54,0)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ABONOS'!$B$8:$BC$10009,54,0)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ABONOS'!$B$8:$BC$10009,54,0)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ABONOS'!$B$8:$BC$10009,54,0)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ABONOS'!$B$8:$BC$10009,54,0)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ABONOS'!$B$8:$BC$10009,54,0)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ABONOS'!$B$8:$BC$10009,54,0)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ABONOS'!$B$8:$BC$10009,54,0)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ABONOS'!$B$8:$BC$10009,54,0)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ABONOS'!$B$8:$BC$10009,54,0)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ABONOS'!$B$8:$BC$10009,54,0)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ABONOS'!$B$8:$BC$10009,54,0)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ABONOS'!$B$8:$BC$10009,54,0)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ABONOS'!$B$8:$BC$10009,54,0)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ABONOS'!$B$8:$BC$10009,54,0)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ABONOS'!$B$8:$BC$10009,54,0)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ABONOS'!$B$8:$BC$10009,54,0)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ABONOS'!$B$8:$BC$10009,54,0)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ABONOS'!$B$8:$BC$10009,54,0)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ABONOS'!$B$8:$BC$10009,54,0)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ABONOS'!$B$8:$BC$10009,54,0)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ABONOS'!$B$8:$BC$10009,54,0)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ABONOS'!$B$8:$BC$10009,54,0)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ABONOS'!$B$8:$BC$10009,54,0)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ABONOS'!$B$8:$BC$10009,54,0)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ABONOS'!$B$8:$BC$10009,54,0)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ABONOS'!$B$8:$BC$10009,54,0)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ABONOS'!$B$8:$BC$10009,54,0)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ABONOS'!$B$8:$BC$10009,54,0)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ABONOS'!$B$8:$BC$10009,54,0)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ABONOS'!$B$8:$BC$10009,54,0)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ABONOS'!$B$8:$BC$10009,54,0)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ABONOS'!$B$8:$BC$10009,54,0)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ABONOS'!$B$8:$BC$10009,54,0)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ABONOS'!$B$8:$BC$10009,54,0)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ABONOS'!$B$8:$BC$10009,54,0)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ABONOS'!$B$8:$BC$10009,54,0)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ABONOS'!$B$8:$BC$10009,54,0)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ABONOS'!$B$8:$BC$10009,54,0)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ABONOS'!$B$8:$BC$10009,54,0)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ABONOS'!$B$8:$BC$10009,54,0)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ABONOS'!$B$8:$BC$10009,54,0)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ABONOS'!$B$8:$BC$10009,54,0)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ABONOS'!$B$8:$BC$10009,54,0)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ABONOS'!$B$8:$BC$10009,54,0)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ABONOS'!$B$8:$BC$10009,54,0)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ABONOS'!$B$8:$BC$10009,54,0)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ABONOS'!$B$8:$BC$10009,54,0)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ABONOS'!$B$8:$BC$10009,54,0)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ABONOS'!$B$8:$BC$10009,54,0)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ABONOS'!$B$8:$BC$10009,54,0)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ABONOS'!$B$8:$BC$10009,54,0)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ABONOS'!$B$8:$BC$10009,54,0)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ABONOS'!$B$8:$BC$10009,54,0)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ABONOS'!$B$8:$BC$10009,54,0)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ABONOS'!$B$8:$BC$10009,54,0)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ABONOS'!$B$8:$BC$10009,54,0)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ABONOS'!$B$8:$BC$10009,54,0)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ABONOS'!$B$8:$BC$10009,54,0)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ABONOS'!$B$8:$BC$10009,54,0)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ABONOS'!$B$8:$BC$10009,54,0)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ABONOS'!$B$8:$BC$10009,54,0)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ABONOS'!$B$8:$BC$10009,54,0)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ABONOS'!$B$8:$BC$10009,54,0)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95</v>
      </c>
      <c r="H9835" t="s">
        <v>95</v>
      </c>
      <c r="I9835" t="s">
        <v>62</v>
      </c>
      <c r="J9835">
        <f t="shared" si="153"/>
        <v>105000</v>
      </c>
      <c r="K9835" t="e">
        <f>VLOOKUP(B9835,'REGISTRO ABONOS'!$B$8:$BC$10009,54,0)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ABONOS'!$B$8:$BC$10009,54,0)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ABONOS'!$B$8:$BC$10009,54,0)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ABONOS'!$B$8:$BC$10009,54,0)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ABONOS'!$B$8:$BC$10009,54,0)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ABONOS'!$B$8:$BC$10009,54,0)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ABONOS'!$B$8:$BC$10009,54,0)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ABONOS'!$B$8:$BC$10009,54,0)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ABONOS'!$B$8:$BC$10009,54,0)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ABONOS'!$B$8:$BC$10009,54,0)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ABONOS'!$B$8:$BC$10009,54,0)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ABONOS'!$B$8:$BC$10009,54,0)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ABONOS'!$B$8:$BC$10009,54,0)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ABONOS'!$B$8:$BC$10009,54,0)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ABONOS'!$B$8:$BC$10009,54,0)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ABONOS'!$B$8:$BC$10009,54,0)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ABONOS'!$B$8:$BC$10009,54,0)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ABONOS'!$B$8:$BC$10009,54,0)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ABONOS'!$B$8:$BC$10009,54,0)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ABONOS'!$B$8:$BC$10009,54,0)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ABONOS'!$B$8:$BC$10009,54,0)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ABONOS'!$B$8:$BC$10009,54,0)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ABONOS'!$B$8:$BC$10009,54,0)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ABONOS'!$B$8:$BC$10009,54,0)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ABONOS'!$B$8:$BC$10009,54,0)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ABONOS'!$B$8:$BC$10009,54,0)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ABONOS'!$B$8:$BC$10009,54,0)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ABONOS'!$B$8:$BC$10009,54,0)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ABONOS'!$B$8:$BC$10009,54,0)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ABONOS'!$B$8:$BC$10009,54,0)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ABONOS'!$B$8:$BC$10009,54,0)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ABONOS'!$B$8:$BC$10009,54,0)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ABONOS'!$B$8:$BC$10009,54,0)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ABONOS'!$B$8:$BC$10009,54,0)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ABONOS'!$B$8:$BC$10009,54,0)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ABONOS'!$B$8:$BC$10009,54,0)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ABONOS'!$B$8:$BC$10009,54,0)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ABONOS'!$B$8:$BC$10009,54,0)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ABONOS'!$B$8:$BC$10009,54,0)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ABONOS'!$B$8:$BC$10009,54,0)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ABONOS'!$B$8:$BC$10009,54,0)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ABONOS'!$B$8:$BC$10009,54,0)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ABONOS'!$B$8:$BC$10009,54,0)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ABONOS'!$B$8:$BC$10009,54,0)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ABONOS'!$B$8:$BC$10009,54,0)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ABONOS'!$B$8:$BC$10009,54,0)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ABONOS'!$B$8:$BC$10009,54,0)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ABONOS'!$B$8:$BC$10009,54,0)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ABONOS'!$B$8:$BC$10009,54,0)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ABONOS'!$B$8:$BC$10009,54,0)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ABONOS'!$B$8:$BC$10009,54,0)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ABONOS'!$B$8:$BC$10009,54,0)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ABONOS'!$B$8:$BC$10009,54,0)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ABONOS'!$B$8:$BC$10009,54,0)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ABONOS'!$B$8:$BC$10009,54,0)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ABONOS'!$B$8:$BC$10009,54,0)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ABONOS'!$B$8:$BC$10009,54,0)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ABONOS'!$B$8:$BC$10009,54,0)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ABONOS'!$B$8:$BC$10009,54,0)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ABONOS'!$B$8:$BC$10009,54,0)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ABONOS'!$B$8:$BC$10009,54,0)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ABONOS'!$B$8:$BC$10009,54,0)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ABONOS'!$B$8:$BC$10009,54,0)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ABONOS'!$B$8:$BC$10009,54,0)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ABONOS'!$B$8:$BC$10009,54,0)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ABONOS'!$B$8:$BC$10009,54,0)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ABONOS'!$B$8:$BC$10009,54,0)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ABONOS'!$B$8:$BC$10009,54,0)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ABONOS'!$B$8:$BC$10009,54,0)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ABONOS'!$B$8:$BC$10009,54,0)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ABONOS'!$B$8:$BC$10009,54,0)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ABONOS'!$B$8:$BC$10009,54,0)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ABONOS'!$B$8:$BC$10009,54,0)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ABONOS'!$B$8:$BC$10009,54,0)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ABONOS'!$B$8:$BC$10009,54,0)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ABONOS'!$B$8:$BC$10009,54,0)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ABONOS'!$B$8:$BC$10009,54,0)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ABONOS'!$B$8:$BC$10009,54,0)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ABONOS'!$B$8:$BC$10009,54,0)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ABONOS'!$B$8:$BC$10009,54,0)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ABONOS'!$B$8:$BC$10009,54,0)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ABONOS'!$B$8:$BC$10009,54,0)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ABONOS'!$B$8:$BC$10009,54,0)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ABONOS'!$B$8:$BC$10009,54,0)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ABONOS'!$B$8:$BC$10009,54,0)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ABONOS'!$B$8:$BC$10009,54,0)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ABONOS'!$B$8:$BC$10009,54,0)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ABONOS'!$B$8:$BC$10009,54,0)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ABONOS'!$B$8:$BC$10009,54,0)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ABONOS'!$B$8:$BC$10009,54,0)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ABONOS'!$B$8:$BC$10009,54,0)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ABONOS'!$B$8:$BC$10009,54,0)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ABONOS'!$B$8:$BC$10009,54,0)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ABONOS'!$B$8:$BC$10009,54,0)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ABONOS'!$B$8:$BC$10009,54,0)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ABONOS'!$B$8:$BC$10009,54,0)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ABONOS'!$B$8:$BC$10009,54,0)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ABONOS'!$B$8:$BC$10009,54,0)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ABONOS'!$B$8:$BC$10009,54,0)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ABONOS'!$B$8:$BC$10009,54,0)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ABONOS'!$B$8:$BC$10009,54,0)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ABONOS'!$B$8:$BC$10009,54,0)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ABONOS'!$B$8:$BC$10009,54,0)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ABONOS'!$B$8:$BC$10009,54,0)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ABONOS'!$B$8:$BC$10009,54,0)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ABONOS'!$B$8:$BC$10009,54,0)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ABONOS'!$B$8:$BC$10009,54,0)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ABONOS'!$B$8:$BC$10009,54,0)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ABONOS'!$B$8:$BC$10009,54,0)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ABONOS'!$B$8:$BC$10009,54,0)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ABONOS'!$B$8:$BC$10009,54,0)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ABONOS'!$B$8:$BC$10009,54,0)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ABONOS'!$B$8:$BC$10009,54,0)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ABONOS'!$B$8:$BC$10009,54,0)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ABONOS'!$B$8:$BC$10009,54,0)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ABONOS'!$B$8:$BC$10009,54,0)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ABONOS'!$B$8:$BC$10009,54,0)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ABONOS'!$B$8:$BC$10009,54,0)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ABONOS'!$B$8:$BC$10009,54,0)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ABONOS'!$B$8:$BC$10009,54,0)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ABONOS'!$B$8:$BC$10009,54,0)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ABONOS'!$B$8:$BC$10009,54,0)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ABONOS'!$B$8:$BC$10009,54,0)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ABONOS'!$B$8:$BC$10009,54,0)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207</v>
      </c>
      <c r="I9959" t="s">
        <v>205</v>
      </c>
      <c r="J9959">
        <f t="shared" si="155"/>
        <v>105000</v>
      </c>
      <c r="K9959" t="e">
        <f>VLOOKUP(B9959,'REGISTRO ABONOS'!$B$8:$BC$10009,54,0)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ABONOS'!$B$8:$BC$10009,54,0)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ABONOS'!$B$8:$BC$10009,54,0)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ABONOS'!$B$8:$BC$10009,54,0)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ABONOS'!$B$8:$BC$10009,54,0)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ABONOS'!$B$8:$BC$10009,54,0)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ABONOS'!$B$8:$BC$10009,54,0)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ABONOS'!$B$8:$BC$10009,54,0)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ABONOS'!$B$8:$BC$10009,54,0)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ABONOS'!$B$8:$BC$10009,54,0)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ABONOS'!$B$8:$BC$10009,54,0)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ABONOS'!$B$8:$BC$10009,54,0)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ABONOS'!$B$8:$BC$10009,54,0)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ABONOS'!$B$8:$BC$10009,54,0)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ABONOS'!$B$8:$BC$10009,54,0)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ABONOS'!$B$8:$BC$10009,54,0)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ABONOS'!$B$8:$BC$10009,54,0)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ABONOS'!$B$8:$BC$10009,54,0)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ABONOS'!$B$8:$BC$10009,54,0)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ABONOS'!$B$8:$BC$10009,54,0)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ABONOS'!$B$8:$BC$10009,54,0)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ABONOS'!$B$8:$BC$10009,54,0)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ABONOS'!$B$8:$BC$10009,54,0)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ABONOS'!$B$8:$BC$10009,54,0)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ABONOS'!$B$8:$BC$10009,54,0)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ABONOS'!$B$8:$BC$10009,54,0)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ABONOS'!$B$8:$BC$10009,54,0)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ABONOS'!$B$8:$BC$10009,54,0)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ABONOS'!$B$8:$BC$10009,54,0)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ABONOS'!$B$8:$BC$10009,54,0)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ABONOS'!$B$8:$BC$10009,54,0)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ABONOS'!$B$8:$BC$10009,54,0)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ABONOS'!$B$8:$BC$10009,54,0)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ABONOS'!$B$8:$BC$10009,54,0)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ABONOS'!$B$8:$BC$10009,54,0)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ABONOS'!$B$8:$BC$10009,54,0)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ABONOS'!$B$8:$BC$10009,54,0)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ABONOS'!$B$8:$BC$10009,54,0)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ABONOS'!$B$8:$BC$10009,54,0)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ABONOS'!$B$8:$BC$10009,54,0)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ABONOS'!$B$8:$BC$10009,54,0)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ABONOS'!$B$8:$BC$10009,54,0)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ABONOS'!$B$8:$BC$10009,54,0)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ABONOS'!$B$8:$BC$10009,54,0)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ABONOS'!$B$8:$BC$10009,54,0)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ABONOS'!$B$8:$BC$10009,54,0)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ABONOS'!$B$8:$BC$10009,54,0)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ABONOS'!$B$8:$BC$10009,54,0)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ABONOS'!$B$8:$BC$10009,54,0)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ABONOS'!$B$8:$BC$10009,54,0)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83">
        <v>9458</v>
      </c>
      <c r="C10009" s="84">
        <v>43565</v>
      </c>
      <c r="D10009" s="14" t="s">
        <v>104</v>
      </c>
      <c r="E10009" s="14" t="s">
        <v>105</v>
      </c>
      <c r="F10009" s="14"/>
      <c r="G10009" s="14"/>
      <c r="H10009" s="14" t="s">
        <v>104</v>
      </c>
      <c r="I10009" s="14" t="s">
        <v>72</v>
      </c>
      <c r="J10009" s="85">
        <f t="shared" si="156"/>
        <v>105000</v>
      </c>
      <c r="K10009" s="85" t="e">
        <f>VLOOKUP(B10009,'REGISTRO ABONOS'!$B$8:$BC$10009,54,0)</f>
        <v>#N/A</v>
      </c>
      <c r="L10009" s="85" t="e">
        <f>IF(Tabla267[[#This Row],[VALOR RESTANTE]]&lt;Tabla267[[#This Row],[VALOR]],"NO DISPONIBLE","DISPONIBLE")</f>
        <v>#N/A</v>
      </c>
      <c r="M10009" s="86">
        <f>COUNTIF(Tabla267[[#This Row],[VALOR RESTANTE]],0)</f>
        <v>0</v>
      </c>
    </row>
    <row r="10010" spans="2:13" hidden="1" x14ac:dyDescent="0.2">
      <c r="B10010" s="83">
        <v>4580</v>
      </c>
      <c r="C10010" s="84">
        <v>43565</v>
      </c>
      <c r="D10010" s="14" t="s">
        <v>106</v>
      </c>
      <c r="E10010" s="14" t="s">
        <v>107</v>
      </c>
      <c r="F10010" s="14"/>
      <c r="G10010" s="14">
        <v>3007845887</v>
      </c>
      <c r="H10010" s="14" t="s">
        <v>106</v>
      </c>
      <c r="I10010" s="14" t="s">
        <v>72</v>
      </c>
      <c r="J10010" s="85">
        <f t="shared" si="156"/>
        <v>105000</v>
      </c>
      <c r="K10010" s="85" t="e">
        <f>VLOOKUP(B10010,'REGISTRO ABONOS'!$B$8:$BC$10009,54,0)</f>
        <v>#N/A</v>
      </c>
      <c r="L10010" s="85" t="e">
        <f>IF(Tabla267[[#This Row],[VALOR RESTANTE]]&lt;Tabla267[[#This Row],[VALOR]],"NO DISPONIBLE","DISPONIBLE")</f>
        <v>#N/A</v>
      </c>
      <c r="M10010" s="86">
        <f>COUNTIF(Tabla267[[#This Row],[VALOR RESTANTE]],0)</f>
        <v>0</v>
      </c>
    </row>
    <row r="10011" spans="2:13" hidden="1" x14ac:dyDescent="0.2">
      <c r="B10011" s="83"/>
      <c r="C10011" s="84">
        <v>43559</v>
      </c>
      <c r="D10011" s="14" t="s">
        <v>108</v>
      </c>
      <c r="E10011" s="14" t="s">
        <v>109</v>
      </c>
      <c r="F10011" s="14"/>
      <c r="G10011" s="14">
        <v>94227097</v>
      </c>
      <c r="H10011" s="14" t="s">
        <v>108</v>
      </c>
      <c r="I10011" s="14" t="s">
        <v>110</v>
      </c>
      <c r="J10011" s="85">
        <f t="shared" si="156"/>
        <v>105000</v>
      </c>
      <c r="K10011" s="85" t="e">
        <f>VLOOKUP(B10011,'REGISTRO ABONOS'!$B$8:$BC$10009,54,0)</f>
        <v>#N/A</v>
      </c>
      <c r="L10011" s="85" t="e">
        <f>IF(Tabla267[[#This Row],[VALOR RESTANTE]]&lt;Tabla267[[#This Row],[VALOR]],"NO DISPONIBLE","DISPONIBLE")</f>
        <v>#N/A</v>
      </c>
      <c r="M10011" s="86">
        <f>COUNTIF(Tabla267[[#This Row],[VALOR RESTANTE]],0)</f>
        <v>0</v>
      </c>
    </row>
    <row r="10012" spans="2:13" hidden="1" x14ac:dyDescent="0.2">
      <c r="B10012" s="83">
        <v>8728</v>
      </c>
      <c r="C10012" s="84">
        <v>43559</v>
      </c>
      <c r="D10012" s="14" t="s">
        <v>113</v>
      </c>
      <c r="E10012" s="14" t="s">
        <v>112</v>
      </c>
      <c r="F10012" s="14"/>
      <c r="G10012" s="14">
        <v>94229849</v>
      </c>
      <c r="H10012" s="14" t="s">
        <v>113</v>
      </c>
      <c r="I10012" s="14" t="s">
        <v>110</v>
      </c>
      <c r="J10012" s="85">
        <f t="shared" si="156"/>
        <v>105000</v>
      </c>
      <c r="K10012" s="85" t="e">
        <f>VLOOKUP(B10012,'REGISTRO ABONOS'!$B$8:$BC$10009,54,0)</f>
        <v>#N/A</v>
      </c>
      <c r="L10012" s="85" t="e">
        <f>IF(Tabla267[[#This Row],[VALOR RESTANTE]]&lt;Tabla267[[#This Row],[VALOR]],"NO DISPONIBLE","DISPONIBLE")</f>
        <v>#N/A</v>
      </c>
      <c r="M10012" s="86">
        <f>COUNTIF(Tabla267[[#This Row],[VALOR RESTANTE]],0)</f>
        <v>0</v>
      </c>
    </row>
    <row r="10013" spans="2:13" hidden="1" x14ac:dyDescent="0.2">
      <c r="B10013" s="83">
        <v>9302</v>
      </c>
      <c r="C10013" s="84">
        <v>43559</v>
      </c>
      <c r="D10013" s="14" t="s">
        <v>114</v>
      </c>
      <c r="E10013" s="14" t="s">
        <v>115</v>
      </c>
      <c r="F10013" s="14"/>
      <c r="G10013" s="14">
        <v>16540613</v>
      </c>
      <c r="H10013" s="14" t="s">
        <v>114</v>
      </c>
      <c r="I10013" s="14" t="s">
        <v>110</v>
      </c>
      <c r="J10013" s="85">
        <f t="shared" si="156"/>
        <v>105000</v>
      </c>
      <c r="K10013" s="85" t="e">
        <f>VLOOKUP(B10013,'REGISTRO ABONOS'!$B$8:$BC$10009,54,0)</f>
        <v>#N/A</v>
      </c>
      <c r="L10013" s="85" t="e">
        <f>IF(Tabla267[[#This Row],[VALOR RESTANTE]]&lt;Tabla267[[#This Row],[VALOR]],"NO DISPONIBLE","DISPONIBLE")</f>
        <v>#N/A</v>
      </c>
      <c r="M10013" s="86">
        <f>COUNTIF(Tabla267[[#This Row],[VALOR RESTANTE]],0)</f>
        <v>0</v>
      </c>
    </row>
    <row r="10014" spans="2:13" hidden="1" x14ac:dyDescent="0.2">
      <c r="B10014" s="83">
        <v>3105</v>
      </c>
      <c r="C10014" s="84">
        <v>43559</v>
      </c>
      <c r="D10014" s="14" t="s">
        <v>116</v>
      </c>
      <c r="E10014" s="14" t="s">
        <v>117</v>
      </c>
      <c r="F10014" s="14">
        <v>3183057511</v>
      </c>
      <c r="G10014" s="14">
        <v>66870376</v>
      </c>
      <c r="H10014" s="14" t="s">
        <v>116</v>
      </c>
      <c r="I10014" s="14" t="s">
        <v>110</v>
      </c>
      <c r="J10014" s="85">
        <f t="shared" si="156"/>
        <v>105000</v>
      </c>
      <c r="K10014" s="85" t="e">
        <f>VLOOKUP(B10014,'REGISTRO ABONOS'!$B$8:$BC$10009,54,0)</f>
        <v>#N/A</v>
      </c>
      <c r="L10014" s="85" t="e">
        <f>IF(Tabla267[[#This Row],[VALOR RESTANTE]]&lt;Tabla267[[#This Row],[VALOR]],"NO DISPONIBLE","DISPONIBLE")</f>
        <v>#N/A</v>
      </c>
      <c r="M10014" s="86">
        <f>COUNTIF(Tabla267[[#This Row],[VALOR RESTANTE]],0)</f>
        <v>0</v>
      </c>
    </row>
    <row r="10015" spans="2:13" hidden="1" x14ac:dyDescent="0.2">
      <c r="B10015" s="83" t="s">
        <v>119</v>
      </c>
      <c r="C10015" s="84">
        <v>43559</v>
      </c>
      <c r="D10015" s="14" t="s">
        <v>118</v>
      </c>
      <c r="E10015" s="14"/>
      <c r="F10015" s="14"/>
      <c r="G10015" s="14"/>
      <c r="H10015" s="14" t="s">
        <v>118</v>
      </c>
      <c r="I10015" s="14" t="s">
        <v>110</v>
      </c>
      <c r="J10015" s="85">
        <f t="shared" si="156"/>
        <v>105000</v>
      </c>
      <c r="K10015" s="85" t="e">
        <f>VLOOKUP(B10015,'REGISTRO ABONOS'!$B$8:$BC$10009,54,0)</f>
        <v>#N/A</v>
      </c>
      <c r="L10015" s="85" t="e">
        <f>IF(Tabla267[[#This Row],[VALOR RESTANTE]]&lt;Tabla267[[#This Row],[VALOR]],"NO DISPONIBLE","DISPONIBLE")</f>
        <v>#N/A</v>
      </c>
      <c r="M10015" s="86">
        <f>COUNTIF(Tabla267[[#This Row],[VALOR RESTANTE]],0)</f>
        <v>0</v>
      </c>
    </row>
    <row r="10016" spans="2:13" hidden="1" x14ac:dyDescent="0.2">
      <c r="B10016" s="83">
        <v>8649</v>
      </c>
      <c r="C10016" s="84">
        <v>43565</v>
      </c>
      <c r="D10016" s="14" t="s">
        <v>163</v>
      </c>
      <c r="E10016" s="14"/>
      <c r="F10016" s="14"/>
      <c r="G10016" s="14"/>
      <c r="H10016" s="14"/>
      <c r="I10016" s="14" t="s">
        <v>158</v>
      </c>
      <c r="J10016" s="85">
        <f>IF(C10016&gt;43607,130000,105000)</f>
        <v>105000</v>
      </c>
      <c r="K10016" s="85" t="e">
        <f>VLOOKUP(B10016,'REGISTRO ABONOS'!$B$8:$BC$10009,54,0)</f>
        <v>#N/A</v>
      </c>
      <c r="L10016" s="85" t="e">
        <f>IF(Tabla267[[#This Row],[VALOR RESTANTE]]&lt;Tabla267[[#This Row],[VALOR]],"NO DISPONIBLE","DISPONIBLE")</f>
        <v>#N/A</v>
      </c>
      <c r="M10016" s="86">
        <f>COUNTIF(Tabla267[[#This Row],[VALOR RESTANTE]],0)</f>
        <v>0</v>
      </c>
    </row>
    <row r="10018" spans="6:6" x14ac:dyDescent="0.2">
      <c r="F10018" t="s">
        <v>91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91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40" t="s">
        <v>9</v>
      </c>
      <c r="C3" s="142" t="s">
        <v>8</v>
      </c>
      <c r="D3" s="142" t="s">
        <v>0</v>
      </c>
      <c r="E3" s="144" t="s">
        <v>6</v>
      </c>
      <c r="F3" s="2"/>
    </row>
    <row r="4" spans="1:6" x14ac:dyDescent="0.2">
      <c r="A4" s="2"/>
      <c r="B4" s="141"/>
      <c r="C4" s="143"/>
      <c r="D4" s="143"/>
      <c r="E4" s="145"/>
      <c r="F4" s="2"/>
    </row>
    <row r="5" spans="1:6" x14ac:dyDescent="0.2">
      <c r="A5" s="2"/>
      <c r="B5" s="92">
        <v>1936</v>
      </c>
      <c r="C5" s="93" t="e">
        <f>VLOOKUP(B5,'REGISTRO ABONOS'!$B$8:$BD$9980,2,0)</f>
        <v>#N/A</v>
      </c>
      <c r="D5" s="93" t="e">
        <f>VLOOKUP(B5,'REGISTRO ABONOS'!$B$8:$BD$9980,3,0)</f>
        <v>#N/A</v>
      </c>
      <c r="E5" s="99" t="e">
        <f>VLOOKUP(B5,'REGISTRO ABONOS'!$B$8:$BD$9980,5,0)</f>
        <v>#N/A</v>
      </c>
      <c r="F5" s="2"/>
    </row>
    <row r="6" spans="1:6" x14ac:dyDescent="0.2">
      <c r="A6" s="2"/>
      <c r="B6" s="94"/>
      <c r="C6" s="95"/>
      <c r="D6" s="96"/>
      <c r="E6" s="97"/>
      <c r="F6" s="2"/>
    </row>
    <row r="7" spans="1:6" x14ac:dyDescent="0.2">
      <c r="A7" s="2"/>
      <c r="B7" s="94" t="s">
        <v>345</v>
      </c>
      <c r="C7" s="95" t="e">
        <f>VLOOKUP(B5,'REGISTRO ABONOS'!$B$8:$BD$9980,6,0)</f>
        <v>#N/A</v>
      </c>
      <c r="D7" s="96"/>
      <c r="E7" s="98" t="e">
        <f>VLOOKUP(B5,'REGISTRO ABONOS'!$B$8:$BD$9980,7,0)</f>
        <v>#N/A</v>
      </c>
      <c r="F7" s="2"/>
    </row>
    <row r="8" spans="1:6" x14ac:dyDescent="0.2">
      <c r="A8" s="2"/>
      <c r="B8" s="94" t="s">
        <v>345</v>
      </c>
      <c r="C8" s="95" t="e">
        <f>VLOOKUP(B5,'REGISTRO ABONOS'!$B$10:$BC$9980,10,0)</f>
        <v>#N/A</v>
      </c>
      <c r="D8" s="96"/>
      <c r="E8" s="98" t="e">
        <f>VLOOKUP(B5,'REGISTRO ABONOS'!$B$8:$BD$9980,11,0)</f>
        <v>#N/A</v>
      </c>
      <c r="F8" s="2"/>
    </row>
    <row r="9" spans="1:6" x14ac:dyDescent="0.2">
      <c r="A9" s="2"/>
      <c r="B9" s="94" t="s">
        <v>345</v>
      </c>
      <c r="C9" s="95" t="e">
        <f>VLOOKUP(B5,'REGISTRO ABONOS'!$B$8:$BD$9980,18,0)</f>
        <v>#N/A</v>
      </c>
      <c r="D9" s="96"/>
      <c r="E9" s="98" t="e">
        <f>VLOOKUP(B5,'REGISTRO ABONOS'!$B$8:$BD$9980,15,0)</f>
        <v>#N/A</v>
      </c>
      <c r="F9" s="2"/>
    </row>
    <row r="10" spans="1:6" x14ac:dyDescent="0.2">
      <c r="A10" s="2"/>
      <c r="B10" s="94" t="s">
        <v>345</v>
      </c>
      <c r="C10" s="95" t="e">
        <f>VLOOKUP(B5,'REGISTRO ABONOS'!$B$8:$BD$9980,22,0)</f>
        <v>#N/A</v>
      </c>
      <c r="D10" s="96"/>
      <c r="E10" s="98" t="e">
        <f>VLOOKUP(B5,'REGISTRO ABONOS'!$B$8:$BD$9980,19,0)</f>
        <v>#N/A</v>
      </c>
      <c r="F10" s="2"/>
    </row>
    <row r="11" spans="1:6" x14ac:dyDescent="0.2">
      <c r="A11" s="2"/>
      <c r="B11" s="94" t="s">
        <v>345</v>
      </c>
      <c r="C11" s="95" t="e">
        <f>VLOOKUP(B5,'REGISTRO ABONOS'!$B$8:$BD$9980,26,0)</f>
        <v>#N/A</v>
      </c>
      <c r="D11" s="96"/>
      <c r="E11" s="98" t="e">
        <f>VLOOKUP(B5,'REGISTRO ABONOS'!$B$8:$BD$9980,23,0)</f>
        <v>#N/A</v>
      </c>
      <c r="F11" s="2"/>
    </row>
    <row r="12" spans="1:6" x14ac:dyDescent="0.2">
      <c r="A12" s="2"/>
      <c r="B12" s="94" t="s">
        <v>345</v>
      </c>
      <c r="C12" s="95" t="e">
        <f>VLOOKUP(B5,'REGISTRO ABONOS'!$B$8:$BD$9980,30,0)</f>
        <v>#N/A</v>
      </c>
      <c r="D12" s="96"/>
      <c r="E12" s="98" t="e">
        <f>VLOOKUP(B5,'REGISTRO ABONOS'!$B$8:$BD$9980,27,0)</f>
        <v>#N/A</v>
      </c>
      <c r="F12" s="2"/>
    </row>
    <row r="13" spans="1:6" x14ac:dyDescent="0.2">
      <c r="A13" s="2"/>
      <c r="B13" s="94" t="s">
        <v>345</v>
      </c>
      <c r="C13" s="95" t="e">
        <f>VLOOKUP(B5,'REGISTRO ABONOS'!$B$8:$BD$9980,34,0)</f>
        <v>#N/A</v>
      </c>
      <c r="D13" s="96"/>
      <c r="E13" s="98" t="e">
        <f>VLOOKUP(B5,'REGISTRO ABONOS'!$B$8:$BD$9980,31,0)</f>
        <v>#N/A</v>
      </c>
      <c r="F13" s="2"/>
    </row>
    <row r="14" spans="1:6" x14ac:dyDescent="0.2">
      <c r="A14" s="2"/>
      <c r="B14" s="94" t="s">
        <v>345</v>
      </c>
      <c r="C14" s="95" t="e">
        <f>VLOOKUP(B5,'REGISTRO ABONOS'!$B$8:$BD$9980,38,0)</f>
        <v>#N/A</v>
      </c>
      <c r="D14" s="96"/>
      <c r="E14" s="98" t="e">
        <f>VLOOKUP(B5,'REGISTRO ABONOS'!$B$8:$BD$9980,35,0)</f>
        <v>#N/A</v>
      </c>
      <c r="F14" s="2"/>
    </row>
    <row r="15" spans="1:6" x14ac:dyDescent="0.2">
      <c r="A15" s="2"/>
      <c r="B15" s="94" t="s">
        <v>345</v>
      </c>
      <c r="C15" s="95" t="e">
        <f>VLOOKUP(B5,'REGISTRO ABONOS'!$B$8:$BD$9980,42,0)</f>
        <v>#N/A</v>
      </c>
      <c r="D15" s="96"/>
      <c r="E15" s="98" t="e">
        <f>VLOOKUP(B5,'REGISTRO ABONOS'!$B$8:$BD$9980,39,0)</f>
        <v>#N/A</v>
      </c>
      <c r="F15" s="2"/>
    </row>
    <row r="16" spans="1:6" x14ac:dyDescent="0.2">
      <c r="A16" s="2"/>
      <c r="B16" s="94" t="s">
        <v>345</v>
      </c>
      <c r="C16" s="95" t="e">
        <f>VLOOKUP(B5,'REGISTRO ABONOS'!$B$8:$BD$9980,46,0)</f>
        <v>#N/A</v>
      </c>
      <c r="D16" s="96"/>
      <c r="E16" s="98" t="e">
        <f>VLOOKUP(B5,'REGISTRO ABONOS'!$B$8:$BD$9980,43,0)</f>
        <v>#N/A</v>
      </c>
      <c r="F16" s="2"/>
    </row>
    <row r="17" spans="1:6" x14ac:dyDescent="0.2">
      <c r="A17" s="2"/>
      <c r="B17" s="146"/>
      <c r="C17" s="148" t="s">
        <v>7</v>
      </c>
      <c r="D17" s="148"/>
      <c r="E17" s="150" t="e">
        <f>E5-E6-E7-E8-E9-E10-E11-E12-E13-E14-E15-E16</f>
        <v>#N/A</v>
      </c>
      <c r="F17" s="2"/>
    </row>
    <row r="18" spans="1:6" ht="13.5" thickBot="1" x14ac:dyDescent="0.25">
      <c r="A18" s="2"/>
      <c r="B18" s="147"/>
      <c r="C18" s="149"/>
      <c r="D18" s="149"/>
      <c r="E18" s="151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346</v>
      </c>
    </row>
    <row r="4" spans="2:7" ht="28.5" customHeight="1" x14ac:dyDescent="0.2">
      <c r="B4" s="100" t="s">
        <v>347</v>
      </c>
      <c r="C4" s="101"/>
    </row>
    <row r="5" spans="2:7" ht="25.5" customHeight="1" x14ac:dyDescent="0.2">
      <c r="B5" s="102" t="s">
        <v>6</v>
      </c>
      <c r="C5" s="103"/>
    </row>
    <row r="6" spans="2:7" ht="33" customHeight="1" x14ac:dyDescent="0.2">
      <c r="B6" s="102" t="s">
        <v>52</v>
      </c>
      <c r="C6" s="103"/>
    </row>
    <row r="7" spans="2:7" ht="36.75" customHeight="1" x14ac:dyDescent="0.2">
      <c r="B7" s="104" t="s">
        <v>8</v>
      </c>
      <c r="C7" s="103"/>
    </row>
    <row r="8" spans="2:7" ht="39" customHeight="1" x14ac:dyDescent="0.2">
      <c r="B8" s="104" t="s">
        <v>348</v>
      </c>
      <c r="C8" s="103"/>
    </row>
    <row r="9" spans="2:7" ht="39" customHeight="1" x14ac:dyDescent="0.2">
      <c r="B9" s="104" t="s">
        <v>349</v>
      </c>
      <c r="C9" s="103"/>
      <c r="E9" t="s">
        <v>350</v>
      </c>
      <c r="G9" t="s">
        <v>351</v>
      </c>
    </row>
    <row r="10" spans="2:7" ht="85.5" customHeight="1" x14ac:dyDescent="0.2">
      <c r="B10" s="105" t="s">
        <v>352</v>
      </c>
      <c r="C10" s="10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D29" sqref="D29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21" t="s">
        <v>353</v>
      </c>
      <c r="B1" s="121"/>
      <c r="C1" s="121"/>
      <c r="D1" s="121"/>
      <c r="E1" s="121"/>
      <c r="F1" s="121"/>
      <c r="G1" s="121"/>
      <c r="H1" s="121"/>
      <c r="I1" s="121"/>
    </row>
    <row r="2" spans="1:9" ht="12.75" customHeight="1" x14ac:dyDescent="0.2">
      <c r="A2" s="121"/>
      <c r="B2" s="121"/>
      <c r="C2" s="121"/>
      <c r="D2" s="121"/>
      <c r="E2" s="121"/>
      <c r="F2" s="121"/>
      <c r="G2" s="121"/>
      <c r="H2" s="121"/>
      <c r="I2" s="121"/>
    </row>
    <row r="3" spans="1:9" ht="12.75" customHeight="1" x14ac:dyDescent="0.2">
      <c r="A3" s="121"/>
      <c r="B3" s="121"/>
      <c r="C3" s="121"/>
      <c r="D3" s="121"/>
      <c r="E3" s="121"/>
      <c r="F3" s="121"/>
      <c r="G3" s="121"/>
      <c r="H3" s="121"/>
      <c r="I3" s="121"/>
    </row>
    <row r="4" spans="1:9" ht="12.75" customHeight="1" x14ac:dyDescent="0.2">
      <c r="A4" s="121"/>
      <c r="B4" s="121"/>
      <c r="C4" s="121"/>
      <c r="D4" s="121"/>
      <c r="E4" s="121"/>
      <c r="F4" s="121"/>
      <c r="G4" s="121"/>
      <c r="H4" s="121"/>
      <c r="I4" s="121"/>
    </row>
    <row r="5" spans="1:9" ht="32.25" customHeight="1" x14ac:dyDescent="0.2">
      <c r="A5" s="3"/>
      <c r="B5" s="152" t="s">
        <v>354</v>
      </c>
      <c r="C5" s="152"/>
      <c r="D5" s="152"/>
      <c r="E5" s="152"/>
      <c r="F5" s="152"/>
      <c r="G5" s="152"/>
      <c r="H5" s="152"/>
      <c r="I5" s="152"/>
    </row>
    <row r="6" spans="1:9" ht="32.25" x14ac:dyDescent="0.2">
      <c r="A6" s="3"/>
      <c r="B6" s="152"/>
      <c r="C6" s="152"/>
      <c r="D6" s="152"/>
      <c r="E6" s="152"/>
      <c r="F6" s="152"/>
      <c r="G6" s="152"/>
      <c r="H6" s="152"/>
      <c r="I6" s="152"/>
    </row>
    <row r="7" spans="1:9" ht="32.25" x14ac:dyDescent="0.2">
      <c r="A7" s="3"/>
      <c r="B7" s="5"/>
      <c r="C7" s="5"/>
      <c r="D7" s="5"/>
      <c r="E7" s="153"/>
      <c r="F7" s="154"/>
      <c r="G7" s="154"/>
      <c r="H7" s="154"/>
      <c r="I7" s="107"/>
    </row>
    <row r="8" spans="1:9" x14ac:dyDescent="0.2">
      <c r="A8" s="8"/>
      <c r="B8" s="36" t="s">
        <v>355</v>
      </c>
      <c r="C8" s="24" t="s">
        <v>356</v>
      </c>
      <c r="D8" s="23" t="s">
        <v>52</v>
      </c>
      <c r="E8" s="23" t="s">
        <v>8</v>
      </c>
      <c r="F8" s="23" t="s">
        <v>357</v>
      </c>
      <c r="G8" s="23" t="s">
        <v>349</v>
      </c>
      <c r="H8" s="23" t="s">
        <v>358</v>
      </c>
      <c r="I8" s="23" t="s">
        <v>359</v>
      </c>
    </row>
    <row r="9" spans="1:9" x14ac:dyDescent="0.2">
      <c r="A9" s="8"/>
      <c r="B9" s="108"/>
      <c r="C9" s="109"/>
      <c r="D9" s="109"/>
      <c r="E9" s="9"/>
      <c r="F9" s="110"/>
      <c r="G9" s="111"/>
      <c r="H9" s="23"/>
      <c r="I9" s="112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Usuario de Windows</cp:lastModifiedBy>
  <dcterms:created xsi:type="dcterms:W3CDTF">2006-09-15T19:01:29Z</dcterms:created>
  <dcterms:modified xsi:type="dcterms:W3CDTF">2019-05-08T02:20:27Z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