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ms-excel.slicerCache+xml" PartName="/xl/slicerCaches/slicerCache1.xml"/>
  <Override ContentType="application/vnd.ms-excel.slicer+xml" PartName="/xl/slicers/slicer1.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ultado Comparación SETS" sheetId="1" r:id="rId4"/>
    <sheet state="visible" name="Plantilla lista estimación " sheetId="2" r:id="rId5"/>
    <sheet state="visible" name="Modulos para estimar" sheetId="3" r:id="rId6"/>
    <sheet state="visible" name="Hoja 3" sheetId="4" r:id="rId7"/>
    <sheet state="visible" name="Revisión entrega nuevo" sheetId="5" r:id="rId8"/>
    <sheet state="visible" name="Hoja 2" sheetId="6" r:id="rId9"/>
  </sheets>
  <definedNames>
    <definedName hidden="1" localSheetId="4" name="_xlnm._FilterDatabase">'Revisión entrega nuevo'!$C$3:$T$40</definedName>
    <definedName hidden="1" localSheetId="3" name="Z_C2CBBD27_A66C_49A6_9ABA_201DCF6D852E_.wvu.FilterData">'Hoja 3'!$B$3:$B$190</definedName>
    <definedName name="SlicerCache_Table_1_Col_1">#N/A</definedName>
  </definedNames>
  <calcPr/>
  <customWorkbookViews>
    <customWorkbookView activeSheetId="0" maximized="1" windowHeight="0" windowWidth="0" guid="{C2CBBD27-A66C-49A6-9ABA-201DCF6D852E}" name="Filtro 1"/>
  </customWorkbookViews>
  <extLst>
    <ext uri="GoogleSheetsCustomDataVersion2">
      <go:sheetsCustomData xmlns:go="http://customooxmlschemas.google.com/" r:id="rId11" roundtripDataChecksum="zJe+ySdyRDS+ToKHmBxT5oHozzPPoeRzTWSHFvUOShc="/>
    </ext>
    <ext uri="{46BE6895-7355-4a93-B00E-2C351335B9C9}">
      <x15:slicerCaches>
        <x14:slicerCache r:id="rId10"/>
      </x15:slicerCaches>
    </ext>
  </extLst>
</workbook>
</file>

<file path=xl/sharedStrings.xml><?xml version="1.0" encoding="utf-8"?>
<sst xmlns="http://schemas.openxmlformats.org/spreadsheetml/2006/main" count="4732" uniqueCount="1205">
  <si>
    <t>MODULOS</t>
  </si>
  <si>
    <t>VERIFICADO</t>
  </si>
  <si>
    <t>CANTIDAD SET DAV</t>
  </si>
  <si>
    <t>CANTIDAD SET TCS</t>
  </si>
  <si>
    <t>CANTIDAD SET  TCSACTUAL</t>
  </si>
  <si>
    <t>REPLICA DAV</t>
  </si>
  <si>
    <t>REPLICA TCS</t>
  </si>
  <si>
    <t>NO ESTAN SET DAV</t>
  </si>
  <si>
    <t xml:space="preserve">NO ESTA SET TCS POR IMPLEMENTAR </t>
  </si>
  <si>
    <t>OLD</t>
  </si>
  <si>
    <t>Acerca de</t>
  </si>
  <si>
    <t xml:space="preserve">OK </t>
  </si>
  <si>
    <t>Bolsillo</t>
  </si>
  <si>
    <t>Cambio de Numero</t>
  </si>
  <si>
    <t>Clave y correo</t>
  </si>
  <si>
    <t>Ecard</t>
  </si>
  <si>
    <t>Fondo insuficientes</t>
  </si>
  <si>
    <t>Marketplace</t>
  </si>
  <si>
    <t>Saldo</t>
  </si>
  <si>
    <t>Login</t>
  </si>
  <si>
    <t>Movimientos</t>
  </si>
  <si>
    <t>Necesito Ayuda</t>
  </si>
  <si>
    <t>Notificaciones</t>
  </si>
  <si>
    <t>Olvido de Clave</t>
  </si>
  <si>
    <t>Pagar</t>
  </si>
  <si>
    <t>Pasar Plata</t>
  </si>
  <si>
    <t>Pasar Plata Cuenta</t>
  </si>
  <si>
    <t>Pasar Plata En Linea</t>
  </si>
  <si>
    <t>Recarga Prepago</t>
  </si>
  <si>
    <t>Registro</t>
  </si>
  <si>
    <t>Sacar Plata</t>
  </si>
  <si>
    <t>Cambio de dispositivo</t>
  </si>
  <si>
    <t>Aumento de Topes</t>
  </si>
  <si>
    <t>Generar Extractos</t>
  </si>
  <si>
    <t>Excepcion 4x1000</t>
  </si>
  <si>
    <t>Micro Seguro</t>
  </si>
  <si>
    <t>Soat Carro</t>
  </si>
  <si>
    <t>Otros Bancos</t>
  </si>
  <si>
    <t>Casita</t>
  </si>
  <si>
    <t>Cuanto Debo</t>
  </si>
  <si>
    <t>Nano Credito</t>
  </si>
  <si>
    <t>Meter Plata</t>
  </si>
  <si>
    <t>D</t>
  </si>
  <si>
    <t>Negocio</t>
  </si>
  <si>
    <t>Look and Feel</t>
  </si>
  <si>
    <t>Certificacion</t>
  </si>
  <si>
    <t>HOLD</t>
  </si>
  <si>
    <t>QR</t>
  </si>
  <si>
    <t>NEW</t>
  </si>
  <si>
    <t>Comprobante QR</t>
  </si>
  <si>
    <t xml:space="preserve">QRP2M </t>
  </si>
  <si>
    <t xml:space="preserve">Preguntas frecuentes </t>
  </si>
  <si>
    <t>Nanocredito</t>
  </si>
  <si>
    <t xml:space="preserve">Meter Plata </t>
  </si>
  <si>
    <t>MYFARE</t>
  </si>
  <si>
    <t>TRANSFIYA</t>
  </si>
  <si>
    <t xml:space="preserve">REGISTROS MENORES </t>
  </si>
  <si>
    <t>REGISTROS MAYORES</t>
  </si>
  <si>
    <t xml:space="preserve">PSE AVANZA </t>
  </si>
  <si>
    <t>ADS</t>
  </si>
  <si>
    <t>*</t>
  </si>
  <si>
    <t>REDISEÑO LOGGIN</t>
  </si>
  <si>
    <t xml:space="preserve">MOVIMIENTO FUNCIONAL </t>
  </si>
  <si>
    <t xml:space="preserve">MOVIMIENTO TRANSACCIONAL </t>
  </si>
  <si>
    <t>NOTIFICACIONES PUSH</t>
  </si>
  <si>
    <t>Olvido de Clave TI y CE</t>
  </si>
  <si>
    <t>AUTENTICACION OLVIDO DE CLAVE</t>
  </si>
  <si>
    <t>Pasar plata DaviPlata a otros bancos y cuentas davivienda (Android)</t>
  </si>
  <si>
    <t>Pasar plata (IOS)</t>
  </si>
  <si>
    <t>BIOMETRIA CAMBIO DE CLAVE LIGHT</t>
  </si>
  <si>
    <t>Biometria cambio de dispoitivo_Cliente lista de excepciones</t>
  </si>
  <si>
    <t>Biometría cambio de dispositivo_Tabla de Biometría y saldos</t>
  </si>
  <si>
    <t>BIOMETRIA CAMBIO DE DISPOSITIVO AUTENTICACION</t>
  </si>
  <si>
    <t>BIOMETRIA CAMBIO DE DISPOSITIVO COMPLETA</t>
  </si>
  <si>
    <t>BIOMETRIA CAMBIO DE DISPOSITIVO LIGHT</t>
  </si>
  <si>
    <t>RIESGO_BIOMETRIA CAMBIO DE DISPOSITIVO AUTENTIFICACION</t>
  </si>
  <si>
    <t>RIESGO_BIOMETRIA CAMBIO DE DISPOSITIVO COMPLETA</t>
  </si>
  <si>
    <t>RIESGO_BIOMETRIA CAMBIO DE DISPOSITIVO LIGHT</t>
  </si>
  <si>
    <t>AUTENTICACION TOPES</t>
  </si>
  <si>
    <t>BIOMETRIA TOPES</t>
  </si>
  <si>
    <t>SOAT 5.36</t>
  </si>
  <si>
    <t>BIOMETRIAS MAYORES CEDULA TRADICIONAL</t>
  </si>
  <si>
    <t>RIESGO_BIOMETRIAS MAYORES CEDULA TRADICIONAL</t>
  </si>
  <si>
    <t xml:space="preserve">BIOMETRIAS MENORES TAJRETA DE IDENTIDAD </t>
  </si>
  <si>
    <t>RIESGO_BIOMETRIAS MENORES TAJRETA DE IDENTIDAD</t>
  </si>
  <si>
    <t>BIOMETRIA ADS</t>
  </si>
  <si>
    <t>RIESGO_BIOMETRIA ADS</t>
  </si>
  <si>
    <t>BIOMETRIA NANOCREDITO</t>
  </si>
  <si>
    <t>RESCATE OLIMPIA</t>
  </si>
  <si>
    <t>NUEVA CEDULA</t>
  </si>
  <si>
    <t>RIESGO_NUEVA CEDULA</t>
  </si>
  <si>
    <t>GEOLOCALIZACION</t>
  </si>
  <si>
    <t>MODO FALLA</t>
  </si>
  <si>
    <t>SIM EN EL APP</t>
  </si>
  <si>
    <t>BITACORAS 5.37</t>
  </si>
  <si>
    <t>APAGADO E-CARD MENORES</t>
  </si>
  <si>
    <t>SDK ATRIBUCION</t>
  </si>
  <si>
    <t>Widget de (IOS)</t>
  </si>
  <si>
    <t>Barra saldo disponible (iOS- Android)</t>
  </si>
  <si>
    <t>Toque y pase plata (Android)</t>
  </si>
  <si>
    <t>Clave Login (Android)</t>
  </si>
  <si>
    <t>Capacidades Dispositivo Biometría</t>
  </si>
  <si>
    <t>Validación correo Electrónico</t>
  </si>
  <si>
    <t>WEBCHEKOUT</t>
  </si>
  <si>
    <t>LAURA VOZ</t>
  </si>
  <si>
    <t>REDISEÑO HOME</t>
  </si>
  <si>
    <t>LAURA CHAT</t>
  </si>
  <si>
    <t>REFERIDOS</t>
  </si>
  <si>
    <t>Ajuste popup menores</t>
  </si>
  <si>
    <t>CASOS REVISADOS</t>
  </si>
  <si>
    <t>TOTAL CASOS 2 SETS</t>
  </si>
  <si>
    <t>TOTAL CASOS REVISADOS</t>
  </si>
  <si>
    <t>Id</t>
  </si>
  <si>
    <t>Nombre caso</t>
  </si>
  <si>
    <t>Aplicativos</t>
  </si>
  <si>
    <t>Complejidad</t>
  </si>
  <si>
    <t>Estado</t>
  </si>
  <si>
    <t>Modulo</t>
  </si>
  <si>
    <t>Observaciones de implementacion Android</t>
  </si>
  <si>
    <t>Sistemas operativos</t>
  </si>
  <si>
    <t>Automatizable (Android)</t>
  </si>
  <si>
    <t>Automatizado (Android)</t>
  </si>
  <si>
    <t>Observacion Android por revisión</t>
  </si>
  <si>
    <t>Automatizable (iOS)</t>
  </si>
  <si>
    <t>Automatizado (iOS)</t>
  </si>
  <si>
    <t>Observacion iOS por revisión</t>
  </si>
  <si>
    <t>Observaciones de implementacion iOS</t>
  </si>
  <si>
    <t>Validar que para hacer uso del botón “Confirmar comprobante” la persona no requiere tener un DaviPlata y requiere Internet para la verificación. Las funcionalidades “Leer QR” y “Generar QR” se comportan como hoy está en producción.</t>
  </si>
  <si>
    <t>App</t>
  </si>
  <si>
    <t xml:space="preserve">SIN ESTADO </t>
  </si>
  <si>
    <t xml:space="preserve">Comprobante QR	
</t>
  </si>
  <si>
    <t>Validar que al realizar un Meter Plata exitoso llegue un SMS con el mensaje "Recibio $x.xxx en su Daviplata desde otro banco ahora tiene $x.xxx"</t>
  </si>
  <si>
    <t xml:space="preserve">Meter Plata	
</t>
  </si>
  <si>
    <t>Validar Pedir Dinero (A otro banco) Rechazado para revisar que en la cuenta origen (Daviplata) no exista movimiento, se valida un antes y despues movimiento de la ref recaudo en stratus</t>
  </si>
  <si>
    <t>Validar Pedir dinero (Daviplatas) Rechazado para revisar que en en ninguno de los Daviplatas y la referencia de recaudo se tengan movimientos, antes y despues de la tx en stratus</t>
  </si>
  <si>
    <t>Validar Rechazar dinero que le han pedido (Daviplatas) para revisar los movimientos de los daviplatas y la referencia de recaudo que no se visualice movimientos ni antes, ni despyes de la tx en stratus</t>
  </si>
  <si>
    <t>Validar Pedir Plata (Daviplata ) Aceptado</t>
  </si>
  <si>
    <t>Validar que se muestre el pop up cuando tenga una solicitud pendiente de plata recibida</t>
  </si>
  <si>
    <t>Validar que se muestre el pop up cuando tenga una solicitud pendiente de cobro pendiente</t>
  </si>
  <si>
    <t>Si el cliente se encuentra dentro de campañas se debe de dar prioridad al po up de Transfiya</t>
  </si>
  <si>
    <t>Validar en la pantalla de “Ingrese sus datos” que el botón de back remita al usuario a la pantalla anterior, el botón cerrar le permita las opciones de cierre y el botón de necesitas ayuda lo remita a la mesa de soporte.</t>
  </si>
  <si>
    <t>REGISTROS MENORES</t>
  </si>
  <si>
    <t>Validar que, al descargar la app, luego de visualizar el Onboarding y dar tap en “Continuar” o “saltar” se presente una pantalla de “Bienvenida”.</t>
  </si>
  <si>
    <t>Validar que cuando el cliente seleccione los 3 puntos de la parte superior, al dar tap a alguna de las 2 opciones (Acerca de Daviplata y ¿Dónde usar su Daviplata?), se remita al usuario a las funcionalidades actuales en producción.</t>
  </si>
  <si>
    <t>Validar que la pantalla de “Cree su Daviplata”, tenga un campo “Número de Documento” que sea numérico y el campo permita un mín. de 5 y máx. de 16 dígitos.</t>
  </si>
  <si>
    <t>Validar que en el pop-up se presente la "CC" digitada anteriormente con el mensaje "Verifique que el numero del documento sea correcto.Por favor,intentelo de nuevo o registrese para ingresar"</t>
  </si>
  <si>
    <t>Validar que el botón "Registrarme" tenga fondo rojo y texto en color blanco</t>
  </si>
  <si>
    <t>Validar que al dar tap en el botón "Registrarme" debe enviar a la pantalla "Autorizaciones"</t>
  </si>
  <si>
    <t>Validar que en la pantalla "Bienvenida" al dar tap en el botón "Registrarme" envie a la pantalla "Registrarme en Daviplata "</t>
  </si>
  <si>
    <t>Validar que despues de diligenciar los datos el botón "Continuar" se coloca en color rojo y queda activo</t>
  </si>
  <si>
    <t>Validar que si no se han ingresado datos el botón "Continuar" debe estar en color gris e inactivo</t>
  </si>
  <si>
    <t>Validar que al dar tap en el botón "Cancelar" debe dejar en la pantalla "Registrarme en Daviplata"</t>
  </si>
  <si>
    <t>Validar que en la pantalla de “Registrarme en Daviplata” el campo (número de documento) sea editable y permita seleccionar o ingresar información cuando el cliente ha dado clic en el campo.</t>
  </si>
  <si>
    <t>Validar que en la pantalla "Bienvenida" al dar tap en el botón "Registrarme" envie a la pantalla "Registrarme en Daviplata"</t>
  </si>
  <si>
    <t>Validar que en la pantallla "Registrarme en Daviplata" esten presentes los campos "Tipo de documento" y "Número de Documento"</t>
  </si>
  <si>
    <t>Validar que el campo Tipo de documento:ya no debe venir predefinido la cédula de ciudadanía.</t>
  </si>
  <si>
    <t>Validar que si no se han ingresado datos o no son correctos el botón "Continuar" debe estar en color gris e inactivo</t>
  </si>
  <si>
    <t>Validar que despues de diligenciar los datos y dar tap en el botón "Continuar" envie a la pantalla "Autorizaciones" para CC</t>
  </si>
  <si>
    <t>Validar que la pantalla de “Autorizaciones”,  tenga de fondo la marca de agua establecida.</t>
  </si>
  <si>
    <t>Validar que en la pantalla autorizaciones tenga un check y no este marcado</t>
  </si>
  <si>
    <t>Validar que al marcar el check el botón "Continuar" cambie de color fondo rojo, texto blanco y quede activo</t>
  </si>
  <si>
    <t>Validar que al desmarcar el check el botón "Continuar" se debe cambiar de colro fondo grism, texto blanco y quedar desactivado</t>
  </si>
  <si>
    <t>Validar que el check sea cuadrado con esquinas redondas, borde blanco y fondo negro</t>
  </si>
  <si>
    <t>Validar que al marcar el check quede recuadro de fondo verde con el check en blanco</t>
  </si>
  <si>
    <t>Validar que este activa la opción de toma frontal de la foto,con el texto (foto frontal del documento) en negrilla .</t>
  </si>
  <si>
    <t>Validar que la opción de toma frontal de la foto, tome automaticamente la foto frontal del documento.</t>
  </si>
  <si>
    <t>Validar que al estar activa la opción de toma frontal de la foto, la Foto posterior se encuentre desactivada hasta que se realice la toma frontal de manera correcta.</t>
  </si>
  <si>
    <t>Validar que al tomar foto en la opción foto frontal muestra la marca de agua indicando la posición de la toma de la cédula frontal</t>
  </si>
  <si>
    <t>Validar que al tomar exitosamente la foto frontal ya no permita la opción de repetirla hasta dar en el boton retroceder de la toma de las dos caras del documento</t>
  </si>
  <si>
    <t>Validar que al ir al botón continuar en la opción foto posterior muestre la marca de agua indicando la posición y despues muestre la toma de la cédula posterior</t>
  </si>
  <si>
    <t>Validar luego de qué la toma sea exitosa de la parte frontal se debe mostrar una pantalla con la captura de la imagen</t>
  </si>
  <si>
    <t>Validar cuando el cliente le de los permisos a la camara nativa se le debe habilitar la cámara con la marca de agua de guía para la captura del documento.</t>
  </si>
  <si>
    <t>Validar si el cliente no logra tomar la foto en los intentos locales debe arrojarle el mensaje pop up indicando que no fue posible capturar la información.</t>
  </si>
  <si>
    <t>Validar que el pop up sea un recuadro blanco con texto color negro y el mensaje “No fue posible reconocer su documento”.</t>
  </si>
  <si>
    <t>Validar que al cumplir los errores locales este muestre un popup con el error correspondiente y me regrese a la pantalla de  los pasos</t>
  </si>
  <si>
    <t>Validar que se le muestre con una X en rojo el paso 1.</t>
  </si>
  <si>
    <t>Validar que al tomar la foto del anverso del documento en la toma de la parte posterior del documento  muestre el pop up sea un recuadro blanco con texto color negro y el mensaje “No fue posible reconocer su documento (negrilla). Por favor verifique que sea la cara correcta del documento o que este en un lugar con buena iluminacion e intente nuevamente”.</t>
  </si>
  <si>
    <t>Validar que al tomar la foto de la parte frontal del documento en la toma del anverso  del documento  muestre el pop up sea un recuadro blanco con texto color negro y el mensaje “No fue posible reconocer su documento (negrilla). Por favor verifique que sea la cara correcta del documento o que este en un lugar con buena iluminacion e intente nuevamente”.</t>
  </si>
  <si>
    <t>Validar que el sistema verifique que el documento no sea una fotocopia, en dado caso de ser así, mostrar pop up correspóndiente.</t>
  </si>
  <si>
    <t>Validar que el sistema verifique que el documento no sea una imagen digital, en dado caso de ser así, mostrar pop up correspondiente.</t>
  </si>
  <si>
    <t>Validar mensaje de rechazo al hacer uso de documentos con fotos sobrepuestas durante la biometría.</t>
  </si>
  <si>
    <t>Validar mensaje de  rechazo al usar un documento de identificación diferente a la Cedula de ciudadania.</t>
  </si>
  <si>
    <t>Validar mensaje de  rechazo al usar un documento con número diferente al ingresado en el app al iniciar la biometría.</t>
  </si>
  <si>
    <t>Validar mensaje de  rechazo al capturar el reverso de la Cedula de ciudadania en el paso donde se pide la captura de la parte frontal y viceversa.</t>
  </si>
  <si>
    <t>Validar mensaje de  rechazo al capturar la parte frontal de la Cedula de ciudadania (número de identificación debe coincidir con el ingresado al inicio del proceso) y el reverso de una Cedula de ciudadania diferente.</t>
  </si>
  <si>
    <t>Validar mensaje de  rechazo al capturar una foto de celular de la Cedula de ciudadania</t>
  </si>
  <si>
    <t>Validar mensaje de  rechazo al validar anverso con fotocopia de Cedula de ciudadania foto de un tercero y foto del anverso de la Cedula de ciudadania autentica.</t>
  </si>
  <si>
    <t>Validar mensaje de  rechazo al capturar una tarjeta de identidad</t>
  </si>
  <si>
    <t>Validar que el campo "Año" sea tipo desplegable, esta debe inciar en el año 1920 y terminando en el 2022</t>
  </si>
  <si>
    <t>Validar que se presente el titulo "fecha de nacimiento" con 3 campos desplegables no modificables</t>
  </si>
  <si>
    <t>Validar que en la pantalla "Valide su infromación" permita el dezplazmiento tipo scroll</t>
  </si>
  <si>
    <t>Validar que bajo el titulo de la pantalla "Valide su información " esten presentes 3 lineas centradas indicando el paso de la vinculación en el que se encuentra en color rojo en esta pantalla debe ser la primera linea</t>
  </si>
  <si>
    <t>Cuando el cliente de Tap en la “cancelar” en el pop up debe ser dejado en la pantalla del formulario, debe venir vació el campo y marcarse el campo en color rojo y título e indicarle el error.</t>
  </si>
  <si>
    <t>Validar que en la parte 'Mi negocio' Debe contener un título “Mi negocio” un texto, con un botón “saber más” en rojo siempre activo. Los textos deben ser parametrizables. (Ver XD).</t>
  </si>
  <si>
    <t>Validar que El header debe quedar independizado al resto del APP : del perfil persona” de salida del app se debe seleccionar el ícono de salida , el cual el cliente da
  tap lo debe llevar al POP UP de salida al APP</t>
  </si>
  <si>
    <t>Validar que En los íconos cuando el cliente da clic en más (Codigo QR) se debe incluir tres nuevos iconos que se llamen “Leer QR” “Generar QR y "Confirmar comprobante”</t>
  </si>
  <si>
    <t>Validar que Cuando el cliente se encuentre en la pantalla de “Login”, se deben mostrar los 3 puntos en
  la parte superior derecha y debe estar dentro de un circulo de color gris de acuerdo al XD.
  Estos deben arrojar las opciones (Acerca de DaviPlata, ¿Dónde usar su DaviPlata?
  “Cambiar mi número)</t>
  </si>
  <si>
    <t>Validar que la pantalla para elegir como quiere Meter Plata presente las opciones "Desce cualquier banco" y "En efectivo"</t>
  </si>
  <si>
    <t>PSE AVANZA</t>
  </si>
  <si>
    <t>Validar que al selecciontar el texto o la flecha de la opcion "Desde cualquier banco" se dirija el flujo a formulario de datos para Meter plata</t>
  </si>
  <si>
    <t>Validar que el formulario "Complete los datos para Meter Plata a Daviplata" tenga los campos: "¿A qué numero quiere meter plata","Confirme el numero al que quiere meter plata", "¿Cuánta plata quiere Meter?", "Desde que banco quiere meter plata?", "Ingrese el correo registrado en PSE</t>
  </si>
  <si>
    <t>Validar que el campo "¿Cuánta plata quiere meter?" controle el monto minimmo y maximo (para pruebas $1.000 y $3.000.000).</t>
  </si>
  <si>
    <t>Validar que en el campo ¿Desde que banco quiere meter plata? No se presente la opcion Daviplata , debe aparecer Davivienda</t>
  </si>
  <si>
    <t>Lanzar la tx para los daviplatas con estados: ACC, APT , y bloqueo BLI, BLE, BPR y validar que se pueda realizar la transacción</t>
  </si>
  <si>
    <t>Lanzar la tx para los daviplatas con estados: APR, REM y ARX ni para los bloqueos RET, BPF, BLQ, BPE y BLT y validar que no se pueda realizar.</t>
  </si>
  <si>
    <t>Validar que en el home de la app se presente la opcion meter plata</t>
  </si>
  <si>
    <t>Validar que en el menu hamburguesa se presente la opcion meter plata</t>
  </si>
  <si>
    <t>Validar que la opcion meter plata redireccione a pantalla "Por favor indique como quiere Meter Plata"</t>
  </si>
  <si>
    <t>Validar en la pantalla "Por favor indique como quiere Meter Plata" se presenten las opciones Desde cualquier banco y En efectivo</t>
  </si>
  <si>
    <t>Validar que el texto de la opcion Desde cualquier banco sea parametrizable</t>
  </si>
  <si>
    <t>Validar que el texto de la opcion En efectivo sea parametrizable</t>
  </si>
  <si>
    <t>Validar que debajo de la opcion Desde cualquier banco se presente el texto En linea a través de PSE</t>
  </si>
  <si>
    <t>Validar que debajo de la opcion En efectivo se presente el texto En oficinas, cajeros y correponsales</t>
  </si>
  <si>
    <t>Validar que al seleccionar la opcion Desde cualquier banco se presente formulario Complete los datos para Meter Plata DaviPlata</t>
  </si>
  <si>
    <t>Validar que el formulario presente los campos - A que numero quiere meter plata, Confirme numero al que quiere meter plata, Cuanta palta quiere meter, Desde que banco quiere meter plata, Ingrese su correo registrado en PSE</t>
  </si>
  <si>
    <t>Validar que se permita poner el numero del mismo daviplata que inicia sesion</t>
  </si>
  <si>
    <t>Validar meter palta exitoso con usuario en estado normal (visualizar el saldo een la parte de arriba)</t>
  </si>
  <si>
    <t>Validar la pantalla de transaccion exitosa</t>
  </si>
  <si>
    <t>Validar que los datos presentados en la pantalla de transaccion exitosa sean correcto de acuerdo a lo registrado en el formulario</t>
  </si>
  <si>
    <t>Validar que al dar tap en el boton compartir se descargue comprobante en formato pdf</t>
  </si>
  <si>
    <t>Validar que los datos del comprobante en pdf tenga los datos correctos de la transaccion</t>
  </si>
  <si>
    <t>Validar pantalla de transaccion Rechazada</t>
  </si>
  <si>
    <t>Validar pantalla de transaccion No Exitosa</t>
  </si>
  <si>
    <t>Validar el correcto funcionamiento del boton atrás de la app en todas las pantallas del proceso</t>
  </si>
  <si>
    <t>Validar el correcto funcionamiento del boton atrás del dispositivo en todas la pantallas del proceso</t>
  </si>
  <si>
    <t>Validar el correcto funcionamiento del boton X en todas las pantallas del proceso</t>
  </si>
  <si>
    <t>Validar el correcto funcionamiento del boton cancelar en todas las pantallas del proceso</t>
  </si>
  <si>
    <t>Validar el correcto funcionamiento del boton Aceptar en todas las pantallad del proceso</t>
  </si>
  <si>
    <t>Validar que el Header presente el texto de acuerdo al XD en todas las pantallas</t>
  </si>
  <si>
    <t>Validar que al seleccionar la opcion en Efectivo por primera vez se muestre pop up Como meter plata en efectivo</t>
  </si>
  <si>
    <t>Validar que al seleccionar el boton Encontrar del pop up Como meter plata en efectivo se muestre pantalla de georeferenciador</t>
  </si>
  <si>
    <t>Validar que al ingresar a la opcion en Efectivo por segunda vez se presente la pantalla de georeferenciador</t>
  </si>
  <si>
    <t xml:space="preserve">Validar que el cliente ya tiene un registros ticknow en el sistema </t>
  </si>
  <si>
    <t>Validar que el cliente ya tiene un registros ticknow en el sistema y la consulta muestre la siguiente data (●        Nombres completos del cliente.
●        Apellidos completos del cliente.
●        Tipo identificación del cliente.
●        Número de identificación del cliente.
●        Fecha de nacimiento.
●        Fecha enrolamiento.)
●        Sexo.
●        Fecha de expedición del documento. Si no hay información, no envíen nada
●        Imagen de la cédula de ciudadanía por ambos lados.
●        Imagen rostro del cliente.</t>
  </si>
  <si>
    <t>Validar que el sistema muestre en la parte superior el texto de la pantalla de Autorizaciones</t>
  </si>
  <si>
    <t>Validar que el menú conocimiento DaviPlata debe funcionar como está hoy en producción.</t>
  </si>
  <si>
    <t>Validar que al dar Tap en el botón de 3 puntos se despliegue un texto “Cambiar mi número”, y que al dar Tap en esta opción, lleve a la pantalla "Cambio de número" que actualmente está en producción.</t>
  </si>
  <si>
    <r>
      <rPr>
        <rFont val="Arial"/>
        <color rgb="FF000000"/>
        <sz val="10.0"/>
      </rPr>
      <t xml:space="preserve">Validar que al dar Tap en el botón de 3 puntos se despliegue un texto “¿Dónde usar su DaviPlata?”, y que al dar Tap en esta opción, lleve a la pantalla "Donde usar Daviplata" que actualmente está en producción. Link: </t>
    </r>
    <r>
      <rPr>
        <rFont val="Arial"/>
        <color rgb="FF1155CC"/>
        <sz val="10.0"/>
        <u/>
      </rPr>
      <t>https://prod.daviviendaapp.com#/1580911510000</t>
    </r>
  </si>
  <si>
    <t>Validar que al dar Tap en el botón de 3 puntos se despliegue un texto  “Acerca de DaviPlata”, y que al dar Tap en esta opción, lleve a la pantalla "Acerca de daviplata".</t>
  </si>
  <si>
    <t>Validar que el campo “Número de documento” debe funcionar como está actualmente en producción. Al dar Tap en “Cambiar” el campo "Número de documento" debe quedar vacío.</t>
  </si>
  <si>
    <t>Validar que el comportamiento al dar Tap en el campo “Clave DaviPlata” debe ser el mismo que actualmente está en producción, colocando el campo en color azul, subiendo el texto a la parte superior del campo y permitiendo digitar la clave.</t>
  </si>
  <si>
    <t>Validar que el botón "¿Olvidó su clave?" debe llevar al cliente al flujo de olvido de clave que está actualmente en producción.</t>
  </si>
  <si>
    <t>Validar que en caso que el cliente de Tap en el botón "Ingresar" y no haya diligenciado una clave de 4 dígitos o sea menor a 4 dígitos (0 dígitos, 1 dígito, 2 dígitos, 3 dígitos ), se debe marcar en color Rojo el campo “Clave DaviPlata" y mostrar el texto de error en color Rojo “Primero debe ingresar su clave”.</t>
  </si>
  <si>
    <t>Validar que cuando el cliente de Tap en el botón “Ingresar”  y el sistema valide que la clave es correcta, debe dejar al cliente en el Home.</t>
  </si>
  <si>
    <t>Validar que cuando el cliente digite una clave de 4 dígitos en el campo “Clave DaviPlata”, se debe desaparecer y desmarcar el campo en color rojo, y el sistema debe permitir seleccionar el botón check “Ingresar con huella”, como funciona actualmente en producción.</t>
  </si>
  <si>
    <t>Validar que el Pop Up contenga un botón en color Rojo siempre activo “Aceptar” el cual al dar Tap debe presentar la experiencia de cada sistema operativo para reconocer la huella.</t>
  </si>
  <si>
    <t>Validar que cuando se realiza el reconocimiento de la huella de forma exitosa, se debe mostrar un Pop Up "Activacion de huella exitosa" que contenga un ícono verde.</t>
  </si>
  <si>
    <t>Validar que el Pop Up muestre un botón en color Rojo siempre activo “Continuar” el cual al dar Tap debe dejar al cliente en el Home.</t>
  </si>
  <si>
    <t>Validar que debe quedar activo el ingreso con esta opción como sucede actualmente en producción.</t>
  </si>
  <si>
    <t>Validar que al digitar la Clave erroneamente la cantida de veces que está permitido, se deben mostrar los Pop Ups correspondientes que evitan bloqueo.</t>
  </si>
  <si>
    <t>Validar que cuando se despliega el botón de 3 puntos si se da Tap en el mismo botón o si doy Tap en alguna otra parte de la pantalla diferente a las opciones que despliega, se debe ocultar.</t>
  </si>
  <si>
    <t>Validar que al dar tap en el botón de 3 puntos se despliegue un texto “Cambiar mi número”, y que al dar Tap en esta opción debe llevar a la pantalla "Cambio de número" que actualmente está en producción.</t>
  </si>
  <si>
    <r>
      <rPr>
        <rFont val="Arial"/>
        <color rgb="FF000000"/>
        <sz val="10.0"/>
      </rPr>
      <t xml:space="preserve">Validar que al dar Tap en el botón de 3 puntos se despliegue un texto  “¿Dónde usar su DaviPlata?”, y que al dar Tap en esta opción debe llevar a la pantalla "Donde usar Daviplata" que actualmente está en producción. Link: </t>
    </r>
    <r>
      <rPr>
        <rFont val="Arial"/>
        <color rgb="FF1155CC"/>
        <sz val="10.0"/>
        <u/>
      </rPr>
      <t>https://prod.daviviendaapp.com#/1580911510000.</t>
    </r>
  </si>
  <si>
    <t>Validar que al dar Tap en la opción “Desactivar huella/Face ID”, se debe presentar el Pop Up "¿Está seguro que desea deshabilitar el ingreso a daviplata con su huella?".</t>
  </si>
  <si>
    <t>Validar que el Pop Up tenga el botón “Cancelar”, el cual al dar tap debe dejar al cliente en el Login.</t>
  </si>
  <si>
    <t>Validar que el Pop Up tenga el botón “Deshabilitar”, el cual al dar tap debe dejar al cliente en el Login y mostrar un mensaje push "¡Listo! El ingreso a Daviplata con huella fue deshabilitado".</t>
  </si>
  <si>
    <t>Validar que al dar Tap en el botón de 3 puntos se despliegue un texto “Acerca de DaviPlata", y que al dar Tap en esta opción, debe llevar a la pantalla "Acerca de daviplata".</t>
  </si>
  <si>
    <t xml:space="preserve">Validar que el campo “Número de documento” debe funcionar como está actualmente en producción. Al dar Tap en “Cambiar” el campo "Número de documento" debe quedar vacío. </t>
  </si>
  <si>
    <t>Validar que el comportamiento del campo “Clave DaviPlata” debe ser como está actualmente en producción, colocando el campo en color azul, subiendo el texto a la parte superior del campo y permitiendo digitar la clave.</t>
  </si>
  <si>
    <t xml:space="preserve">Validar que el botón "¿Olvidó su clave?" debe llevar al cliente al flujo de olvido de clave que está actualmente en producción. </t>
  </si>
  <si>
    <t>Validar que el botón “Ingresar” debe estar deshabilitado hasta cuando el cliente ha escrito una clave de 4 dígitos en el campo “Clave DaviPlata”, y el sistema debe habilitar el botón “Ingresar” en color Rojo y texto en color Blanco.</t>
  </si>
  <si>
    <t>Validar que cuando el cliente de Tap en el botón “Ingresar” (Imagen 16) y el sistema valide que la clave es correcta, debe dejar al cliente en el Home.</t>
  </si>
  <si>
    <t>Validar que cuando el cliente de Tap en “Huella” se debe presentar el Pop Up de ingreso con Huella que esta actualmente en producción, y se debe presentar la experiencia de cada sistema operativo para reconocer la huella, y de ser correcto, debe permitir el ingreso a DaviPlata y dejar al cliente en el Home.</t>
  </si>
  <si>
    <t>Validar que al digitar la Clave erroneamente la cantida de veces que esta permitido, este debe mostrar los Pop Ups correspondientes que evitan bloqueo.</t>
  </si>
  <si>
    <t xml:space="preserve">Validar que al dar tap en el botón de 3 puntos se despliegue un texto “Cambiar mi número”, y que al dar Tap en esta opción lleve a la pantalla "Cambio de número" que actualmente está en producción. </t>
  </si>
  <si>
    <t xml:space="preserve">Validar que al dar tap en el botón de 3 puntos despliegue un texto  “¿Dónde usar su DaviPlata?”, y que al dar Tap en esta opción debe llevar a la pantalla "Donde usar Daviplata" que actualmente está en producción. Link: https://prod.daviviendaapp.com#/1580911510000 </t>
  </si>
  <si>
    <t>Validar que al dar tap en el botón de 3 puntos se despliegue el texto  “Acerca de DaviPlata”, y que al dar Tap en esta opción lleve a la pantalla "Acerca de daviplata".</t>
  </si>
  <si>
    <t xml:space="preserve">Validar que el campo “Número de documento” debe funcionar como está actualmente en producción, y al dar Tap en “Cambiar” el campo "Número de documento" debe quedar vacío. </t>
  </si>
  <si>
    <t>Validar que el botón ¿Olvidó su clave? debe llevar al cliente al flujo de olvido de clave que está actualmente en producción, en la pantalla "¿Olvido su clave?".</t>
  </si>
  <si>
    <t>Validar que el botón check “Ingresar con Face ID” y campo check debe estar presente solo cuando el cliente no tiene el ingreso activado con Face ID, en caso que el cliente de tap en este botón y no haya diligenciado una clave de 4 dígitos o sea menor a 4 dígitos (0 dígitos, 1 dígito, 2 dígitos, 3 dígitos ), se debe marcar en color Rojo el campo “Clave DaviPlata” y mostrar el texto de error “Primero debe ingresar su clave”.</t>
  </si>
  <si>
    <t>Validar que cuando se realiza el reconocimiento del Face ID de forma exitosa se debe mostrar un Pop Up "Activación de face ID exitosa" que contenga el icono Check en color Verde.</t>
  </si>
  <si>
    <t>Validar que el Pop Up contenga un botón en color Rojo siempre activo “Continuar” el cual al dar Tap debe dejar al cliente en el Home.</t>
  </si>
  <si>
    <t xml:space="preserve">Validar que al dar tap en el botón de 3 puntos se despliegue el texto “Cambiar mi número”, y que al dar Tap en esta opción, debe llevar a la pantalla "Cambio de número" que actualmente está en producción. </t>
  </si>
  <si>
    <r>
      <rPr>
        <rFont val="Arial"/>
        <color rgb="FF000000"/>
        <sz val="10.0"/>
      </rPr>
      <t xml:space="preserve">Validar que al dar tap en el botón de 3 puntos se despliegue un texto “¿Dónde usar su DaviPlata?”, y que al dar Tap en esta opción debe llevar a la pantalla "Donde usar Daviplata" que actualmente está en producción. Link: </t>
    </r>
    <r>
      <rPr>
        <rFont val="Arial"/>
        <color rgb="FF1155CC"/>
        <sz val="10.0"/>
        <u/>
      </rPr>
      <t>https://prod.daviviendaapp.com#/1580911510000</t>
    </r>
  </si>
  <si>
    <t>Validar que al dar Tap en la opción “Desactivar huella/Face ID” se debe presentar un Pop Up con el texto “¿Está seguro que desea deshabilitar el ingreso a DaviPlata con Face ID?".</t>
  </si>
  <si>
    <t>Validar que al dar Tap en el botón de color Blanco y texto en color Rojo “Cancelar” deje al cliente en el login.</t>
  </si>
  <si>
    <t>Validar que al dar Tap en el botón en color Rojo y texto en color Blanco “Deshabilitar” deje al cliente en el login y muestre un mensaje Push "¡Listo! El ingreso a DaviPlata con Face ID fue deshabilitado."</t>
  </si>
  <si>
    <t>Validar que al dar Tap en el botón de 3 puntos se despliegue un texto  “Acerca de DaviPlata”, y que al dar Tap en esta opción se muestre la pantalla "Acerca de daviplata".</t>
  </si>
  <si>
    <t>Validar que cuando el cliente de Tap en el botón “Ingresar” en el login y el sistema valide que la clave es correcta debe dejar al cliente en el Home.</t>
  </si>
  <si>
    <t>Validar que se debe contar con un botón “Face ID” delineado, con el texto e icono en color blanco.</t>
  </si>
  <si>
    <t>Validar que cuando el cliente tiene activado el ingreso con Face ID a su DaviPlata, no se debe presentar el Pop Up de ingreso con Face ID ni realizar el reconocimiento de Face ID por el dispositivo, hasta que el cliente no de tap sobre este botón “Face ID” y el sistema debe presentar la pantalla nativa para el reconocimiento del Face ID.</t>
  </si>
  <si>
    <t>Validar que cuando el cliente de Tap en “Face ID” se debe presentar el Pop Up "Ingrese a Daviplata con Face ID". El Pop debe contener el botón “X” que al dar tap deja el cliente en el login.</t>
  </si>
  <si>
    <t>Validar que el botón "Continuar" esté en color Rojo y siempre activo, y al dar Tap se debe presentar la experiencia de cada sistema operativo para reconocer la Face ID, de ser correcto debe permitir el ingreso a DaviPlata y dejar al cliente en el Home.</t>
  </si>
  <si>
    <t>Validar que al digitar la Clave erroneamente la cantida de veces que esta permitido, este debe mostrar los popups correspondientes que evitan bloqueo</t>
  </si>
  <si>
    <t>Validar cuando se despliega el botón de 3 puntos si se da Tap en el mismo botón o si doy Tap en alguna otra parte de la pantalla diferente a las opciones que despliega, se debe ocultar.</t>
  </si>
  <si>
    <t>Validar que al dar tap en el boton de 3 puntos se despliegue un texto  “Cambiar mi número”, y que al dar Tap en esta opción lleve a la pantalla "Cambio de número" que actualmente está en producción.</t>
  </si>
  <si>
    <t xml:space="preserve">Validar que al dar tap en el boton de 3 puntos despliegue un texto  “¿Dónde usar su DaviPlata?”, y que al dar Tap en esta opción lleve a la pantalla "Donde usar Daviplata" que actualmente está en producción. Link: https://prod.daviviendaapp.com#/1580911510000 </t>
  </si>
  <si>
    <t>Validar que al dar Tap en el botón de 3 puntos se despliegue un texto “Acerca de DaviPlata”, y que al dar Tap en esta opción lleve a la pantalla "Acerca de daviplata".</t>
  </si>
  <si>
    <t>Validar que el campo “Tipo de documento” debe comportarse como está hoy en producción, desplegando los tipos de documentos habilitados (Cédula de Ciudadanía, Tarjeta de  Identidad y Cédula de extranjería).</t>
  </si>
  <si>
    <t>Validar que el campo “Número de documento” debe comportarse como está hoy en producción.</t>
  </si>
  <si>
    <t>Validar que cuando el cliente da Tap en el botón check “Recordar datos” se debe colocar el check en color verde y debe funcionar como está hoy en producción, guardando los datos del cliente para un ingreso posterior.</t>
  </si>
  <si>
    <t>Validar que el botón check “Ingresar con Huella” y campo check debe estar presente solo cuando el cliente no tiene el ingreso activado con Huella.</t>
  </si>
  <si>
    <t>Validar que se debe marcar en color Rojo el campo “Número de documento” y mostrar un texto de error en color Rojo “Primero debe ingresar su número de documento".</t>
  </si>
  <si>
    <t>Validar que cuando el cliente ha escrito un número de documento válido de acuerdo al campo ”Número de documento”, se debe desaparecer este error y desmarcar el campo en color Rojo.</t>
  </si>
  <si>
    <t>Validar  que cuando el cliente ha escrito un número de documento válido de acuerdo la campo ”Número de documento”, el sistema debe permitir seleccionar el botón check “Ingresar con huella”, como funciona actualmente en producción.</t>
  </si>
  <si>
    <t>Validar que el botón check “Ingresar con Huella” debe funcionar como está hoy en producción, luego que el cliente ingrese tipo y número de documento y de Tap en este botón le debe presentar el Pop Up  “Active el ingreso a DaviPlata con su huella”</t>
  </si>
  <si>
    <t>Validar que el botón "Aceptar" esté en color Rojo y siempre activo, y al dar Tap debe llevar al cliente a la pantalla de “Ingrese su clave”, luego que el cliente ingrese la clave y el sistema valida que es la correcta, se debe presentar la experiencia de cada sistema operativo para reconocer la huella, en caso de ser correcto debe mostrar el Pop Up "Activación de Huella exitosa".</t>
  </si>
  <si>
    <t>Validar que el Pop Up contenga un icono Check en color verde, un texto “Activación de huella exitosa” y un texto “La próxima vez que ingrese al app DaviPlata lo podrá hacer con la huella registrada en su celular.”</t>
  </si>
  <si>
    <t>Validar que el botón "Continuar" esté en color Rojo y siempre activo, el cual al dar Tap se debe dejar al cliente en el Home.</t>
  </si>
  <si>
    <t>Validar que el botón “Ingresar” debe funcionar como hoy está en producción, estar deshabilitado hasta cuando el cliente ha escrito un número de documento en el campo “Número de documento”, y debe realizar las validaciones correspondientes para permitir llevar al cliente a la pantalla ingrese su clave.</t>
  </si>
  <si>
    <t>Validar que al digitar la Clave erroneamente la cantidad de veces que esta permitido, este debe mostrar los Pop Ups correspondientes que evitan bloqueo.</t>
  </si>
  <si>
    <t xml:space="preserve">Validar que al dar Tap en el botón de 3 puntos se despliegue el texto “Cambiar mi número”, y que al dar Tap en esta opción debe llevar a la pantalla "Cambio de número" que actualmente está en producción. </t>
  </si>
  <si>
    <t xml:space="preserve">Validar que al dar Tap en el botón de 3 puntos se despliegue el texto “¿Dónde usar su DaviPlata?”, y que al dar Tap en esta opción debe llevar a la pantalla "Donde usar Daviplata" que actualmente está en producción. Link: https://prod.daviviendaapp.com#/1580911510000 </t>
  </si>
  <si>
    <t>Validar que al dar Tap en el botón “Desactivar huella/Face ID” se presente un Pop Up con el texto “¿Está seguro que desea deshabilitar el ingreso a DaviPlata con su huella?".</t>
  </si>
  <si>
    <t>Validar que el Pop Up contenga un icono Huella en color rojo y un botón en color blanco con el texto en color Rojo “Cancelar”, el cual al dar tap debe dejar al cliente en el Login.</t>
  </si>
  <si>
    <t>Validar un botón en color Rojo y texto en color Blanco “Deshabilitar”, el cual al dar tap debe dejar al cliente en el login y mostrar el mensaje Push “¡Listo! El ingreso a DaviPlata con huella fue deshabilitado".</t>
  </si>
  <si>
    <t>Validar que al dar Tap en el botón de 3 puntos se despliegue el texto  “Acerca de DaviPlata”, y que al dar Tap en esta opción debe llevar a la pantalla "Acerca de Daviplata".</t>
  </si>
  <si>
    <t>Validar que el campo “Tipo de documento” debe comportarse como está hoy en producción, desplegando los tipos de documentos habilitados (Cédula de Ciudadanía, Tarjeta de Identidad y Cédula de Extranjería).</t>
  </si>
  <si>
    <t>Validar que al dar Tap en el botón check “Recordar datos” se debe colocar el check en color verde y debe funcionar como está hoy en producción, guardando los datos del cliente para un ingreso posterior.</t>
  </si>
  <si>
    <t>Validarque que el botón “Ingresar” debe funcionar como hoy está en producción, estar deshabilitado hasta cuando el cliente ha seleccionado un tipo de documento y ha escrito un número de documento en el campo “Número de documento”. El sistema debe realizar las validaciones correspondientes para permitir llevar al cliente a la pantalla “Ingrese su clave”.</t>
  </si>
  <si>
    <t>Validar que cuando el cliente tiene activado el ingreso con Huella a su DaviPlata, aparezca un botón “Huella” delineado con texto e icono en color blanco.</t>
  </si>
  <si>
    <t>Validar que cuando el cliente de tap sobre este botón “Huella” el sistema debe presentar la pantalla nativa para el reconocimiento de la Huella.</t>
  </si>
  <si>
    <t>Validar que cuando el cliente de Tap en “Huella” se debe presentar el Pop Up de ingreso con huella actual en producción, y se debe presentar la experiencia de cada sistema operativo para reconocer la huella, de ser correcto debe permitir el ingreso a DaviPlata y dejar al cliente en el Home.</t>
  </si>
  <si>
    <t xml:space="preserve">Validar que al dar tap en el botón de 3 puntos se despliegue un texto “¿Dónde usar su DaviPlata?”, y que al dar Tap en esta opción se muestre la pantalla "Donde usar daviplata" que actualmente está en producción. Link: https://prod.daviviendaapp.com#/1580911510000 </t>
  </si>
  <si>
    <t>Validar que al dar tap en el botón de 3 puntos se despliegue un texto “Acerca de DaviPlata”, y que al dar Tap en esta opción se muestre la pantalla "Acerca de Daviplata".</t>
  </si>
  <si>
    <t>Validar que cuando el cliente de tap en el botón check “Recordar datos” se debe colocar el check en color verde y debe funcionar como está hoy en producción, guardando los datos del cliente para un ingreso posterior.</t>
  </si>
  <si>
    <t xml:space="preserve">Validar que el botón check “Ingresar con Face ID” y campo check debe estar presente solo cuando el cliente no tiene el ingreso activado con Face ID, y en caso que el cliente de tap en este botón y no haya diligenciado una clave de 4 dígitos o sea menor a 4 dígitos (0 dígitos, 1 dígito, 2 dígitos, 3 dígitos ), se debe marcar en color rojo el campo “Clave DaviPlata” y mostrar el texto de error en color rojo “Primero debe ingresar su clave” </t>
  </si>
  <si>
    <t>Validar que en caso de que el cliente de tap en este botón y no haya diligenciado el número de documento, se debe marcar en color rojo el campo “Número de documento” y mostrar el texto de error en color rojo “Primero debe ingresar su número de documento".</t>
  </si>
  <si>
    <t>Validar que el cuando el cliente ha escrito un número de documento válido de acuerdo al campo ”Número de documento”, el sistema debe permitir seleccionar el botón check “Ingresar con Face ID”, como funciona actualmente en producción.</t>
  </si>
  <si>
    <t>Validar que el botón "Aceptar" esté en color Rojo y siempre activo, y al dar Tap debe llevar al cliente a la pantalla de “Ingrese su clave”. Luego, cuando el cliente ingrese la clave y el sistema valide que es la correcta, se debe presentar la experiencia de cada sistema operativo para reconocer el Face ID, y en caso de ser correcto debe mostrar el pop up de activación de Face ID con el texto “Activación de face ID exitosa”.</t>
  </si>
  <si>
    <t>Validar que el Pop Up contenga un icono Check en color verde y un texto “La próxima vez que ingrese al app DaviPlata lo podrá hacer con la cara registrada en su celular.”</t>
  </si>
  <si>
    <t>Validar que el pop up contenga el botón "Continuar" en color Rojo y siempre activo, el cual al dar Tap debe dejar al cliente en el Home.</t>
  </si>
  <si>
    <t xml:space="preserve">Validar que el botón "¿Olvidó su clave?" debe llevar al cliente al flujo de olvido de clave que está en producción. </t>
  </si>
  <si>
    <t>Validar que al dar tap en el boton de 3 puntos se despliegue un texto “¿Dónde usar su DaviPlata?”, y que al dar Tap en esta opción se debe ver la pantalla "Donde usar Daviplata" que actualmente está en producción. Link: https://prod.daviviendaapp.com#/1580911510000</t>
  </si>
  <si>
    <t>Validar que al dar Tap en la opción “Desactivar huella/Face ID” se debe presentar un Pop Up con el texto “¿Está seguro que desea deshabilitar el ingreso a DaviPlata con Face ID?"</t>
  </si>
  <si>
    <t>Validar que el Pop Up contenga un icono Cara en color Rojo y un botón en color Rojo y un texto en color Blanco “Cancelar” el cual al dar tap debe dejar al cliente en el login.</t>
  </si>
  <si>
    <t>Validar que el Pop Up contenga un botón en color Rojo con el texto “Deshabilitar”, el cual al dar tap debe dejar al cliente en el login y mostrar el mensaje Push "¡Listo! El ingreso a DaviPlata con Face ID fue deshabilitado".</t>
  </si>
  <si>
    <t>Validar que al dar tap en el botón de 3 puntos se despliegue el texto “Acerca de DaviPlata", y que al dar Tap en esta opción debe llevar a la pantalla "Acerca de daviplata".</t>
  </si>
  <si>
    <t>Validar que el botón “Ingresar” debe funcionar como hoy está en producción, estar deshabilitado hasta cuando el cliente ha escrito un número de documento en el campo “Número de documento”, y realizar las validaciones correspondientes para permitir llevar al cliente a la pantalla “Ingrese su clave”.</t>
  </si>
  <si>
    <t>Validar que cuando el cliente tiene activado el ingreso con Face ID a su DaviPlata debe aparecer un botón “Face ID” delineado con texto e icono en color blanco.</t>
  </si>
  <si>
    <t>Validar que cuando el cliente de tap sobre este botón “Face ID”, el sistema presente la pantalla nativa para el reconocimiento del Face ID.</t>
  </si>
  <si>
    <t>Validar que el pop up contenga un texto  “Ingrese a DaviPlata con su Face ID”.</t>
  </si>
  <si>
    <t>Validar que el Pop Up contenga un botón "Continuar" en color Rojo y siempre activo, el cual al dar Tap debe presentar la experiencia de cada sistema operativo para reconocimiento del Face ID, y de ser correcto debe permitir el ingreso a DaviPlata y dejar al cliente en el Home.</t>
  </si>
  <si>
    <t>Validar que una vez se descargue la app se presente el Coach con el orden adecuado.</t>
  </si>
  <si>
    <t>Validar que el boton Necesita ayuda, se muestre en cualquier etapa del proceso y segun como se muestra en el XD</t>
  </si>
  <si>
    <t>MOVIMIENTO FUNCIONAL</t>
  </si>
  <si>
    <t>Validar que el boton Necesita ayuda, se muestre como un simbolo de conversacion en rojo con letras en blanco  y en negrilla.</t>
  </si>
  <si>
    <t>Validar que en cualquier etapa del proceso el bonto Necesita ayuda se muestre inicialmente en la parte inferior derecha de la pantalla</t>
  </si>
  <si>
    <t>Validar que el boton Necesita ayuda se pueda desplazar en cualquier parte de la pantalla según comodidad del cliente</t>
  </si>
  <si>
    <t xml:space="preserve">Validar que cuando se dé click en el botón “Necesita ayuda”, debe direccionar a la experiencia del gestor de interacciones de acuerdo al Proyecto Faq in App, el cual es el siguiente link “gestordeinteracciones.daviplata.com” </t>
  </si>
  <si>
    <t>Validar que al dejar el app en segundo plano por un rato "10 minutos" y volver al app el botón necesita ayuda funcione y permita ingresar al gestor de interacciones y no desaparezca"</t>
  </si>
  <si>
    <t>Validar que se muestre una X en el Header de la pantalla detalle del disponible</t>
  </si>
  <si>
    <t>Validar que al dar tap sobre la X que aparece en el Header de la pantalla detalle del disponible, el sistema deje al cliente en el Home de la zona Privada</t>
  </si>
  <si>
    <t>Validar que se muestre el boton Atrás en el header de la pantalla de Movimientos</t>
  </si>
  <si>
    <t>Validar  cuando se ingrese a la pantalla Movimientos desde la pantalla detalle del disponible y el cliente da tap sobre el boton Atrás el sistema direccione al cliente a la pantalla inmediatamente anterior (detalle del disponible)</t>
  </si>
  <si>
    <t>Validar cuando se ingrese a la pantalla Movimientos desde la opcion Menu Hamburguesa y el cliente de tap sobre el boton Atrás el sistema direccione al cliente a la pantalla inmediatamente anterior (Home zona Privada)</t>
  </si>
  <si>
    <t>Validar que en el Header de la pantalla Movimientos, aparezca un titulo que diga Movimientos</t>
  </si>
  <si>
    <t>Validar  que se muestre el boton X en el header de la pantalla Movimientos</t>
  </si>
  <si>
    <t>Validar que al dar tap sobre la X que  aparece en el header de la pantalla Movimientos, el sistema direccione al cliente a la pantalla Home de la zona privada.</t>
  </si>
  <si>
    <t>Validar cuando el cliente da tap sobre el boton  Ver Mas desde la pantalla Home de la Zona Privada, el sistema direccione al cliente a la pantalla del detalle del Disponible.</t>
  </si>
  <si>
    <t>Validar cando el cliente da tap sobre el boton Ver Mas desde la pantalla detalle del disponible, el sistema direccione al cliente a la pantalla de Movimientos.</t>
  </si>
  <si>
    <t xml:space="preserve">Validar cuando el cliente da tap sobre la opcion Ver Movimientos desde la ruta Menu Hamburguesa&gt;Mas servicios, el sistema debe direccionar al cliente a la pantalla Movimientos </t>
  </si>
  <si>
    <t>Validar que en la pantalla Movimientos, el sistema le muestre los movimientos del Daviplata separados por dia</t>
  </si>
  <si>
    <t>Validar que si se efectua algun movimiento en el dia en que se  consulta los movimientos, lo que vera el cliente de primeras  sera un titulo que diga Hoy</t>
  </si>
  <si>
    <t>Validar que los demas dias diferentes al dia en que hace la consulta del cliente, se muestren con la fecha en la que se hizo la Tx (Mes-en palabra, dia -año)</t>
  </si>
  <si>
    <t>Validar que el sistema le permita visualizar al cliente los movimientos de los ultimos 30 dias calendario.</t>
  </si>
  <si>
    <t>Validar que si el movimiento es del dia actual para la Tx Paso Plata a cuenta davivienda (90), el sistema le debe mostrar al cliente el nombre de la Tx y mostrar el numero que se muestra actualmente en el detalle del movimiento. Mostrando los 4 ultimos numeros de la cuenta Davivienda y enmascarando el resto.</t>
  </si>
  <si>
    <t>Validar que si el movimiento es del dia actual para la Tx Paso Plata (AE), el sistema le debe mostrar al cliente el nombre de la Tx y mostrar el numero que se muestra actualmente en el detalle del movimiento. Mostrando los 4 ultimos numeros del Daviplata y enmascarando el resto.</t>
  </si>
  <si>
    <t>Validar que si el movimiento es del dia actual para la Tx Recibio Plata (AF), el sistema le debe mostrar al cliente el nombre de la Tx  y mostrar el numero que se muestra actualmente en el detalle del movimiento. Mostrando los 4 ultimos numeros del Daviplata y enmascarando el resto.</t>
  </si>
  <si>
    <t>Validar que si el movimiento es del dia anterior para la Tx Recibio Plata (AF), el sistema le debe mostrar al cliente el nombre de la Tx y mostrar el numero que se muestra actualmente en el detalle del movimiento, mostrando los 4 ultimos numeros del numero del Daviplata y enmascarando el resto,</t>
  </si>
  <si>
    <t xml:space="preserve">"Validar para las demás Tx de acuerdo al archivo " https://docs.google.com/spreadsheets/d/1O0sawz_f0HQSRpCIK-zE-UkaelQo45HaxH7C55AbwqU/edit?pli=1#gid=1822426044 hoja Tx columna D y E ", debe mostrar el nombre y detalle del día 2." </t>
  </si>
  <si>
    <t>Validar que los movimientos tengan los nombres de la Txs en color negro(Tipografia, tamaño y color de acuerdo al XD)</t>
  </si>
  <si>
    <r>
      <rPr>
        <rFont val="Arial"/>
        <color rgb="FF000000"/>
        <sz val="11.0"/>
      </rPr>
      <t xml:space="preserve"> Validar que en caso de que aplique, el nombre de la Tx cuente con el complemento de la Tx, para que el cliente vea de manera clara el movimiento, Ej: Pasar Plata a otro DaviPlata nombre del cliente y número enmascarado, el detalle de los movimientos en el día qué realice la consulta, debe llevar el nombre qué está en el archivo “ </t>
    </r>
    <r>
      <rPr>
        <rFont val="Arial"/>
        <color rgb="FF1155CC"/>
        <sz val="11.0"/>
        <u/>
      </rPr>
      <t>https://docs.google.com/spreadsheets/d/1O0sawz_f0HQSRpCIK-zE-UkaelQo45HaxH7C55AbwqU/edit?pli=1#gid=1822426044</t>
    </r>
    <r>
      <rPr>
        <rFont val="Arial"/>
        <color rgb="FF000000"/>
        <sz val="11.0"/>
      </rPr>
      <t xml:space="preserve"> hoja Tx columna D</t>
    </r>
  </si>
  <si>
    <t>Validar que el  máximo de caracteres para Nombre de la transacción y detalle es 37 Caracteres de los cuales los últimos 3 deben ser reemplazados por “…”(3 puntos)</t>
  </si>
  <si>
    <t>Validar que si el nombre o detalle es igual o tiene más caracteres de 37, en caso que sobrepase esta cantidad se deben mostrar los primeros 37 caracteres contando de izquierda a derecha</t>
  </si>
  <si>
    <t xml:space="preserve">Validar que la regla para el enmascaramiento o para número de cuenta  debe ser sólo mostrar los cuatro últimos números y los demás en asterisco. </t>
  </si>
  <si>
    <t xml:space="preserve">Validar que la regla para el enmascaramiento o para número del Daviplata debe ser sólo mostrar los cuatro últimos números y los demás en asterisco. </t>
  </si>
  <si>
    <r>
      <rPr>
        <rFont val="Arial"/>
        <color rgb="FF000000"/>
        <sz val="11.0"/>
      </rPr>
      <t xml:space="preserve">Validar que a partir del siguiente día el movimiento de la transacción debe mostrar el detalle descrito en el archivo “ </t>
    </r>
    <r>
      <rPr>
        <rFont val="Arial"/>
        <color rgb="FF1155CC"/>
        <sz val="11.0"/>
        <u/>
      </rPr>
      <t>https://docs.google.com/spreadsheets/d/1O0sawz_f0HQSRpCIK-zE-UkaelQo45HaxH7C55AbwqU/edit?pli=1#gid=1822426044</t>
    </r>
    <r>
      <rPr>
        <rFont val="Arial"/>
        <color rgb="FF000000"/>
        <sz val="11.0"/>
      </rPr>
      <t xml:space="preserve"> hoja Tx columna D ”  el cual para contar con este detalle se debe tener en cuenta el archivo Homologación - Movimientos para realizar los cruces de información con el Lago de datos</t>
    </r>
  </si>
  <si>
    <t xml:space="preserve">Validar en la pantalla movimientos, el sistema le debe mostrar el cliente el valor en color verde con el signo más cuando es un ingreso a su Daviplata como se muestra en el XD </t>
  </si>
  <si>
    <t xml:space="preserve">Validar en la pantalla movimientos, el sistema le debe mostrar el cliente el valor en color negro con el signo menos  cuando se le hace un debito a su Daviplata, como se muestra en el XD </t>
  </si>
  <si>
    <t>Validar cuando el cliente da  tap sobre algun movimiento, el sistema desplegar una pantalla con el detalle de la Tx (Tipografía, tamaño y color de acuerdo al XD de detalle de la
transacción)</t>
  </si>
  <si>
    <t xml:space="preserve"> Validar desde la pantalla detalle de la Tx, que si el movimiento es del dia actual se debe mostrar según el XD</t>
  </si>
  <si>
    <t>Validar desde la pantalla detalle de la Tx, que si el movimiento es del dia actual para la Tx Pasar Plata (AE) se debe presentar un QR de verificacion que esté activo y una vez vencido el codigo se debe mostrar como esta en produccion de acuerdo a este proyecto</t>
  </si>
  <si>
    <t>Validar desde la pantalla detalle de la Tx, que si el movimiento es del dia actual para la Tx Compra QRse debe presentar un QR de verificacion que esté activo y una vez vencido el codigo se debe mostrar como esta en produccion de acuerdo a este proyecto</t>
  </si>
  <si>
    <t>Validar desde la pantalla detalle de la Tx, que si el movimiento es del dia anterior para la Tx Pasar Plata (AE) se debe presentar un QR de verificacion que esté activo y una vez vencido el codigo se debe mostrar como esta en produccion de acuerdo a este proyecto</t>
  </si>
  <si>
    <t>Validar desde la pantalla detalle de la Tx, que si el movimiento es del dia anterior para la Tx Compra QRse debe presentar un QR de verificacion que esté activo y una vez vencido el codigo se debe mostrar como esta en produccion de acuerdo a este proyecto</t>
  </si>
  <si>
    <t>"Validar que la consulta en la  pantalla del detalle del movimiento  del dia actual debe contener: 1. Nombre de la transacción  Para la Transacción: Pasó plata a cuenta Davivienda -Código 90 (Columna B) del archivo   https://docs.google.com/spreadsheets/d/1O0sawz_f0HQSRpCIK-zE-UkaelQo45HaxH7C55AbwqU/edit?pli=1#gid=1822426044  se debe mostrar el nombre de la transacción y mostrar el número que se muestra actualmente en el detalle del movimiento, mostrando los 4 últimos números de la cuenta Davivienda destino y enmascarando el resto. 2. Valor: con signo $ y cantidad con separador de miles ejemplo $700.000. 3. Fecha y hora de la transacción en formato DD-MM-AAAA HH:MM am/pm. 4. Número de autorización . 5. Botón Compartir</t>
  </si>
  <si>
    <t>"Validar que la consulta en la  pantalla del detalle del movimiento del dia actual Paso Plata debe contener: 1. QR Verificador de comprobante . 2.Texto parametrizable Comparta este código QR para confirmar su transacción” de acuerdo al XD. 3. Nombre de la transacción,  Para la transacciones: Paso plata - Código AE (Columna B), del archivo   https://docs.google.com/spreadsheets/d/1O0sawz_f0HQSRpCIK-zE-UkaelQo45HaxH7C55AbwqU/edit?pli=1#gid=1822426044  9  se debe mostrar el nombre de la transacción y mostrar el número que se muestra actualmente en el detalle del movimiento,
mostrando los 4 últimos números del DaviPlata destino y enmascarando el resto. 4. Valor: con signo $ y cantidad con separador de miles ejemplo $700.000. 5. Motivo Nota: La información que se muestra en este campo corresponde al motivo ingresado por el cliente al momento de realizar una transacción que cuenta con este campo para diligenciar. 6. Fecha y hora de la transacción en formato DD-MM-AAAA HH:MM am/pm. 7. Número de autorización . 8. Botón Compartir.</t>
  </si>
  <si>
    <t>Validar que la consulta en la  pantalla del detalle del movimiento del dia actual para compra debe contener: 1. QR Verificador de comprobante . 2.Texto parametrizable Comparta este código QR para confirmar su transacción” de acuerdo al XD. 3. Nombre de la transacción, Para la transacciones: Compra (Columna B), del archivo   https://docs.google.com/spreadsheets/d/1O0sawz_f0HQSRpCIK-zE-UkaelQo45HaxH7C55AbwqU/edit?pli=1#gid=1822426044    se debe mostrar el nombre de la transacción y mostrar el número que se muestra actualmente en el detalle del movimiento,
mostrando los 4 últimos números del DaviPlata destino y enmascarando el resto. 4. Valor: con signo $ y cantidad con separador de miles ejemplo $700.000. 5. Motivo  Nota: La información que se muestra en este campo corresponde al motivo ingresado por el cliente al momento de realizar una transacción que cuenta con este campo para diligenciar. 6. Fecha y hora de la transacción en formato DD-MM-AAAA HH:MM am/pm. 7. Número de autorización. 8. Botón Compartir.""</t>
  </si>
  <si>
    <t>Validar que la consulta en la pantalla del detalle del movimiento del dia 2 debe contener: 1. Nombre de la transacción  y debe venir acompañado del detalle de la transacción de acuerdo al archivo  https://docs.google.com/spreadsheets/d/1O0sawz_f0HQSRpCIK-zE-UkaelQo45HaxH7C55AbwqU/edit?pli=1#gid=1822426044 hoja Tx columna E. 2. Valor: con signo $ y cantidad con separador de miles ejemplo $700.000. 3. Fecha y hora de la transacción en formato DD-MM-AAAA HH:MM am/pm. 4.Motivo  Nota: La información que se muestra en este campo corresponde al motivo ingresado por el cliente
al momento de realizar una transacción que cuenta con este campo para diligenciar. 5. Número de autorización. 6. Botón Compartir"</t>
  </si>
  <si>
    <t>Validar que la consulta en la pantalla del detalle del movimiento del dia 2  Para Paso Plata debe contener: 1. QR Verificador de comprobante. 2. Texto parametrizable “Comparta este código QR para confirmar su transacción” de acuerdo al XD. 3. Nombre de la transacción y debe venir acompañado del detalle de la transacción de acuerdo al archivo   https://docs.google.com/spreadsheets/d/1O0sawz_f0HQSRpCIK-zE-UkaelQo45HaxH7C55AbwqU/edit?pli=1#gid=1822426044 hoja Tx columna E. 4. Valor: con signo $ y cantidad con separador de miles ejemplo $700.000. 5. Motivo Nota: La información que se muestra en este campo corresponde al motivo ingresado por el cliente al momento de realizar una transacción que cuenta con este campo para diligenciar. 6. Fecha y hora de la transacción en formato DD-MM-AAAA HH:MM am/pm. 7. Número de autorización. 8. Botón Compartir</t>
  </si>
  <si>
    <t xml:space="preserve">"Validar que la consulta en la pantalla del detalle del movimiento del dia 2 para compra debe contener: 1. QR Verificador de comprobante. 2. Texto parametrizable “Comparta este código QR para confirmar su transacción” de acuerdo al XD. 3. Nombre de la transacción para la Tx Compra que debe venir acompañado del detalle de la transacción de acuerdo al archivo   https://docs.google.com/spreadsheets/d/1O0sawz_f0HQSRpCIK-zE-UkaelQo45HaxH7C55AbwqU/edit?pli=1#gid=1822426044 hoja Tx columna E   4. Valor: con signo $ y cantidad con separador de miles ejemplo $700.000. 5. Motivo Nota: La información que se muestra en este campo corresponde al motivo ingresado por el cliente al momento de realizar una transacción que cuenta con este campo para diligenciar. 6. Fecha y hora de la transacción en formato DD-MM-AAAA HH:MM am/pm. 7. Número de autorización. 8. Botón Compartir.    </t>
  </si>
  <si>
    <t>Validar que el boton Compartir que esta en la parte inferior de la pantalla detalle del movimiento, corresponda al mostrado en el XD</t>
  </si>
  <si>
    <t xml:space="preserve">Validar cuando el cliente da tap sobre el boton Compartir en las diferentes transacciones, el sistema debe presentar la experiencia nativa de acuerdo a cada sistema operativo para visualizar y compartir el comprobante de la Tx en formato imagen (PNG).   </t>
  </si>
  <si>
    <t>Validar que el cliente pueda visualizar y compartir el comprobante si el movimiento es del día actual y este de acuerdo a la HU en las diferentes TX</t>
  </si>
  <si>
    <t xml:space="preserve"> Validar que el cliente pueda visualizar y compartir el comprobante si el movimiento es del día día anterior  este de acuerdo a la HU  .</t>
  </si>
  <si>
    <t>Validar que el cliente pueda visualizar y compartir el comprobante el cual se debe mostrar si el movimiento es una transacción Código AE (Columna A)  https://docs.google.com/spreadsheets/d/1O0sawz_f0HQSRpCIK-zE-UkaelQo45HaxH7C55AbwqU/edit?pli=1#gid=1822426044 hoja Tx  el cual se debe mostrar si el movimiento es del día actual (Pasar Plata día Actual)"</t>
  </si>
  <si>
    <t>Validar que el cliente pueda visualizar  y compartir el comprobante el cual se debe mostrar si el movimiento es una transacción Código AE (Columna A)  https://docs.google.com/spreadsheets/d/1O0sawz_f0HQSRpCIK-zE-UkaelQo45HaxH7C55AbwqU/edit?pli=1#gid=1822426044 hoja Tx    el cual se debe mostrar si el movimiento es del día anterior (Pasar Plata día Anterior)"</t>
  </si>
  <si>
    <t>Validar que para las Txs Pasar Plata y Compra QR cuando el cliente de tap en compartir debe comportarse de acuerdo a los criterios del proyecto Verificador Comprobante.</t>
  </si>
  <si>
    <t>Se debe realizar la lectura del QR desde la pantalla del detalle de la TX y desde el comprobante que se comparte y confirmar que funcione de forma correcta el Verificador del comprobante y muestre la información actual en producción.</t>
  </si>
  <si>
    <r>
      <rPr>
        <rFont val="Arial"/>
        <color rgb="FF000000"/>
        <sz val="11.0"/>
      </rPr>
      <t xml:space="preserve">Validar que las transacciones el primer día de realizadas se debe mostrar el nombre de acuerdo al archivo " </t>
    </r>
    <r>
      <rPr>
        <rFont val="Arial"/>
        <color rgb="FF1155CC"/>
        <sz val="11.0"/>
        <u/>
      </rPr>
      <t>https://docs.google.com/spreadsheets/d/1O0sawz_f0HQSRpCIK-zE-UkaelQo45HaxH7C55AbwqU/editpli=1#gid=1822426044</t>
    </r>
    <r>
      <rPr>
        <rFont val="Arial"/>
        <color rgb="FF000000"/>
        <sz val="11.0"/>
      </rPr>
      <t xml:space="preserve"> hoja Tx columna D</t>
    </r>
  </si>
  <si>
    <t>Validar cuando el cliente da tap sobre el boton Ver Mas desde el centro del disponible, el sistema debe presentar la pantalla del detalle del Disponible.</t>
  </si>
  <si>
    <t>Validar que la pantalla de detalle del disponible contenga  el Botón “X” de acuerdo al XD al dar Tap debe dejar al cliente en la pantalla Home,  como se muestra en el XD</t>
  </si>
  <si>
    <t>Validar que la pantalla de detalle del disponible contenga La palabra “¿Cuánto Tengo?”. (Tipografía, tamaño y color de acuerdo al XD) el texto debe ser parametrizable para ser
cambiado en cualquier momento de acuerdo a necesidad del negocio.</t>
  </si>
  <si>
    <t>Validar que la pantalla de detalle del disponible contenga un segregado, lo que compone el saldo total:
i. “Disponible” justificado a la izquierda con el valor justificado a la derecha con centavos.
ii. “Mis bolsillos” justificado a la izquierda con el valor justificado a la derecha con centavos.
iii. “Mi tarjeta” justificado a la izquierda con el valor justificado a la derecha con centavos.
iv. “¿Cuánto tengo en total?” justificado a la izquierda en negrilla con el valor que es la sumatoria (disponible+mis
bolsillos+mi tarjeta) justificado a la derecha con centavos y en negrilla. En caso que el sistema no pueda mostrar el valor
del campo “Mi tarjeta” por error de comunicación o del sistema la sumatoria que debe generar el sistema es
(disponible+mis bolsillos).</t>
  </si>
  <si>
    <t>Validar que la pantalla de detalle del disponible contenga La palabra “Últimos movimientos” de color negro. (Tipografía, tamaño y color de acuerdo al XD). El texto debe ser
parametrizable para ser cambiado en cualquier momento de acuerdo a necesidad del negocio.</t>
  </si>
  <si>
    <t>Validar que la pantalla de detalle del disponible contenga Debe mostrar los 4 últimos movimientos del DaviPlata del más reciente al más antiguo, Los movimientos deben ir separados por días. Si se efectuó algún movimiento el día de la consulta el primer título será la palabra “Hoy”; Los demás días se debe mostrar con la fecha de la transacción por (Mes “en palabras”, día - año).</t>
  </si>
  <si>
    <t>Validar que la pantalla de detalle del disponible contenga un botón “Ver más” el cual debe estar en letra blanca, fondo rojo y activo de acuerdo al XD, al dar tap el cliente debe ser llevado a la pantalla “Movimientos”. El texto debe ser parametrizable para ser cambiado en cualquier momento de acuerdo a necesidad del negocio.</t>
  </si>
  <si>
    <t>Validar en el caso que el cliente ingrese por el boton Ver Mas del disponible desde el home del daviplata, el sistema debe direccionar a la pantalla detalle del disponible y si el Daviplata no cuenta con movimientos, se le debe mostrar según el XD</t>
  </si>
  <si>
    <t xml:space="preserve">Validar en el caso de que el detalle del disponible no cuenta con movimientos, esta pantalla debe llevar un Botón “X” de acuerdo al XD al dar Tap debe dejar al cliente en la pantalla Home </t>
  </si>
  <si>
    <t>Validar en el caso de que el detalle del disponible no cuenta con movimientos, esta pantalla debe llevar La palabra “¿Cuánto Tengo?”. (Tipografía, tamaño y color de acuerdo al XD) el texto debe ser parametrizable para ser cambiado en cualquier momento de acuerdo a necesidad del negocio.</t>
  </si>
  <si>
    <t>Validar en el caso de que el detalle del disponible no cuenta con movimientos, esta pantalla debe llevar Debajo de esto debe aparecer segregado lo que compone el saldo total:
i. “Disponible” justificado a la izquierda con el valor justificado a la derecha con centavos.
ii. “Mis bolsillos” justificado a la izquierda con el valor justificado a la derecha con centavos.
iii. “Mi tarjeta” justificado a la izquierda con el valor justificado a la derecha con centavos.
iv. “¿Cuánto tengo en total?” justificado a la izquierda en negrilla con el valor que es la sumatoria (disponible+mis
bolsillos+mi tarjeta) justificado a la derecha con centavos y en negrilla. En caso que el sistema no pueda mostrar el valor
del campo “Mi tarjeta” por error de comunicación o del sistema la sumatoria que debe generar el sistema es
(disponible+mis bolsillos)</t>
  </si>
  <si>
    <t>Validar en el caso de que el detalle del disponible no cuenta con movimientos, esta pantalla debe llevar un Icono de acuerdo al XD</t>
  </si>
  <si>
    <t>Validar en el caso de que el detalle del disponible no cuenta con movimientos, esta pantalla debe llevar un título en negrita “Aún no hay movimientos” de acuerdo al XD el texto debe ser parametrizable para ser
cambiado en cualquier momento de acuerdo a necesidad del negocio.</t>
  </si>
  <si>
    <t>Validar en el caso de que el detalle del disponible no cuenta con movimientos, esta pantalla debe llevar un texto “Lo invitamos a que mueva su plata, compre en nuestra tienda virtual o pague en sus comercios favoritos.”de acuerdo al XD el texto debe ser parametrizable para ser cambiado en cualquier momento de acuerdo a necesidad del negocio.</t>
  </si>
  <si>
    <t>Validar en el caso que el cliente ingrese por el Menu Hamburguesa y selecciona la opcion Mas Servicios y luego selecciona Ver Movimientos, y este daviplata no cuenta con movimientos, el sistema debe mostrar la pantalla Movimientos de acuerdo al XD</t>
  </si>
  <si>
    <t>Validar cuando el Daviplata no cuenta con movimientos, la pantalla Movimientos seleccionada desde el camino Menu Hamburguesa, debe tener un Texto “¿Cuánto tengo? De acuerdo al XD, el texto debe ser parametrizable para poder cambiar de acuerdo a necesidad del negocio, debajo el valor del saldo con centavos de acuerdo al XD y debajo de este saldo un texto “Disponible” De acuerdo al XD, el texto debe ser parametrizable para poder cambiar de acuerdo a necesidad del negocio.</t>
  </si>
  <si>
    <t xml:space="preserve">Validar cuando el Daviplata no cuenta con movimientos, la pantalla Movimientos seleccionada desde el camino Menu Hamburguesa, debe tener un botón desplegable “Todos los movimientos” </t>
  </si>
  <si>
    <t>Validar cuando el Daviplata no cuenta con movimientos, la pantalla Movimientos seleccionada desde el camino Menu Hamburguesa, debe tener un botón: Buscar con icono de lupa</t>
  </si>
  <si>
    <t>Validar cuando el Daviplata no cuenta con movimientos, la pantalla Movimientos seleccionada desde el camino Menu Hamburguesa, debe tener un botón “Extractos”</t>
  </si>
  <si>
    <t>Validar cuando el Daviplata no cuenta con movimientos, la pantalla Movimientos seleccionada desde el camino Menu Hamburguesa, debe tener un Icono de acuerdo al XD</t>
  </si>
  <si>
    <t>Validar cuando el Daviplata no cuenta con movimientos, la pantalla Movimientos seleccionada desde el camino Menu Hamburguesa, debe tener un título en negrita “Aún no hay movimientos” de acuerdo al XD el texto debe ser parametrizable para poder
cambiar de acuerdo a necesidad del negocio</t>
  </si>
  <si>
    <t>Validar cuando el Daviplata no cuenta con movimientos, la pantalla Movimientos seleccionada desde el camino Menu Hamburguesa, debe tener un texto “Lo invitamos a que mueva su plata, compre en nuestra tienda virtual o pague en sus comercios favoritos.”
El texto debe ser parametrizable para poder cambiar de acuerdo a la necesidad del negocio.
Nota: (Tipografía, tamaño y color de acuerdo al XD). Deben ser textos parametrizables para modificar de
acuerdo a la necesidad del negocio</t>
  </si>
  <si>
    <t>Validar cuando el cliente da tap sobre el Menu Hamburguesa y selecciona Mas Servicios&gt;Ver movimientos o lo hace desde la pantalla del detalle del Disponible y da tap sobre el boton Ver mas,  el sistema debe direccionar  a la pantalla  Movimientos.</t>
  </si>
  <si>
    <t>Validar que la pantalla Movimientos debe tener un texto “¿Cuánto tengo? De acuerdo al XD, el texto debe ser parametrizable para poder cambiar de acuerdo a necesidad del negocio, debajo el valor del saldo con centavos de acuerdo al XD y debajo de este saldo un texto “Disponible” De acuerdo al XD, el texto debe ser parametrizable para poder cambiar de acuerdo a necesidad del negocio.</t>
  </si>
  <si>
    <t>Validar que la pantalla Movimientos debe tener un botón desplegable “Todos los movimientos”</t>
  </si>
  <si>
    <t>Validar que la pantalla Movimientos debe tener un botón: Buscar con icono de lupa</t>
  </si>
  <si>
    <t>Validar que la pantalla Movimientos debe tener un botón “Extractos”</t>
  </si>
  <si>
    <t>Validar que la pantalla Movimientos debe tener  por defecto todos los movimientos, del más reciente al más antiguo cargando los 20 movimientos más recientes separados por día. Comportamiento</t>
  </si>
  <si>
    <t>Validar que la pantalla Movimientos debe mostrar al llegar al movimiento 20, si el cliente desea ver más movimientos, al realizar el scroll, se debe mostrar un icono de loader y la palabra “Más movimientos” (Imagen 4) y el sistema debe traer los siguientes 20 movimientos más recientes. (El cliente podrá realizar scroll hasta cargar los movimientos de los últimos 30 días calendario)</t>
  </si>
  <si>
    <t>Validar que la pantalla Movimientos, cuando el cliente haga scroll para cargar los otros movimientos se debe mostrar el texto “Más movimientos” e icono loader, mientras cargan los los movimientos</t>
  </si>
  <si>
    <t>Validar que la pantalla Movimientos debe mostrar en el caso que el cliente realice scroll para cargar más movimientos y no posea más por ser un cliente nuevo se debe mostrar el texto “No tiene más movimientos” de acuerdo al XD. El texto debe ser parametrizable para poder cambiar de acuerdo a necesidad del
negocio</t>
  </si>
  <si>
    <t>Validar que la pantalla Movimientos debe mostrar en el caso que el cliente realice scroll para cargar más movimientos y haya cargado los movimientos de los últimos 30 días calendario se debe mostrar el texto “Para consultar más movimientos, ingrese a la opción Extractos” de acuerdo al XD. El texto debe ser parametrizable para poder cambiar de acuerdo a necesidad del negocio</t>
  </si>
  <si>
    <t>Validar que en la pantalla Movimientos, los textos, tipos de letra, color y espaciado deben estar de acuerdo al XD</t>
  </si>
  <si>
    <t>Validar cuando el cliente da tap sobre el boton Todos los movimientos, el sistema debe mostrar una lista desplegable</t>
  </si>
  <si>
    <t>Validar que la lista desplegable Todos los movimientos, contenga las siguientes opciones; Plata que ha recibido, Plata que ha gastado, Servicios que ha pagado, Todos los movimientos</t>
  </si>
  <si>
    <t>Validar cuando el cliente  seleccione la opcion Plata que ha recibido, los movimientos se deben filtrar por las transacciones que son ingresos al DaviPlata, del más reciente al más antiguo cargando los 20 movimientos más recientes separado por días.</t>
  </si>
  <si>
    <t>Validar cuando el cliente seleccione la opcion Plata que ha gastado, n los movimientos se deben filtrar por las transacciones que son salidas (movimientos débito) del DaviPlata, del más reciente al más antiguo cargando los 20 movimientos más recientes separado por días.</t>
  </si>
  <si>
    <t>Validar cuando el cliente seleccione la opcion Servicios que ha pagado, los movimientos se deben filtrar por las transacciones que son pagos de Servicios, del más reciente al más antiguo cargando los 20 movimientos más recientes separados por días.</t>
  </si>
  <si>
    <t>Validar cuando el cliente seleccione la opcion Todos los movimientos, se deben mostrar todos los movimientos debe cargar los 20 movimientos más recientes sin filtros del más reciente al más antiguo separado por días.</t>
  </si>
  <si>
    <t>Validar cuando el cliente seleccione un filtro, el campo debe quedar con el título del filtro qué realizó</t>
  </si>
  <si>
    <t>Validar que por defecto el campo debe traer cargada la opcion Todos los movimientos</t>
  </si>
  <si>
    <t>Validar cuando se llega al movimiento 20, si el cliente desea ver más movimientos, al realizar el scroll, se debe mostrar un icono de loader y la palabra “Más movimientos” y el sistema debe traer los siguientes 20 movimientos más recientes (El cliente podrá realizar scroll hasta cargar los movimientos de los últimos 30 díascalendario.)</t>
  </si>
  <si>
    <t>Validar cuando el cliente haga scroll para cargar los otros movimientos se debe mostrar el texto “Más movimientos” e icono loader, mientras carga la imagen.</t>
  </si>
  <si>
    <t>Validar en el caso que el cliente realice scroll para cargar más movimientos y no posea más por ser un cliente nuevo se debe mostrar el texto “No tiene más movimientos” de acuerdo al XD. El texto debe ser parametrizable para poder cambiar de acuerdo a necesidad del negocio</t>
  </si>
  <si>
    <t>Validar en el caso que el cliente realice scroll para cargar más movimientos y haya cargado los movimientos de los últimos 30 días calendario se debe mostrar el texto “Para consultar más movimientos, ingrese a la opción Extractos” de acuerdo al XD. El texto debe ser parametrizable para poder cambiar
de acuerdo a necesidad del negocio</t>
  </si>
  <si>
    <t>Validar que los textos, tipos de letra, color y espaciado deben estar de acuerdo al XD</t>
  </si>
  <si>
    <t>Validar que cada filtro corresponda a la categorización que tiene cada transacción de acuerdo al archivo   https://docs.google.com/spreadsheets/d/1O0sawz_f0HQSRpCIK-zE-UkaelQo45HaxH7C55AbwqU/edit?pli=1#gid=1822426044 hoja Tx columna F.</t>
  </si>
  <si>
    <t>Validar que desde la pantalla Movimientos, el cliente pueda visualizar el boton Buscar y que se muestre de acuerdo al XD</t>
  </si>
  <si>
    <t>Validar cuando el cliente da tap sobre el boton Buscar, el sistema habilite un canguro con la informacion y los campos correspondientes.</t>
  </si>
  <si>
    <t>Validar que al habilitarse el canguro, muestre la siguiente informacion: 1. La palabra “Buscar movimientos” de color negro. 2. Una X qué deja de nuevo en la pantalla de “Movimientos” 3. Campo “Por nombre, celular o cuenta” 4. Campo “Seleccione un rango de fecha” con icono de calendario  5. Botón “Buscar” Deshabilitado hasta qué el cliente diligencie uno de los dos campos, luego de diligenciar uno de los dos o los dos se debe habilitar y poner en rojo.</t>
  </si>
  <si>
    <t>Validar que el sistema le permita a cliente filtrar por los dos campos o solo por uno.</t>
  </si>
  <si>
    <t xml:space="preserve">Validar que el sistema le permita al cliente en el campo “Por nombre, celular cuenta”  colocar un Nombre, para que el sistema pueda realizar la búsqueda. (El máximo de caracteres que puede colocar el cliente en este campo son 43 y solo debe permitir incluir caracteres Alfanuméricos.) </t>
  </si>
  <si>
    <t xml:space="preserve">Validar que el sistema le permita al cliente en el campo “Por nombre, celular cuenta”  colocar un Número de celular,  para que el sistema pueda realizar la búsqueda. (El máximo de caracteres que puede colocar el cliente en este campo son 43 y solo debe permitir incluir caracteres Alfanuméricos.) </t>
  </si>
  <si>
    <t xml:space="preserve">Validar que el sistema le permita al cliente en el campo “Por nombre, celular cuenta”  colocar un número de cuenta, para que el sistema pueda realizar la búsqueda. (El máximo de caracteres que puede colocar el cliente en este campo son 43 y solo debe permitir incluir caracteres Alfanuméricos.) </t>
  </si>
  <si>
    <t>Validar cuando el cliente diligencie solamente el campo  Por nombre, celular cuenta y de click en “Buscar” el sistema debe mostrar la pantalla de “Movimientos encontrados”, en la parte superior debe mostrarse el título “Movimientos encontrados”, debajo debe mostrarse el nombre, el número celular o el número de cuenta.al lado debe mostrar un bóton lápiz</t>
  </si>
  <si>
    <t xml:space="preserve">Validar cuando el cliente de tap sobre el boton lapiz desde la pantalla Movimientos encontrados, el sistema lo devuelva al canguro, para que el cliente pueda editar la busqueda. Debajo debe traer los últimos 20 los movimientos con el filtro de las transacciones asociadas a la consulta del cliente de la más reciente a la más antigua separada por días. </t>
  </si>
  <si>
    <t xml:space="preserve">Validar que si se encuentra informacion de acuerdo a la consulta del cliente se debe mostrar los 20 movimientos del más reciente al más antiguo, el cliente podrá realizar scroll para cargar más movimientos, donde solo podrá consultar los movimientos de 30 días calendario hacia atrás de acuerdo a los filtros. </t>
  </si>
  <si>
    <t xml:space="preserve">Validar cuando el cliente haga scroll en los movimientos encontrados, para cargar los otros movimientos, se debe mostrar el texto “Más movimientos” e icono loader, mientras cargan los movimientos </t>
  </si>
  <si>
    <t>Validar el caso en el que el cliente realice scroll para cargar más movimientos y no posea más por ser un cliente nuevo se debe mostrar el texto “No tiene más movimientos” de acuerdo al XD. El texto debe ser parametrizable para poder cambiar de acuerdo a necesidad del negocio</t>
  </si>
  <si>
    <t>Validar cuando el cliente realice scroll para cargar más movimientos y haya cargado los movimientos de los últimos 30 días calendario se debe mostrar el texto “Para consultar más movimientos, ingrese a la opción Extractos” de acuerdo al XD.</t>
  </si>
  <si>
    <t xml:space="preserve"> Validar que en el momento en el que el cliente da click en el campo "Seleccione un rango de fecha" o en el botón calendario, el sistema le debe habilitar una pantalla con el calendario.  </t>
  </si>
  <si>
    <t>Validar que en la pantalla Calendario se muestre el boton x con su funcionalidad, que al momento de dar tap sobre esta opcion el sistema deje de nuevo en el canguro.</t>
  </si>
  <si>
    <t xml:space="preserve">Validar que en la pantalla Calendario, el título “Buscar movimientos” </t>
  </si>
  <si>
    <t xml:space="preserve">Validar que en la pantalla Calendario, el titulo “Seleccione un día o un rango de fechas” </t>
  </si>
  <si>
    <t>Validar que en la pantalla Calendario, se muestre dividido por meses, mostrando de forma clara el dia actual señalado con un circulo rojo.</t>
  </si>
  <si>
    <t>Validar que en la pantalla Calendario, se muestre el mes actual en la parte inferior de la pantalla y en la parte superior de la pantalla el mes anterior (La division se hace con el fin de tomar el día actual y contar hacia atrás 30 días calendario, ademas  tenga en cuenta días del mes anterior y actual)</t>
  </si>
  <si>
    <t>Validar que en la pantalla Calendario, se debe poder identificar los días que están habilitados para seleccionar y en color claro los que no se pueden seleccionar</t>
  </si>
  <si>
    <t>Validar que en la pantalla Calendario el cliente pueda seleccionar la fecha o rango de fechas, debe dar tap en la fecha o dar tap en la fecha inicial y tap en la fecha final, donde se mostrará el rango seleccionado en color rojo de acuerdo al XD.</t>
  </si>
  <si>
    <t>Validar que al momento de dar tap sobre el Botón “Seleccionar” qué luego de qué el cliente seleccione la fecha o el rango y de tap en este botón debe almacenar la información y redirecciona de nuevo al canguro con la fecha o rango de fechas elegidas por el cliente.</t>
  </si>
  <si>
    <t>Validar que luego de qué el cliente esté de nuevo en el canguro y de click en “Buscar” el sistema debe mostrar la pantalla de “Movimientos encontrados”</t>
  </si>
  <si>
    <t xml:space="preserve">Validar que en la pantalla de Movimientos Encontrados, en la parte superior debe mostrarse el titulo “Movimientos encontrados” </t>
  </si>
  <si>
    <t>Validar que debajo del titulo Movimientos Encontrados, o, debajo debe mostrarse el rango de fechas o la fecha precargadas qué el cliente haya diligenciado previamente; debajo de las fechas debe traer los 20 movimientos con el filtro de las transacciones asociadas a esa fecha o rango de fechas de acuerdo a la consulta del cliente</t>
  </si>
  <si>
    <t>Validar que en la pantalla de Movimientos Encontrados, se debe mostrar los 20 movimientos del más reciente al más antiguo, el cliente podrá realizar scroll para cargar más movimientos, cuando el cliente haga scroll para cargar los otros movimientos se debe mostrar el texto “Más movimientos” e icono loader, mientras cargan los los movimientos</t>
  </si>
  <si>
    <t>Validar que el cliente solamente pueda  hacer scroll hasta qué se cumpla la fecha de la consulta. En este caso le debe mostrar un texto “No tiene más movimientos” de acuerdo al XD. El texto debe ser parametrizable para poder ser ajustado en cualquier momento de acuerdo a la necesidad del negocio</t>
  </si>
  <si>
    <t>Validar que en la pantalla se pueda visualizar Las fechas tanto en el canguro como en la pantalla de “Movimientos encontrados” se muestran por las 3 primeras iniciales del mes + el día.</t>
  </si>
  <si>
    <t>Validar que en la pantalla  de movimientos encontrados junto a la fechas seleccionadas debe tener un botón Lápiz y cuando el cliente de tap sobre este debe ser llevado al canguro “Buscar movimientos” nuevamente para que pueda editar la fecha de búsqueda.</t>
  </si>
  <si>
    <t>Validar cuando el cliente seleccione un rango de fechas que contando el día actual y hacia atrás los 30 días calendario y esto de en un mismo mes se debe presentar la pantalla, donde no se muestra ningún mes más que el actual.</t>
  </si>
  <si>
    <t>Validar cuando  el cliente seleccione una fecha del mes anterior que no está habilitada se le debe mostrar un pop up</t>
  </si>
  <si>
    <t>Validar que el pop up contenga un texto parametrizable que diga  “Para consultar movimientos anteriores a 30 días, debe hacerlo por la opción Extractos” Tipo, letra, color y espaciado de acuerdo al XD</t>
  </si>
  <si>
    <t>Validar que el pop up tenga dos botones activos, uno que diga  “Ver Extractos” en color rojo y letra blanca que al dar Tap deja al cliente la pantalla de movimientos y le muestra sobrepuesto la pantalla de extractos</t>
  </si>
  <si>
    <t>Validar que el otro boton del pop up diga “Cancelar” en color blanco y letra roja que al dar tap deja al cliente de nuevo en el calendario</t>
  </si>
  <si>
    <t xml:space="preserve">Validar que en la pantalla Buscar Movimientos cuando el cliente diligencia el campo Con el Nombre  y “Seleccione un rango de fecha” , cuando de click en “buscar” el sistema debe mostrar la pantalla de “Movimientos encontrados” </t>
  </si>
  <si>
    <t xml:space="preserve">Validar que en la pantalla Buscar Movimientos cuando el cliente diligencia el campo Con el Celular  y “Seleccione un rango de fecha” , cuando de click en “buscar” el sistema debe mostrar la pantalla de “Movimientos encontrados” </t>
  </si>
  <si>
    <t xml:space="preserve">Validar que en la pantalla Buscar Movimientos cuando el cliente diligencia el campo Con la Cuenta  y “Seleccione un rango de fecha” , cuando de click en “buscar” el sistema debe mostrar la pantalla de “Movimientos encontrados” </t>
  </si>
  <si>
    <t>Validar que en la pantalla Movimientos encontrados, en la parte superior debe mostrarse el título “Movimientos encontrados” el texto debe ser parametrizable para poder ser
ajustado de acuerdo a la necesidad del negocio.</t>
  </si>
  <si>
    <t>Validar que debajo del titulo Movimientos Encontrados, debajo debe mostrarse el Nombre, Número de celular o número de cuenta, símbolo Barra (/) y rango de fechas o fecha qué el cliente haya diligenciado; Debajo debe traer movimientos con el filtro de las transacciones asociadas a la consulta realizada y rangos de fechas o fecha, de la más reciente a la más antigua separada por días.</t>
  </si>
  <si>
    <t>Validar que el cliente pueda realizar scroll para cargar más movimientos, donde solo podrá consultar hasta qué se cumpla con el rango de la fecha de consulta y el sistema cargará los siguientes 20 movimientos más recientes</t>
  </si>
  <si>
    <t>Validar que si el cliente desea hacer scroll para cargar los otros movimientos se debe mostrar el texto “Más movimientos” e icono loader,mientras carga la imagen. El texto debe ser parametrizable para poder ajustar de acuerdo a la necesidad del negocio</t>
  </si>
  <si>
    <t xml:space="preserve">Validar que en el caso cuando se carguen todos los movimientos para el rango seleccionado por el cliente se debe mostrar un texto que diga “No tiene más movimientos” de acuerdo al XD. </t>
  </si>
  <si>
    <t>Validar que el texto No tiene Mas Movimientos debe ser parametrizable para poder ajustar de acuerdo a la necesidad del negocio.</t>
  </si>
  <si>
    <t>Validar cada vez qué el cliente de click en “Buscar” se le debe mostrar una pantalla de carga mientras el sistema hace la consulta, esta pantalla de carga aplica si el cliente realiza búsqueda por el campo “Con el  nombre” y “Seleccione un rango de fecha”</t>
  </si>
  <si>
    <t>Validar cada vez qué el cliente de click en “Buscar” se le debe mostrar una pantalla de carga mientras el sistema hace la consulta, esta pantalla de carga aplica si el cliente realiza búsqueda por el campo “Con el celular” y “Seleccione un rango de fecha”</t>
  </si>
  <si>
    <t>Validar cada vez qué el cliente de click en “Buscar” se le debe mostrar una pantalla de carga mientras el sistema hace la consulta, esta pantalla de carga aplica si el cliente realiza búsqueda por el campo “Con la cuenta” y “Seleccione un rango de fecha”</t>
  </si>
  <si>
    <t>Validar cada vez qué el cliente de click en “Buscar” se le debe mostrar una pantalla de carga mientras el sistema hace la consulta, esta pantalla de carga aplica si el cliente realiza búsqueda solo por el campo “Por nombre, celular o cuenta” diligenciando el nombre  .</t>
  </si>
  <si>
    <t>Validar cada vez qué el cliente de click en “Buscar” se le debe mostrar una pantalla de carga mientras el sistema hace la consulta, esta pantalla de carga aplica si el cliente realiza búsqueda solo por el campo “Por nombre, celular o cuenta” diligenciando el celular .</t>
  </si>
  <si>
    <t>Validar cada vez qué el cliente de click en “Buscar” se le debe mostrar una pantalla de carga mientras el sistema hace la consulta, esta pantalla de carga aplica si el cliente realiza búsqueda solo por el campo “Por nombre, celular o cuenta” diligenciando la cuenta.</t>
  </si>
  <si>
    <t>Validar cada vez qué el cliente de click en “Buscar” se le debe mostrar una pantalla de carga mientras el sistema hace la consulta, esta pantalla de carga aplica si el cliente realiza búsqueda solo por el campo “Seleccione un rango de fecha”</t>
  </si>
  <si>
    <t>Validar que la pantalla de carga, muestre un texto que diga “Buscando movimientos” El texto debe ser parametrizable para poder ajustar de acuerdo a la
necesidad del negocio.</t>
  </si>
  <si>
    <t>Validar que la pantalla de carga, muestre un texto que diga “Este proceso puede tomar unos segundos” El texto debe ser parametrizable para poder ajustar
de acuerdo a la necesidad del negocio.</t>
  </si>
  <si>
    <t>Validar que en la pantalla carga, el tipo de letra, tamaño, color y espaciado de acuerdo al XD.</t>
  </si>
  <si>
    <t>Validar que en la pantalla Movimientos Encontrados, se muestre el boton Atrás en el header.</t>
  </si>
  <si>
    <t>Validar cuando el cliente da tap sobre el boton Atrás, el sistema debe direccionar a la pantalla anterior “Movimientos” para que pueda realizar una nueva consulta, si da click en la “X” debe dejarlo en el home</t>
  </si>
  <si>
    <t>Validar cuando el cliente de click en el lápiz, debe dejarlo de nuevo en el canguro con los datos previamente diligenciados</t>
  </si>
  <si>
    <t xml:space="preserve">Validar que si no se encuentran movimientos de acuerdo a la consulta del cliente, le debe aparecer un pop up </t>
  </si>
  <si>
    <t>Validar que el pop up contenga un texto parametrizable que diga “No se encontraron movimientos con esta información, verifique e intente nuevamente” Tipo, letra, color y espaciado de acuerdo al XD</t>
  </si>
  <si>
    <t>Validar que el pop up contenga un botón “aceptar” qué al dar tap deja de nuevo en el canguro con la información previamente diligenciada.</t>
  </si>
  <si>
    <t>Validar que el texto del pop up debe quedar paramétrico para poder cambiar el texto a solicitud de negocio.</t>
  </si>
  <si>
    <t>Validar que desde la pantalla Movimientos, el cliente da click en “Extractos” se le debe sobreponer una pantalla con dos pestañas, “Extractos” y “Movimientos”. Por defecto se muestra la pestaña de “Extractos”</t>
  </si>
  <si>
    <t>Validar que la pestaña Extractos, debe contener un campo de selección de fecha con el icono del XD (flecha en dirección abajo) qué contiene las fechas de los meses y año a solicitar el extracto. Se debe mostrar la cantidad de meses actuales en producción.</t>
  </si>
  <si>
    <t xml:space="preserve">Validar que en la pestaña Extractos aparezca un texto que diga “Recuerde que sólo podrá descargar los extractos de los meses donde haya usado su DaviPlata.” </t>
  </si>
  <si>
    <t>Validar que en la pantalla sobre puesta de Extractos, aparezca un boton (Descargar) y que se encuentre deshabilitado.</t>
  </si>
  <si>
    <t>Validar que en la pantalla sobre puesta, debe contener  en la parte superior una “X” qué cuando el cliente de click en esta debe devolverlo a la pantalla de los movimientos</t>
  </si>
  <si>
    <t>Validar que en el momento en el que el cliente seleccione un mes, se le debe habilitar el boton ¨Descargar¨</t>
  </si>
  <si>
    <t>Validar cuando el cliente de click en “descargar” se le debe mostrar el PDF Link Editable: https://xd.adobe.com/view/4e288454-e836-4ecb-90c5-ebe937c5b93d-1b7b/ mostrando los movimientos que tiene en el mes actual de la consulta y completando told la información de forma correcta de número de DaviPlata enmascarado, el perido de los movimientos y y Fecha de descarga con hora."</t>
  </si>
  <si>
    <t>Validar que la  funcionalidad de extractos que se encuentra en el menú hamburguesa debe mantener las mismas características que hoy tiene en producción, ya que no hace parte del alcance de este proyecto.</t>
  </si>
  <si>
    <t>Validar que la  pestaña de Movimientos Debe traer en el campo el mes actual y año de manera predeterminada de la consulta del cliente</t>
  </si>
  <si>
    <t>Validar que el campo que muestra la pestaña movimientos, no sea un campo editable.</t>
  </si>
  <si>
    <t xml:space="preserve">Validar que en la pestaña Movimientos el texto que dice “Recuerde que solo podrá descargar los movimientos del mes en curso”, </t>
  </si>
  <si>
    <t>Validar que el boton Descargar, este siempre habilitado durante la interaccion.</t>
  </si>
  <si>
    <t>Validar que debe contener en la parte superior una “X” qué cuando el cliente de click en esta  debe devolverlo a la pantalla de los movimientos</t>
  </si>
  <si>
    <t>Validar cuando el cliente descargue el archivo este se debe ver con el siguiente nombre “Movimientos DaviPlata” 
de acuerdo a la necesidad del negocio</t>
  </si>
  <si>
    <t>Validar cuando el cliente de click en “descargar” se le debe mostrar el PDF Link Editable: https://xd.adobe.com/view/4e288454-e836-4ecb-90c5-ebe937c5b93d-1b7b/ mostrando los mvimientos que tiene en el mes actual de la consulta.</t>
  </si>
  <si>
    <t>Validar que al hacer la descarga se presentará el PDF dependiendo del sistema operativo, dado que para IOS se abre el documento una vez se descarga, mientras que para Android el documento se descarga, pero no se visualiza hasta que el usuario lo abra.</t>
  </si>
  <si>
    <t xml:space="preserve">Validar que se visualice  el texto "Seleccione el mes" con un botón flecha el cual al dar tap despliega la lista de meses actuales en producción. </t>
  </si>
  <si>
    <t>Validar que en la pestaña de “Extractos” en caso que se genere un error y no sea posible cargar la información de meses o al dar tap en descargar no sea posible que el sistema realice el proceso se debe mostrar el mensaje push (Imagen 6) que contiene:icono alerta de acuerdo al XD color blanco “¿Lo sentimos! En este momento no es posible usar esta opción. Por favor, intente de nuevo en un momento. Este mensaje push debe desaparecer cuando el cliente de tap en cualquier parte de la pantalla.</t>
  </si>
  <si>
    <t>validar que en la pestaña de “Movimientos” en caso que se genere un error y no sea posible cargar la información de meses o al dar tap en descargar no sea posible que el sistema realice el proceso se debe mostrar el mensaje push (Imagen 7) que contiene: icono alerta de acuerdo al XD “¿Lo sentimos! En este momento no es posible usar esta opción. Por favor, intente de nuevo en un momento. Este mensaje push debe desaparecer cuando el cliente de tap en cualquier parte de la pantalla.</t>
  </si>
  <si>
    <t>validar que al descargar el extracto cuando sea un mes nuevo salga de forma correcta</t>
  </si>
  <si>
    <t>ABONO MONEDERO MONEDERO APP</t>
  </si>
  <si>
    <t>MOVIMIENTO TRANSACCIONAL</t>
  </si>
  <si>
    <t>TRANSFERENCIA MONEDERO A MO</t>
  </si>
  <si>
    <t>RETIRO ATM MONEDERO ELECTRO (Cajero y corresponsal</t>
  </si>
  <si>
    <t>TRANS CTA - DP CANALES</t>
  </si>
  <si>
    <t>PSE COMPRAS Y PAGOS</t>
  </si>
  <si>
    <t>ENVIAR PLATA ACH DCT</t>
  </si>
  <si>
    <t>TRANSFERENCIA CUENTA-MONEDE ( cuenta a DaviPlata desde sim, host to host, portal alterno)</t>
  </si>
  <si>
    <t>TRANSFERENCIA MONEDERO A CU</t>
  </si>
  <si>
    <t>COMPRA TIENDA VIRTUAL</t>
  </si>
  <si>
    <t>ACEPTAR PLATA ACH CCT</t>
  </si>
  <si>
    <t>Debito microseguros ( recarga tarjeta civica, pago nano credito, microseguros, pasar plata a otro banco)</t>
  </si>
  <si>
    <t>ABONO PSE MONEDERO</t>
  </si>
  <si>
    <t>COMPRAS QR</t>
  </si>
  <si>
    <t>DEBITO HACER PAGOS</t>
  </si>
  <si>
    <t>RECARGA ECARD</t>
  </si>
  <si>
    <t>DISPERSION ACH</t>
  </si>
  <si>
    <t>TRANSFERENCIA BOLSILLO A MO</t>
  </si>
  <si>
    <t>PAGOS SERVICIOS PUBLICOS AP</t>
  </si>
  <si>
    <t>DEBITO AUTOMATICO BOLSILLO</t>
  </si>
  <si>
    <t>TRANSFERENCIA MONEDERO A BO</t>
  </si>
  <si>
    <t>Reversión Nanocrédito / fallecimiento</t>
  </si>
  <si>
    <t>METER PLATA PSE</t>
  </si>
  <si>
    <t>RECARGA PAQUETES</t>
  </si>
  <si>
    <t>Ajustes manueales nota credito</t>
  </si>
  <si>
    <t>Creación Bolsillo</t>
  </si>
  <si>
    <t>AJUSTE CREDITO</t>
  </si>
  <si>
    <t>CRED DESEM ADELANTO SUELDO</t>
  </si>
  <si>
    <t>ELIMINACION DE BOLSILLO CON SALDO</t>
  </si>
  <si>
    <t>DISPERSION CENIT</t>
  </si>
  <si>
    <t>TRANSFERENCIA MONEDERO A MONEDERO</t>
  </si>
  <si>
    <t>AJUSTE CREDITO GMF SIN TOPE</t>
  </si>
  <si>
    <t>ACEPTAR SOLICITUD ACH DCT</t>
  </si>
  <si>
    <t>SOLICITAR PLATA ACH CCT</t>
  </si>
  <si>
    <t>RECARGA PSE</t>
  </si>
  <si>
    <t>ABONO NANO CREDITO</t>
  </si>
  <si>
    <t>PAGO CREDITO ADELANTO DE SUELD</t>
  </si>
  <si>
    <t>METER PLATA PSE SOCIAL SELLER</t>
  </si>
  <si>
    <t>AJUSTE DEBITO</t>
  </si>
  <si>
    <t>TRANSFERENCIA MONEDERO A MONEDERO DESDE RBM APP</t>
  </si>
  <si>
    <t>VENTA CON CODIGO QR</t>
  </si>
  <si>
    <t>TRANSFERENCIA MONEDERO A CUENTA</t>
  </si>
  <si>
    <t>DEVOLUCION POR PASAR PLATA A CUENTA</t>
  </si>
  <si>
    <t>DEVOLUCION POR COMPRA A TRAVES DE PSE</t>
  </si>
  <si>
    <t>Validar que las Transferencia cuenta Davivienda a Daviplata llegue sms (latinia) push (campana app) y massivian (mensaje de texto)</t>
  </si>
  <si>
    <t>validar que las Transferencia Daviplata a cuenta Davivienda lleguen el sms (latinia) , push (campana app), massivian (mensaje de texto)</t>
  </si>
  <si>
    <t>validar que al hacer un Retiro en ATM llegue el sms (Latinia) ,push (campana app), massivian (mensaje de texto)</t>
  </si>
  <si>
    <t>validar que al hacer una Compra Tienda Virtual lleguen el sms (Latinia) ,push (campana app), massivian (mensaje de texto)</t>
  </si>
  <si>
    <t>validar que al hacer un Enviar plata ACH llegue sms (latinia) , push (campana app) , massivian (mensaje de texto)</t>
  </si>
  <si>
    <t>validar que al hacer Compras/Pagos PSE lleguen sms (latinia) , push (campana app), massivian (mensaje de texto)</t>
  </si>
  <si>
    <t>validar que al hacer una Dispersión semi-automática (pagos de subsidios) lleguen sms (latinia) , push (campana app), massivian (mensaje de texto)</t>
  </si>
  <si>
    <t>validar que al hacer Dispersión en línea (pagos de nómina desde Portales) lleguen sms (latinia) , push (campana app) , massivian (mensaje de texto)</t>
  </si>
  <si>
    <t>Validar flujo con autenticación de biometría exitoso y que permita finalizar el flujo de olvido de clave.</t>
  </si>
  <si>
    <t>Validar que el texto del Pop Up diga "No fue posible confirmar su identidad".</t>
  </si>
  <si>
    <t>Validar que al no realizar exitosamente el proceso de Biometria, este me direccione al login con EL popup "Cambio de clave no exitoso Por favor, ingrese al Chat de Daviplata para realizar el proceso con un asesor</t>
  </si>
  <si>
    <t>Validar que permita ingresar por la opcion "Olvido de clave" con cliente TI</t>
  </si>
  <si>
    <t>Validar que al dar tap en olvido de clave, muestre la pantalla "Imagen 1" o "Imagen 3" y se diligencie los datos, se visualice el boton continuar en rojo</t>
  </si>
  <si>
    <t xml:space="preserve">Validar que al dar tap en continuar con cliente TI, se debe de presentar el pop up de la "imagen 2-4" </t>
  </si>
  <si>
    <t xml:space="preserve">Validar que el pop up se visualice (X) en la parte superior </t>
  </si>
  <si>
    <t>Validar que el pop up tengo el boton (X) en la parte superior y al dar tao me regrese a la "imagen 1-3"</t>
  </si>
  <si>
    <r>
      <rPr>
        <rFont val="Arial"/>
        <color theme="1"/>
        <sz val="11.0"/>
      </rPr>
      <t xml:space="preserve">Validar que el pop up contenga el siguiente texto:  “Para recuperar su clave, por favor ingrese al </t>
    </r>
    <r>
      <rPr>
        <rFont val="Arial"/>
        <b/>
        <color theme="1"/>
        <sz val="11.0"/>
      </rPr>
      <t>Chat DaviPlata</t>
    </r>
    <r>
      <rPr>
        <rFont val="Arial"/>
        <color theme="1"/>
        <sz val="11.0"/>
      </rPr>
      <t xml:space="preserve"> para que le ayudemos a realizar el proceso.”</t>
    </r>
  </si>
  <si>
    <t>Validar que el texto se encuntre en color negro y negrita, segun el XD</t>
  </si>
  <si>
    <t>Validar que el texto se pueda parametrizar segun necesidad del negocio (MAXIMO 122 CARACTERES)</t>
  </si>
  <si>
    <t>Validar que en el pop up se vea el boton "Chat Daviplata" el cual se debe ver en rojo con letras blancas</t>
  </si>
  <si>
    <t xml:space="preserve">Validar que al dar tap sobre el boton "Chat Daviplata" direccione al cliente a la pantalla del chat aliado </t>
  </si>
  <si>
    <t>Validar que el chat se debe abrir para que el cliente pueda dar Tap en Iniciar.</t>
  </si>
  <si>
    <t>Validar que permita ingresar por la opcion "Olvido de clave" con cliente CE</t>
  </si>
  <si>
    <t>Validar que al dar tap en olvido de clave, muestre la pantalla "Imagen 5" o "Imagen 7" y se diligencie los datos, se visualice el boton continuar en rojo</t>
  </si>
  <si>
    <t>Validar que al dar tap en continuar con cliente CE, se debe de presentar el pop up de la "imagen 6-8"</t>
  </si>
  <si>
    <t>Validar que el pop up tengo el boton (X) en la parte superior y al dar tao me regrese a la "imagen 5-7"</t>
  </si>
  <si>
    <r>
      <rPr>
        <rFont val="Arial"/>
        <color rgb="FF000000"/>
        <sz val="11.0"/>
      </rPr>
      <t xml:space="preserve">Validar que el pop up contenga el siguiente texto: “Para recuperar su clave, por favor ingrese al </t>
    </r>
    <r>
      <rPr>
        <rFont val="Arial"/>
        <b/>
        <color rgb="FF000000"/>
        <sz val="11.0"/>
      </rPr>
      <t>Chat DaviPlata</t>
    </r>
    <r>
      <rPr>
        <rFont val="Arial"/>
        <color rgb="FF000000"/>
        <sz val="11.0"/>
      </rPr>
      <t xml:space="preserve"> para que le ayudemos a realizar el proceso.”</t>
    </r>
  </si>
  <si>
    <t>Realizar un pasar plata a otro Daviplata exitoso</t>
  </si>
  <si>
    <t>Validar que al realizar un flujo de pasar plata a otro Daviplata permita guardar Favororitos el numero al que quiere pasar plata</t>
  </si>
  <si>
    <t>Realizar un pasar plata a cuentas Davivienda exitoso</t>
  </si>
  <si>
    <t>Validar que al realizar un flujo de pasar plata a cuentas Davivienda permita guardar favoritos el numero de cuenta</t>
  </si>
  <si>
    <t>Realizar un pasar plata a Otros Bancos exitoso</t>
  </si>
  <si>
    <t>Validar que al realizar un pasar plata a Otros bancos permita guardar el numero de identificacion a favoritos</t>
  </si>
  <si>
    <t>Video OnBoarding (IOS)</t>
  </si>
  <si>
    <t>Realizar un registro nuevo y al terminal el flujo, muestre la pantalla de felicitaciones "El daviplata a sido creado con su mismo numero de celular 3...."</t>
  </si>
  <si>
    <t xml:space="preserve">Validar que se evidencie la pantalla con un boton en color rojo y letras blancas "Usar mi daviplata "  y en la parte inferior un boton rojo y letras blancas "Conocer beneficios" </t>
  </si>
  <si>
    <t xml:space="preserve">Validar que al dar tap sobre "Usar mi daviplata" nos muestre la pantalla con el video OnBoarding </t>
  </si>
  <si>
    <t xml:space="preserve">Validar que al seleccionar el video nos muestre y se pueda saber  todo lo que podemos hacer con el daviplata </t>
  </si>
  <si>
    <t>Validar que en la parte superior se evidencie el titulo "Conozca todo lo que puede hacer con Daviplata "</t>
  </si>
  <si>
    <t>Validar que en la parte superior se muestre el boton (X) con su respectiva funcionalidad</t>
  </si>
  <si>
    <t>Validar que siempre se evidencie el boton "Continuar" en color rojo y letras blancas, activo.</t>
  </si>
  <si>
    <t>Validar que se evidencie el boton de "¿Necesita Ayuda?"</t>
  </si>
  <si>
    <t>Validar que al hacer el proceso de Autenticación Topes por bien, el flujo sea exitoso.</t>
  </si>
  <si>
    <t>Validar que luego de haber dado click en el botón “continuar” de la pantalla de "Autorizaciones", y el sistema identifique que el cliente ya tiene una biometría previa y muestre una pantalla donde se le indiquen las instrucciones de cómo debe tomar su foto selfie de forma correcta.</t>
  </si>
  <si>
    <t>Validar que cuando el cliente de click en el botón “Continuar”, se le debe mostrar una pantalla con una breve descripción de la captura de la foto y un botón “Estoy listo” que lo dirige a la pantalla donde puede realizar la captura de su foto.</t>
  </si>
  <si>
    <t>Validar que si el sistema no logra tomar la foto selfie, debe arrojar una pantalla con instrucciones y el botón “Tomar foto".</t>
  </si>
  <si>
    <t>Validar que el sistema genere el score esperado y deje continuar al cliente.</t>
  </si>
  <si>
    <t>Validar que cuando el sistema capture de manera exitosa la foto de la cara se genere el score. En caso de ser negativo dicho score, se genera un mensaje Pop Up indicando que no es posible realizar el aumento de tope, y debe dejar al cliente de nuevo en el Home.</t>
  </si>
  <si>
    <t>Validar que en caso de qué el score haya sido negativo, el siguiente ingreso del cliente al aumento de tope debe ser nuevamente con la autenticación.</t>
  </si>
  <si>
    <t>Validar que si el cliente por algún motivo se sale de la aplicación y no cumplió los intentos globales, se le debe permitir iniciar el proceso de aumento de tope.</t>
  </si>
  <si>
    <t>Validar que al realizar la Autenticación con una selfie difrente a la registrada, el sistema muestre el correspondiente Pop Up de error y no le permita continuar con el flujo.</t>
  </si>
  <si>
    <t>Validar realizar el proceso de Autenticación con suplantación con gemelo.</t>
  </si>
  <si>
    <t>Realizar pagos de SOAT con C.C</t>
  </si>
  <si>
    <t>Realizar pagos de SOAT con C.E</t>
  </si>
  <si>
    <t>Validar que si el usuario no cumple con la antigüedad de meses parametrizada del producto no permita continuar con el flujo y muestre el mensaje “Su solicitud no puede ser atendida por este canal"</t>
  </si>
  <si>
    <t>Validar que la parametrización de antigüedad se pueda encender o apagar</t>
  </si>
  <si>
    <t>Validar la prevalidación de minimo de productos financieros (Crédito, tarjeta crédito y/o cuentas), sino cumple no debe permitir continuar con el flujo y muestre el mensaje “Su solicitud no puede ser atendida por este canal"</t>
  </si>
  <si>
    <t>Validar que la parametrización de prevalidación mínima de productos financieros se pueda encender o apagar</t>
  </si>
  <si>
    <t>Validar que el usuario cumple con la prevalidación de Acierta, se presente la pantalla de benedicios y caracteristicas</t>
  </si>
  <si>
    <t>Validar que la parametrización de Acierta pueda apagarse o encenderse cuando la línea de neogcio lo requiera</t>
  </si>
  <si>
    <t>Validar que si el cliente no cumple con la prevalidación de Acierta se muestre el mensaje: “Su solicitud no puede ser atendida por este canal”, en caso de tener encendida la prevalidación.</t>
  </si>
  <si>
    <t>Validar que no permita ingresar a la experiencia de compra de SOAT si el cliente se encuentra en listas restrictivas y muestre el mensaje “Su solicitud no puede ser atendida. Más información ingrese por la opción ¿Necesita Ayuda?</t>
  </si>
  <si>
    <t>Validar que el cliente cumpla con la data minima en cliente 360 con el fin de determinar si el cliente debe actualizar datos</t>
  </si>
  <si>
    <t>Validar que si el cliente no cumple con la data minima se muestre el pop up con el mensaje: "Su transacción no puede ser atendida por este canal, acérquese a una oficina para actualizar sus datos” con el botón Aceptar eñ cual dejarpa al cliente en la pantalla de saldos</t>
  </si>
  <si>
    <t>Validar que se pueda apagar y encender la opción SOAT en el canal</t>
  </si>
  <si>
    <t>Validar la prevalidación de edad minima (18 años), sino cumple debe mostrarse el mensaje: “Su solicitud no puede ser atendida por este canal”</t>
  </si>
  <si>
    <t>Validar la prevalidación de edad maxima (Sin limite), sino cumple debe mostrarse el mensaje: “Su solicitud no puede ser atendida por este canal”</t>
  </si>
  <si>
    <t>Validar que la prevalidación de edad se pueda encender y apagar</t>
  </si>
  <si>
    <t>Validar que solo se permita la compra de la cantidad de SOAT parametrizados diariamente</t>
  </si>
  <si>
    <t>Validar que el parametro de prevalidación de minimo de limite de polizas se pueda encender y apagar</t>
  </si>
  <si>
    <t>Validar que sino cumple con la prevalidación de polizas se muestre el mensaje: "Su solicitud no puede ser atendida por este canal"</t>
  </si>
  <si>
    <t>Validar que una vez el cliente indique que SI es el propietario y de click en el botón "Cotizar" se consuma el API Consulta SOAT que envia la siguiente información la cual no debe permitir modificar: valor del SOAT, Inicio de vigencia, Nombres y Apellidos del propietario, Placa, Marca, Modelo, Línea y Cilindraje</t>
  </si>
  <si>
    <t xml:space="preserve">Validar que una vez el cliente indique que NO es el propietario, debe diligenciar los datos del propietario: Tipo de identificación, número de identificación, nombre y apellidos) y acepta la declara que tiene la autorización del propietario del vehículo para suministrar los datos para la emisión de la póliza, al dar tap en el botón Cotizar, el Banco debe invocar el API Consulta SOAT de Seguros Bolívar. 
</t>
  </si>
  <si>
    <t>Validar que si no se diligencia el formulario de la pantalla "Ingrese los siguientes datos para cotizar el SOAT" no se habilite el botón Continuar</t>
  </si>
  <si>
    <t>Validar que se genere error si la placa y los datos del propietario no coinciden y deja al cliente en la pantalla "Cotización" con el fin de que pueda ingresar nuevamente la información</t>
  </si>
  <si>
    <t>Validar la compra de SOAT cuando no es el propietario del vehiculo quien compra el seguro</t>
  </si>
  <si>
    <t>Validar la compra de SOAT cuando es el propietario del vehiculo quien compra el seguro</t>
  </si>
  <si>
    <t>Validar que solo se permita dos cotizaciones diarias de vehiculos con distintas placas</t>
  </si>
  <si>
    <t>Validar que si el usuario ya supero el limite de cotizaciones diarias por placa se muestre el mensaje "Ha superado el limite de cotizaciones de SOAT permitidas"</t>
  </si>
  <si>
    <t>Validar que si el usuario ya supero el limite de cotizaciones semanales por placa se muestre el mensaje "Ha superado el limite de cotizaciones de SOAT permitidas"</t>
  </si>
  <si>
    <t>Validar que al realizar la compra exitosa del SOAT en linea se permita la descarga del seguro</t>
  </si>
  <si>
    <t>Validar que si compra exitosa del SOAT es en batch se muestre el mensaje donde se le informe al usuario que el seguro sera enviado a su correo en las proximas 24 horas</t>
  </si>
  <si>
    <t>Validar que los siguientes datos se visualicen en la pantalla de la compra exitosa: Valor SOAT, Número de autorización, Fecha DDMMAA, Hora H:MM a.m o p.m y el boton finalizar cuando no se pudo emitir el seguro para el cliente lo descargue</t>
  </si>
  <si>
    <t>Validar que si la compra de SOAT fue exitosa y se emitio el soporte en línea se visualice: Compra exitosa, Inicio de vigencia, Botón "Descargar SOAT", y opción más detalles +</t>
  </si>
  <si>
    <t>Validar que en la opción Más detalles se visualice: Valor SOAT, número de autorización, Fecha DDMMAAA, Hora H:MM o.m o a.m, Boton finalizar en rojo y el mensaje "El SOAT le será enviado al correo electronico registrado una vez haya sido emitido".</t>
  </si>
  <si>
    <t>Realizar pago de SOAT con GMF</t>
  </si>
  <si>
    <t>Realizar pago de SOAT sin GMF</t>
  </si>
  <si>
    <t>Realizar pago de SOAT con clientes subproducto BMO</t>
  </si>
  <si>
    <t>Realizar pago de SOAT con clientes subproducto D11</t>
  </si>
  <si>
    <t>Realizar pago de SOAT con clientes subproducto RA3</t>
  </si>
  <si>
    <t>Realizar pago de SOAT con clientes subproducto M20</t>
  </si>
  <si>
    <t>Validar que al rechazar la transacción por time out no descuente el valor del saldo del monedero</t>
  </si>
  <si>
    <t>Validar compra de SOAT exitosa en el Core Redeban o Core Digital</t>
  </si>
  <si>
    <t>Validar que los saldos coincidan en el canal y en el Core antes y después de la transacción</t>
  </si>
  <si>
    <t>Validar el motivo de la transacción en el Core</t>
  </si>
  <si>
    <t>Validar la alianza en la consulta de movimientos entre fechas</t>
  </si>
  <si>
    <t>Validar el codigo de la transacción en la consulta de movimientos entre fechas</t>
  </si>
  <si>
    <t>Validar que el valor de la transacción coincida en el App y en el Core</t>
  </si>
  <si>
    <t>Validar que se afecte el acumulador debito si la transacción es exitosa</t>
  </si>
  <si>
    <t>Validar el codigo de convenio</t>
  </si>
  <si>
    <t>Validar rechazo cuando el monedero tiene el tope debitos del mes</t>
  </si>
  <si>
    <t>validar rechazo por fondos insuficientes para soat</t>
  </si>
  <si>
    <t>Validar que permita la compra de SOAT desde el menu hamburguesa</t>
  </si>
  <si>
    <t>Validar que permita la compra de SOAT desde el menu Tienda Virtual</t>
  </si>
  <si>
    <t>Validar que no permita continuar si se digita una placa invalida Ej: Con espacios o caracteres especiales</t>
  </si>
  <si>
    <t>Validar que el codigo de asesor sea opciones y permita continuar si no se digitó ningún valor</t>
  </si>
  <si>
    <t>Validar botón atrás en todas las pantallas</t>
  </si>
  <si>
    <t>Validar que se evidencie la pantalla de beneficios del producto con el botón continuar en rojo</t>
  </si>
  <si>
    <t>Validar que si no se diligencian todos los datos de la pantalla “Ingrese los siguientes datos para cotizar el SOAT” no se habilite el botón Cotizar</t>
  </si>
  <si>
    <t>Validar que en la pantalla pantalla “Ingrese los siguientes datos para cotizar el SOAT” no permita ingresar placas con más de 6 caracteres</t>
  </si>
  <si>
    <t>Validar que si el cliente no es el propietario en la pantalla “Ingrese los siguientes datos para cotizar el SOAT” , debe diligenciar todos, incluido el check de la Declaración de autorización del propietario para que se habilite el botón Continuar.</t>
  </si>
  <si>
    <t>Validar que si no se diligencia el formulario de la pantalla “Complete los datos del propietario para el Carro/Moto” junto con el check de las condiciones y características del SOAT, no se habilite el botón continuar</t>
  </si>
  <si>
    <t>Verificar el funcionamiento de los campos desplegables, numéricos, de texto y alfanuméricos de las pantallas “Ingrese los siguientes datos para cotizar el SOAT” y “Complete los datos del propietario para el Carro/Moto”</t>
  </si>
  <si>
    <t>Validar que se evidencie la pantalla verifique las condiciones de su solicitud con el botón comprar en rojo</t>
  </si>
  <si>
    <t>Validar la compra del SOAT de un vehículo que cuente con un SOAT vigente con fecha de vencimiento superior a los 61 días</t>
  </si>
  <si>
    <t>Validar la compra del SOAT para un carro y para una moto</t>
  </si>
  <si>
    <t>Validar la compra del SOAT de un cliente con el DaviPlata bloqueado</t>
  </si>
  <si>
    <t>Validar la compra del SOAT a través del botón Productos</t>
  </si>
  <si>
    <t>Validar la Tx y el código de convenio en RBM campo AMV048 de la opción Consulta de movimiento detallado</t>
  </si>
  <si>
    <t>Validar que el botón necesita ayuda se encuentre presente en toda la experiencia</t>
  </si>
  <si>
    <t>Caso de prueba 31. -También se debe evidenciar el siguiente mensaje en la parte inferior de la pantalla.</t>
  </si>
  <si>
    <t>Validar que no permita realizar la compra con un Daviplata TIPO ID .T.I</t>
  </si>
  <si>
    <t>Validar que el documento SOAT que se descarga contenga la información correcta de acuerdo a lo solicitado en la compra</t>
  </si>
  <si>
    <t>Validar el SMS de la transacción y de la compra</t>
  </si>
  <si>
    <t>Validar la compra de SOAT con un Daviplata abierto el mismo día no debe permitir continuar con el flujo y muestre el mensaje “Su solicitud no puede ser atendida por este canal" - Caso 3</t>
  </si>
  <si>
    <t>Validar la compra del SOAT de un vehículo como propietario, otro como No propietario e intentar el tercero, debe permitir continuar con el flujo - NO ES PERMITIDO TERCERO ES O NO ES PROPIETARIO</t>
  </si>
  <si>
    <t>Validar que si el cliente no tiene tarjetas fisicas no debe permitir ingresar al flujo de SOAT</t>
  </si>
  <si>
    <t xml:space="preserve">Validar que el pop up se presente para los clientes PN(Persona natural) con documentos tipo CC </t>
  </si>
  <si>
    <t>Validar que el pop up se presente en perfil Persona</t>
  </si>
  <si>
    <t>Validar que el pop up se presente en un recuadro Blanco</t>
  </si>
  <si>
    <t>Validar que se presente el titulo "¡Invite a sus amigos y gane  plata!" en negrilla y centrado</t>
  </si>
  <si>
    <t>Validar que se presente el texto "Comparta el link a sus amgios y conocidos y obtenga un incentivo" y debe estar centrado</t>
  </si>
  <si>
    <t>Validar que este presente un boton "X" que permita cerrar el pop up</t>
  </si>
  <si>
    <t>Validar que se presente el boton "Saber mas" con texto y borde rojo y con fondo blanco</t>
  </si>
  <si>
    <t>Validar que al dar tap en "Saber mas" Envie a la Pantalla de beneficios</t>
  </si>
  <si>
    <t>Validar que las pantallas de beneficios solo se visualicen unicamente por primera vez al usar la funcionalidad</t>
  </si>
  <si>
    <t>Validar que se presenten 2 pantallas de beneficios</t>
  </si>
  <si>
    <t>Validar que en el header este el boton "X"</t>
  </si>
  <si>
    <t>Validar que al dar tap en el boton "X" lo regrese a la pantalla anterior</t>
  </si>
  <si>
    <t xml:space="preserve">Validar que en la primera se presenten 2 textos </t>
  </si>
  <si>
    <t>Validar que el primer texto sea "¡Gane invitando a  sus amigos a registrase y usar DaviPlata!" debe estar en negrilla y en color blanco</t>
  </si>
  <si>
    <t>Validar que el segundo texto sea "Reciba $4,000 por cada persona que invite, se registre y que luego haga una transaccion. Solo debe compartir un enlace y ¡Listo!" debe estar en color blanco</t>
  </si>
  <si>
    <t>Validar que en la segunda pantalla se presenten 2 textos</t>
  </si>
  <si>
    <t>Validar que el primer texto sea "Si sus amigos tambien invitan ¡seguira ganando! Debe estar en negrilla  y en color blanco</t>
  </si>
  <si>
    <t>Validar que el segundo texto sea "Obtenga hasta $1,000 adicionales por cada persona invitada por sus amigos que se se registre en DaviPlata y en Mi Negocio." debe estar en color blanco,</t>
  </si>
  <si>
    <t>Validar que los valores "$4,000, $1,000" de las 2 pantallas esten en negrilla</t>
  </si>
  <si>
    <t xml:space="preserve">Validar que se presente una barra ilustrativa que informe el avance de las 2 pantallas </t>
  </si>
  <si>
    <t>Validar que este presente un check obligatorio desmarcado</t>
  </si>
  <si>
    <t>Validar que tenga el texto "Acepto Términos y condiciones" en blanco y subrayado</t>
  </si>
  <si>
    <t>Validar que este presente un boton "Continuar" en color gris y texto color blanco</t>
  </si>
  <si>
    <t xml:space="preserve">Validar que el check este presente en todas las pantallas </t>
  </si>
  <si>
    <t>Validar que si se marca el check en la primera pantalla se mantenga en la visaulizacion de las demas pantallas</t>
  </si>
  <si>
    <t>Validar que si se da tap en "Términos y condiciones" se debe enviar a la pantalla de terminos y condiciones de invite y gane</t>
  </si>
  <si>
    <t xml:space="preserve">Validar que en la pantalla de TyC este presente un boton de "Entendido" en rojo con letra blanco </t>
  </si>
  <si>
    <t>Validar que al dar tap en "Entendido" debe enviarlo a la pantalla en la que se origino</t>
  </si>
  <si>
    <t>Validar que el boton de "Continuar" de la pantalla de beneficios se habilite en rojo solo si se marco el Check</t>
  </si>
  <si>
    <t>Validar que al dar tap en el boton "Continuar" debe llevarlo por el flujo de las 2 pantallas</t>
  </si>
  <si>
    <t>Validar que al llegar a la ultima pantalla y dar tap en "Continuar" lo envie a la pantalla de "Eleccion"</t>
  </si>
  <si>
    <t>Validar que al dar tap en el boton "X" lo regrese a la pantalla anterior (Home)</t>
  </si>
  <si>
    <t>Validar que este presente el logo en la parte superior izquierda debajo del header</t>
  </si>
  <si>
    <t xml:space="preserve">Validar que este presente un menu hamburguesa en la parte superior derecha </t>
  </si>
  <si>
    <t>Validar que este menu cuente con 2 opciones al desplegarse(Opciones para inivtar  y Mis ganancias)</t>
  </si>
  <si>
    <t xml:space="preserve">Validar que este presente el texto  "Gane plata invitando a sus amigos:" en negrilla </t>
  </si>
  <si>
    <t>Validar que este presente el boton de "Registrarse en DaviPlata" con su respectivo icono</t>
  </si>
  <si>
    <t>Validar que este presente el texto parametrizable "Comparta este enlace para invitar:" en negrilla</t>
  </si>
  <si>
    <t>Validar que se presente un cuadro de texto con el link</t>
  </si>
  <si>
    <t>Validar que este cuadro no permita editar</t>
  </si>
  <si>
    <t>Validar que este presento un boton con el icono de copiar</t>
  </si>
  <si>
    <t>Validar que al dar tap copie el link para ser usado</t>
  </si>
  <si>
    <t>Validar que se presenten los diferentes canales para compartir</t>
  </si>
  <si>
    <t>Validar que cada opcion cuente con icono y nombre respectivo</t>
  </si>
  <si>
    <t>Validar que este presente el texto "Para que gane $4,000 sus amigos deben:" en negrilla</t>
  </si>
  <si>
    <t>Validar que se listen 4 opciones con bullet point alineadas a la izquierda</t>
  </si>
  <si>
    <t>Validar que la 1ra opcion tenga el texto "Descargar o abrir Daviplata unicamente desde el enlace de invitacion"</t>
  </si>
  <si>
    <t>Validar que la 2da opcion tenga el texto "Completar el registro en Daviplata"</t>
  </si>
  <si>
    <t>Validar que la 3ra opcion tenga el texto"Recibir, Meter o Pasar minimo $20,000 en un plazo de 30 dias"</t>
  </si>
  <si>
    <t>Validar que las palabras "unicamente desde el enlace de invitacion, registro, $20,000, 30 días" esten en negrilla</t>
  </si>
  <si>
    <t>Validar que este presente el texto "Ganará! $1,000 más si sus amigos invitan a otros y siguen los mismos pasos"en negrilla</t>
  </si>
  <si>
    <t>Validar que esta pantalla de "Eleccion" permita hacer scroll según corresponda</t>
  </si>
  <si>
    <t>Validar que las opciones a referir sean: "Registrarse en DaviPlata"</t>
  </si>
  <si>
    <t>Validar que al dar tap en el canal de compartir direccione a la aplicación correspondiente al canal</t>
  </si>
  <si>
    <t xml:space="preserve">Validar que al dar tap en el menu hamburguesa se desplieguen las 2 opciones; "Opciones para invitar","Mis ganancias" </t>
  </si>
  <si>
    <t>Validar que al dar tap en la opcion "Opciones para invitar" envie a la pantalla de "Eleccion"</t>
  </si>
  <si>
    <t>Validar que al dar tap en la opcion " Mis ganancias" envie a la pantalla de "Tablero de control"</t>
  </si>
  <si>
    <t>Validar que se presente el titulo "Mis ganancias" en negrilla alineado a la izquierda</t>
  </si>
  <si>
    <t xml:space="preserve">Validar que se presente un recuadro con el dinero recibido </t>
  </si>
  <si>
    <t>Validar que el recuadro este centrado y el valor en negrilla</t>
  </si>
  <si>
    <t>Validar que bajo del valor en color rojo con este el texto "Plata que ha ganado"</t>
  </si>
  <si>
    <t xml:space="preserve">Validar que se presenten 3 opciones </t>
  </si>
  <si>
    <t>Validar que se presente un contador de enlaces compartidos con su respectivo icono</t>
  </si>
  <si>
    <t>Validar que se presente un contador con la cantidad de veces que se abrio el enlace y su respectivo icono</t>
  </si>
  <si>
    <t>Validar que se presente un contador con los referidos exitosos y sus respectivo icono</t>
  </si>
  <si>
    <t>Validar que se presente el texto "Recuerde que el pago del beneficio se realiza los Viernes de cada semana" centrado</t>
  </si>
  <si>
    <t>Validar que se presente el texto "Consulte sus invitados exitosos" en negrilla</t>
  </si>
  <si>
    <t>Validar que se presenten 2 campos de busqueda tipo lista predictiva</t>
  </si>
  <si>
    <t>Validar que permita buscar por nombre</t>
  </si>
  <si>
    <t>Validar que permmita buscar por fecha</t>
  </si>
  <si>
    <t>Validar que se visualice el listado con los referidos del cliente</t>
  </si>
  <si>
    <t>Validar que si tiene la aplicación disponible sea direccionado al onboarding</t>
  </si>
  <si>
    <t>Validar la correcta funcionalidad del registro</t>
  </si>
  <si>
    <t>Validar que el referidor A reciba incentivo por referir a B</t>
  </si>
  <si>
    <t>Validar que B reciba incentivo por referir a C</t>
  </si>
  <si>
    <t xml:space="preserve">Validar que A reciba incentivo del referido C </t>
  </si>
  <si>
    <t>Validar que La recompensa por referir se aplica despues de cumplir  los criterios</t>
  </si>
  <si>
    <t xml:space="preserve">Validar que si el cliente referido fue por DaviPlata Perfil persona el cliente que lo refirio reciba $4,000 por cada cliente registrado y que realice un tx credito por un valor de $20.000 </t>
  </si>
  <si>
    <t>Validar que el referido si ah cumplido exitosamente las condiciones permita invitar nuevos usuarios</t>
  </si>
  <si>
    <t>Validar que el primer referidor reciba los incentivos correspondientes</t>
  </si>
  <si>
    <t>Validar que si el cliente referido de segundo nivel fue por DaviPlata Perfil Persona el referidor de primer nivel recibira $1.000 por cada registro y que realive un tx credito por un valor de  $20.000</t>
  </si>
  <si>
    <t>Validar que la suma de las dispersiones realizadas se vean en el espacio mis resultados</t>
  </si>
  <si>
    <t>Validar que los valores coincidan con los estipulados inicialmente</t>
  </si>
  <si>
    <t>Validar que las tx realizadas por le referido se visualicen en los movimientos de perfil Persona</t>
  </si>
  <si>
    <t>Validar que la suma de las disperisiones realizadas se vean en el espacio mis resultados</t>
  </si>
  <si>
    <t xml:space="preserve">Validar que los valores coincidan con los estipulados inicialmente </t>
  </si>
  <si>
    <t xml:space="preserve">Validar que la ingresar al detalle del movimiento se visauliven los siguientrs datos
Motivo de la transacción
Valor de la transacción
Fecha y hora de la transacción
Número de autorización
Botón finalizar activo en color rojo
Botón de compartir que permite compartir la imagen del comprobante con la misma información que se muestra en pantalla de referencia
Al seleccionar FInalizar retornar a la pantalla </t>
  </si>
  <si>
    <t xml:space="preserve">Modulo </t>
  </si>
  <si>
    <t>Nro casos</t>
  </si>
  <si>
    <t>Horas</t>
  </si>
  <si>
    <t>Dias</t>
  </si>
  <si>
    <t>TOTAL CASOS</t>
  </si>
  <si>
    <t xml:space="preserve">LAURA CHAT </t>
  </si>
  <si>
    <t xml:space="preserve">LAURA VOZ </t>
  </si>
  <si>
    <t>Validar el ingreso al gestor POC Laura Avatar desde zona publica con usuario TI no autorizado, redireccione al Gestor de interacciones tradicional (flujo actual).</t>
  </si>
  <si>
    <t>Validar el ingreso al gestor POC Laura Avatar desde zona privada con usuario CC autorizado, redireccione al usuario a la pantalla bienvenida</t>
  </si>
  <si>
    <t>Validar que le presente 3 opciones con emojis, lo recomendaria, Indiferente y No recomendaria.</t>
  </si>
  <si>
    <t>Validar el ingreso al gestor POC Laura Avatar desde zona publica con usuario CE no autorizado, redireccione al Gestor de interacciones tradicional (flujo actual).</t>
  </si>
  <si>
    <t>Validar que en la pantalla Bievenido al chat de servicio en daviplata contenga el icono cerrar X, que al dar tap sobre el icono redirrecione a la App Daviplata</t>
  </si>
  <si>
    <t>Validar el ingreso al gestor POC Laura Avatar desde zona publica con usuario CC no autorizado, redireccione al Gestor de interacciones tradicional (flujo actual).</t>
  </si>
  <si>
    <t>Validar que en la pantalla Bienvenido al chat de servicio en Daviplata contenga el icono Minimizar -, que al dar tap sobre el icono redireccione a la App Daviplata</t>
  </si>
  <si>
    <t>Validar el ingreso al gestor POC Laura Avatar desde zona publica con usuario TI autorizado, redireccione al usuario a la pantalla bienvenida</t>
  </si>
  <si>
    <t>Validar que luego de seleccionar el icono minimizar y volver a ingresar al boton necesito ayuda, se direccione al usuario al Gestor Poc Laura en la misma pantalla que se minimizo</t>
  </si>
  <si>
    <t>Validar el ingreso al gestor POC Laura Avatar desde zona publica con usuario CE autorizado, redireccione al usuario a la pantalla bienvenida</t>
  </si>
  <si>
    <t>Validar que la pantalla bienvenido contenga El boton Empecemos activo en color Rojo</t>
  </si>
  <si>
    <t>Validar el ingreso al gestor POC Laura Avatar desde zona publica con usuario CC autorizado, redireccione al usuario a la pantalla bienvenida</t>
  </si>
  <si>
    <t>Validar que la pantalla Bienvenido contenga el siguiente texto "Aquí podra realizar todas sus consultas sobre el producto Daviplata."</t>
  </si>
  <si>
    <t>Validar que en la pantalla Bievenido al chat de servicio en daviplata contenga el icono cerrar X, que al dar tap sobre el icono redirrecione al login del gestor</t>
  </si>
  <si>
    <t>Validar que la pantalla Bienvenido contenga el siguiente texto "Bienvenido al chat de servicio de Daviplata" en negrilla y adicional contenga la imagen del avatar Laura</t>
  </si>
  <si>
    <t>Validar que al dar tap en el boton Empecemos se dirija a la pantalla necesita Ayuda donde se podrá visualizar el siguiente mensaje Bienvenido a nuestro canal de Chat DaviPlata. Soy Laura y estaré encargada de atender su solicitud. como puedo ayudarle con la fecha y hora</t>
  </si>
  <si>
    <t>Validar que si el usuario cuenta con el microfono activo, en la parte inferior derecha se le active el icono del microfono</t>
  </si>
  <si>
    <t>validar que la pantalla bienvenido contenga El boton Empecemos activo en color Rojo</t>
  </si>
  <si>
    <t>Validar que si el usuario no cuenta con el microfono activo, en la parte inferior derecha no se le muestre activo el icono de microfono</t>
  </si>
  <si>
    <t>Validar que la pantalla contenga el boton atras</t>
  </si>
  <si>
    <t xml:space="preserve">Validar que el campo para escribir contenga la marca de agua Escribe tu mensaje y adicional el boton enviar </t>
  </si>
  <si>
    <t>validar que al dar tap en el boton Empecemos se dirija a la pantalla ¿necesita Ayuda? donde se podrá visualizar el siguiente mensaje "Bienvenido a nuestro canal de Chat DaviPlata. Soy Laura y estaré encargada de atender su solicitud. ¿como puedo ayudarle? con la fecha y hora</t>
  </si>
  <si>
    <t>Validar que si el usuario no cuenta con el microfono activo, permita ingresar la respuesta incorporada  Cambio de numero por medio de la caja de texto y al ser enviada se presente la fecha y hora. Adicional Validar que la respuesta por parte del Avatar Laura sea coherente de acuerdo a la consulta</t>
  </si>
  <si>
    <t>Validar que si el proceso es automatica como el cambio de numero se le presente al usuario un Link que direccione al aliado correspondiente para manejar el proceso</t>
  </si>
  <si>
    <t>Validar que si el usuario no cuenta con el microfono activo, permita ingresar la respuesta incorporada  Olvidé mi clave por medio de la caja de texto y al ser enviada se presente la fecha y hora. Adicional Validar que la respuesta por parte del Avatar Laura sea coherente de acuerdo a la consulta</t>
  </si>
  <si>
    <t>Validar que si el proceso es automatico se le presente al usuario un Link que direccione al aliado correspondiente para manejar el proceso</t>
  </si>
  <si>
    <t>Validar que el campo para escribir contenga la marca de agua "Escribe tu mensaje..." y adicional el boton enviar &gt;</t>
  </si>
  <si>
    <t>Validar que si el usuario no cuenta con el microfono activo, permita ingresar la respuesta incorporada "Tasas tarifas y limites" por medio de la caja de texto y al ser enviada se presente la fecha y hora. Adicional Validar que la respuesta por parte del Avatar Laura sea coherente de acuerdo a la consulta</t>
  </si>
  <si>
    <t>Validar que si el usuario no cuenta con el microfono activo, permita ingresar la respuesta incorporada "Cambio de numero" por medio de la caja de texto y al ser enviada se presente la fecha y hora. Adicional validar que la respuesta por parte del Avatar Laura sea coherente de acuerdo a la consulta</t>
  </si>
  <si>
    <t>Validar que para esta consulta, se le disponibiliza al usuario un link para ver el pdf</t>
  </si>
  <si>
    <r>
      <rPr>
        <rFont val="Arial"/>
        <color theme="1"/>
        <sz val="10.0"/>
      </rPr>
      <t>Validar que si el usuario no cuenta con el microfono activo, permita ingresar la respuesta incorporada "</t>
    </r>
    <r>
      <rPr>
        <rFont val="Arial"/>
        <b/>
        <color rgb="FF000000"/>
        <sz val="10.0"/>
      </rPr>
      <t xml:space="preserve">Cambio de numero" </t>
    </r>
    <r>
      <rPr>
        <rFont val="Arial"/>
        <color rgb="FF000000"/>
        <sz val="10.0"/>
      </rPr>
      <t>por medio de la caja de texto y al ser enviada se presente la fecha y hora. Adicional validar que la respuesta por parte del Avatar Laura sea coherente de acuerdo a la consulta</t>
    </r>
  </si>
  <si>
    <t>Validar que si el usuario no cuenta con el microfono activo, permita ingresar la respuesta incorporada "Como usar transfiya" por medio de la caja de texto y al ser enviada se presente la fecha y hora. Adicional Validar que la respuesta por parte del Avatar Laura sea coherente de acuerdo a la consulta</t>
  </si>
  <si>
    <r>
      <rPr>
        <rFont val="Arial"/>
        <color theme="1"/>
        <sz val="10.0"/>
      </rPr>
      <t xml:space="preserve">Validar que si el proceso es automatica como el </t>
    </r>
    <r>
      <rPr>
        <rFont val="Arial"/>
        <b/>
        <color rgb="FF000000"/>
        <sz val="10.0"/>
      </rPr>
      <t xml:space="preserve">cambio de numero </t>
    </r>
    <r>
      <rPr>
        <rFont val="Arial"/>
        <color rgb="FF000000"/>
        <sz val="10.0"/>
      </rPr>
      <t>se le presente al usuario un Link que direccione al aliado correspondiente para manejar el proceso</t>
    </r>
  </si>
  <si>
    <t>Validar que si el usuario no cuenta con el microfono activo, permita ingresar la respuesta incorporada "Olvidé mi clave" por medio de la caja de texto y al ser enviada se presente la fecha y hora. Adicional validar que la respuesta por parte del Avatar Laura sea coherente de acuerdo a la consulta</t>
  </si>
  <si>
    <r>
      <rPr>
        <rFont val="Arial"/>
        <color theme="1"/>
        <sz val="10.0"/>
      </rPr>
      <t>Validar que si el usuario no cuenta con el microfono activo, permita ingresar la respuesta incorporada "</t>
    </r>
    <r>
      <rPr>
        <rFont val="Arial"/>
        <b/>
        <color rgb="FF000000"/>
        <sz val="10.0"/>
      </rPr>
      <t xml:space="preserve">Olvidé mi clave" </t>
    </r>
    <r>
      <rPr>
        <rFont val="Arial"/>
        <color rgb="FF000000"/>
        <sz val="10.0"/>
      </rPr>
      <t>por medio de la caja de texto y al ser enviada se presente la fecha y hora. Adicional validar que la respuesta por parte del Avatar Laura sea coherente de acuerdo a la consulta</t>
    </r>
  </si>
  <si>
    <t>Validar que si el usuario no cuenta con el microfono activo, permita ingresar la respuesta incorporada "Solicitar certificados" por medio de la caja de texto y al ser enviada se presente la fecha y hora. Adicional Validar que la respuesta por parte del Avatar Laura sea coherente de acuerdo a la consulta</t>
  </si>
  <si>
    <t>Validar que si el usuario no cuenta con el microfono activo, permita ingresar la respuesta incorporada "Tasas tarifas y limites" por medio de la caja de texto y al ser enviada se presente la fecha y hora. Adicional validar que la respuesta por parte del Avatar Laura sea coherente de acuerdo a la consulta</t>
  </si>
  <si>
    <r>
      <rPr>
        <rFont val="Arial"/>
        <color theme="1"/>
        <sz val="10.0"/>
      </rPr>
      <t>Validar que si el usuario no cuenta con el microfono activo, permita ingresar la respuesta incorporada "</t>
    </r>
    <r>
      <rPr>
        <rFont val="Arial"/>
        <b/>
        <color rgb="FF000000"/>
        <sz val="10.0"/>
      </rPr>
      <t xml:space="preserve">Tasas tarifas y limites" </t>
    </r>
    <r>
      <rPr>
        <rFont val="Arial"/>
        <color rgb="FF000000"/>
        <sz val="10.0"/>
      </rPr>
      <t>por medio de la caja de texto y al ser enviada se presente la fecha y hora. Adicional validar que la respuesta por parte del Avatar Laura sea coherente de acuerdo a la consulta</t>
    </r>
  </si>
  <si>
    <t>Validar que si el usuario no cuenta con el microfono activo, permita ingresar la respuesta incorporada "Movimientos y extractos" por medio de la caja de texto y al ser enviada se presente la fecha y hora. Adicional Validar que la respuesta por parte del Avatar Laura sea coherente de acuerdo a la consulta</t>
  </si>
  <si>
    <t>Validar que si el usuario no cuenta con el microfono activo, permita ingresar la respuesta incorporada "Como usar transfiya" por medio de la caja de texto y al ser enviada se presente la fecha y hora. Adicional validar que la respuesta por parte del Avatar Laura sea coherente de acuerdo a la consulta</t>
  </si>
  <si>
    <r>
      <rPr>
        <rFont val="Arial"/>
        <color theme="1"/>
        <sz val="10.0"/>
      </rPr>
      <t>Validar que si el usuario no cuenta con el microfono activo, permita ingresar la respuesta incorporada "</t>
    </r>
    <r>
      <rPr>
        <rFont val="Arial"/>
        <b/>
        <color rgb="FF000000"/>
        <sz val="10.0"/>
      </rPr>
      <t xml:space="preserve">Como usar transfiya" </t>
    </r>
    <r>
      <rPr>
        <rFont val="Arial"/>
        <color rgb="FF000000"/>
        <sz val="10.0"/>
      </rPr>
      <t>por medio de la caja de texto y al ser enviada se presente la fecha y hora. Adicional validar que la respuesta por parte del Avatar Laura sea coherente de acuerdo a la consulta</t>
    </r>
  </si>
  <si>
    <t>Validar que si el usuario no cuenta con el microfono activo, permita ingresar la respuesta incorporada "Solicitar certificados" por medio de la caja de texto y al ser enviada se presente la fecha y hora. Adicional validar que la respuesta por parte del Avatar Laura sea coherente de acuerdo a la consulta</t>
  </si>
  <si>
    <t>Validar que si el usuario no cuenta con el microfono activo, permita ingresar la respuesta incorporada "No reconozco un movimiento" por medio de la caja de texto y al ser enviada se presente la fecha y hora. Adicional Validar que la respuesta por parte del Avatar Laura sea coherente de acuerdo a la consulta</t>
  </si>
  <si>
    <r>
      <rPr>
        <rFont val="Arial"/>
        <color theme="1"/>
        <sz val="10.0"/>
      </rPr>
      <t>Validar que si el usuario no cuenta con el microfono activo, permita ingresar la respuesta incorporada "</t>
    </r>
    <r>
      <rPr>
        <rFont val="Arial"/>
        <b/>
        <color rgb="FF000000"/>
        <sz val="10.0"/>
      </rPr>
      <t xml:space="preserve">Solicitar certificados" </t>
    </r>
    <r>
      <rPr>
        <rFont val="Arial"/>
        <color rgb="FF000000"/>
        <sz val="10.0"/>
      </rPr>
      <t>por medio de la caja de texto y al ser enviada se presente la fecha y hora. Adicional validar que la respuesta por parte del Avatar Laura sea coherente de acuerdo a la consulta</t>
    </r>
  </si>
  <si>
    <t>Validar que si el usuario no cuenta con el microfono activo, permita ingresar la respuesta incorporada "Movimientos y extractos" por medio de la caja de texto y al ser enviada se presente la fecha y hora. Adicional validar que la respuesta por parte del Avatar Laura sea coherente de acuerdo a la consulta</t>
  </si>
  <si>
    <r>
      <rPr>
        <rFont val="Arial"/>
        <color theme="1"/>
        <sz val="10.0"/>
      </rPr>
      <t>Validar que si el usuario no cuenta con el microfono activo, permita ingresar la respuesta incorporada "</t>
    </r>
    <r>
      <rPr>
        <rFont val="Arial"/>
        <b/>
        <color rgb="FF000000"/>
        <sz val="10.0"/>
      </rPr>
      <t xml:space="preserve">Movimientos y extractos" </t>
    </r>
    <r>
      <rPr>
        <rFont val="Arial"/>
        <color rgb="FF000000"/>
        <sz val="10.0"/>
      </rPr>
      <t>por medio de la caja de texto y al ser enviada se presente la fecha y hora. Adicional validar que la respuesta por parte del Avatar Laura sea coherente de acuerdo a la consulta</t>
    </r>
  </si>
  <si>
    <t>Validar que si el usuario no cuenta con el microfono activo, permita ingresar la respuesta incorporada "No reconozco un movimientos" por medio de la caja de texto y al ser enviada se presente la fecha y hora. Adicional validar que la respuesta por parte del Avatar Laura sea coherente de acuerdo a la consulta</t>
  </si>
  <si>
    <t>Validar que si el usuario no cuenta con el microfono activo, permita ingresar la respuesta incorporada "Me sacaron plata - me hicieron fraude" por medio de la caja de texto y al ser enviada se presente la fecha y hora. Adicional Validar que la respuesta por parte del Avatar Laura sea coherente de acuerdo a la consulta</t>
  </si>
  <si>
    <r>
      <rPr>
        <rFont val="Arial"/>
        <color theme="1"/>
        <sz val="10.0"/>
      </rPr>
      <t>Validar que si el usuario no cuenta con el microfono activo, permita ingresar la respuesta incorporada "</t>
    </r>
    <r>
      <rPr>
        <rFont val="Arial"/>
        <b/>
        <color rgb="FF000000"/>
        <sz val="10.0"/>
      </rPr>
      <t xml:space="preserve">No reconozco un movimientos" </t>
    </r>
    <r>
      <rPr>
        <rFont val="Arial"/>
        <color rgb="FF000000"/>
        <sz val="10.0"/>
      </rPr>
      <t>por medio de la caja de texto y al ser enviada se presente la fecha y hora. Adicional validar que la respuesta por parte del Avatar Laura sea coherente de acuerdo a la consulta</t>
    </r>
  </si>
  <si>
    <t>Validar que si el usuario no cuenta con el microfono activo, permita ingresar la respuesta incorporada "Me sacaron plata - me hicieron fraude" por medio de la caja de texto y al ser enviada se presente la fecha y hora. Adicional validar que la respuesta por parte del Avatar Laura sea coherente de acuerdo a la consulta</t>
  </si>
  <si>
    <r>
      <rPr>
        <rFont val="Arial"/>
        <color theme="1"/>
        <sz val="10.0"/>
      </rPr>
      <t>Validar que si el usuario no cuenta con el microfono activo, permita ingresar la respuesta incorporada "</t>
    </r>
    <r>
      <rPr>
        <rFont val="Arial"/>
        <b/>
        <color rgb="FF000000"/>
        <sz val="10.0"/>
      </rPr>
      <t xml:space="preserve">Me sacaron plata - me hicieron fraude" </t>
    </r>
    <r>
      <rPr>
        <rFont val="Arial"/>
        <color rgb="FF000000"/>
        <sz val="10.0"/>
      </rPr>
      <t>por medio de la caja de texto y al ser enviada se presente la fecha y hora. Adicional validar que la respuesta por parte del Avatar Laura sea coherente de acuerdo a la consulta</t>
    </r>
  </si>
  <si>
    <t>Validar que si el usuario no cuenta con el microfono activo, permita ingresar la respuesta incorporada "El cajero no entregó el dinero" por medio de la caja de texto y al ser enviada se presente la fecha y hora. Adicional validar que la respuesta por parte del Avatar Laura sea coherente de acuerdo a la consulta</t>
  </si>
  <si>
    <t>Validar que si el usuario no cuenta con el microfono activo, permita ingresar la respuesta incorporada "El cajero no entregó el dinero" por medio de la caja de texto y al ser enviada se presente la fecha y hora. Adicional Validar que la respuesta por parte del Avatar Laura sea coherente de acuerdo a la consulta</t>
  </si>
  <si>
    <r>
      <rPr>
        <rFont val="Arial"/>
        <color theme="1"/>
        <sz val="10.0"/>
      </rPr>
      <t>Validar que si el usuario no cuenta con el microfono activo, permita ingresar la respuesta incorporada "</t>
    </r>
    <r>
      <rPr>
        <rFont val="Arial"/>
        <b/>
        <color rgb="FF000000"/>
        <sz val="10.0"/>
      </rPr>
      <t xml:space="preserve">El cajero no entregó el dinero" </t>
    </r>
    <r>
      <rPr>
        <rFont val="Arial"/>
        <color rgb="FF000000"/>
        <sz val="10.0"/>
      </rPr>
      <t>por medio de la caja de texto y al ser enviada se presente la fecha y hora. Adicional validar que la respuesta por parte del Avatar Laura sea coherente de acuerdo a la consulta</t>
    </r>
  </si>
  <si>
    <t>Validar que si el usuario no cuenta con el microfono activo, permita ingresar la respuesta incorporada "No recibí el codigo de registro" por medio de la caja de texto y al ser enviada se presente la fecha y hora. Adicional validar que la respuesta por parte del Avatar Laura sea coherente de acuerdo a la consulta</t>
  </si>
  <si>
    <r>
      <rPr>
        <rFont val="Arial"/>
        <color theme="1"/>
        <sz val="10.0"/>
      </rPr>
      <t>Validar que si el usuario no cuenta con el microfono activo, permita ingresar la respuesta incorporada "</t>
    </r>
    <r>
      <rPr>
        <rFont val="Arial"/>
        <b/>
        <color rgb="FF000000"/>
        <sz val="10.0"/>
      </rPr>
      <t xml:space="preserve">No recibí el codigo de registro" </t>
    </r>
    <r>
      <rPr>
        <rFont val="Arial"/>
        <color rgb="FF000000"/>
        <sz val="10.0"/>
      </rPr>
      <t>por medio de la caja de texto y al ser enviada se presente la fecha y hora. Adicional validar que la respuesta por parte del Avatar Laura sea coherente de acuerdo a la consulta</t>
    </r>
  </si>
  <si>
    <t>Validar que si el usuario no cuenta con el microfono activo, permita ingresar la respuesta incorporada "Desbloquear daviplata" por medio de la caja de texto y al ser enviada se presente la fecha y hora. Adicional validar que la respuesta por parte del Avatar Laura sea coherente de acuerdo a la consulta</t>
  </si>
  <si>
    <t>Validar que si el usuario no cuenta con el microfono activo, permita ingresar la respuesta incorporada "No recibí el codigo de registro" por medio de la caja de texto y al ser enviada se presente la fecha y hora. Adicional Validar que la respuesta por parte del Avatar Laura sea coherente de acuerdo a la consulta</t>
  </si>
  <si>
    <r>
      <rPr>
        <rFont val="Arial"/>
        <color theme="1"/>
        <sz val="10.0"/>
      </rPr>
      <t>Validar que si el usuario no cuenta con el microfono activo, permita ingresar la respuesta incorporada "</t>
    </r>
    <r>
      <rPr>
        <rFont val="Arial"/>
        <b/>
        <color rgb="FF000000"/>
        <sz val="10.0"/>
      </rPr>
      <t xml:space="preserve">Desbloquear daviplata" </t>
    </r>
    <r>
      <rPr>
        <rFont val="Arial"/>
        <color rgb="FF000000"/>
        <sz val="10.0"/>
      </rPr>
      <t>por medio de la caja de texto y al ser enviada se presente la fecha y hora. Adicional validar que la respuesta por parte del Avatar Laura sea coherente de acuerdo a la consulta</t>
    </r>
  </si>
  <si>
    <t>Validar que si el usuario no cuenta con el microfono activo, permita ingresar la respuesta incorporada "Bloqueo por perdida o Robo" por medio de la caja de texto y al ser enviada se presente la fecha y hora. Adicional validar que la respuesta por parte del Avatar Laura sea coherente de acuerdo a la consulta</t>
  </si>
  <si>
    <r>
      <rPr>
        <rFont val="Arial"/>
        <color theme="1"/>
        <sz val="10.0"/>
      </rPr>
      <t>Validar que si el usuario no cuenta con el microfono activo, permita ingresar la respuesta incorporada "</t>
    </r>
    <r>
      <rPr>
        <rFont val="Arial"/>
        <b/>
        <color rgb="FF000000"/>
        <sz val="10.0"/>
      </rPr>
      <t xml:space="preserve">Bloqueo por perdida o Robo" </t>
    </r>
    <r>
      <rPr>
        <rFont val="Arial"/>
        <color rgb="FF000000"/>
        <sz val="10.0"/>
      </rPr>
      <t>por medio de la caja de texto y al ser enviada se presente la fecha y hora. Adicional validar que la respuesta por parte del Avatar Laura sea coherente de acuerdo a la consulta</t>
    </r>
  </si>
  <si>
    <t>Validar que si el usuario no cuenta con el microfono activo, permita ingresar la respuesta incorporada "Realice o me realizaron una transferencia desde otro banco y no se refleja el dinero" por medio de la caja de texto y al ser enviada se presente la fecha y hora. Adicional validar que la respuesta por parte del Avatar Laura sea coherente de acuerdo a la consulta</t>
  </si>
  <si>
    <t>Validar que si el usuario no cuenta con el microfono activo, permita ingresar la respuesta incorporada "Desbloquear daviplata" por medio de la caja de texto y al ser enviada se presente la fecha y hora. Adicional Validar que la respuesta por parte del Avatar Laura sea coherente de acuerdo a la consulta</t>
  </si>
  <si>
    <r>
      <rPr>
        <rFont val="Arial"/>
        <color theme="1"/>
        <sz val="10.0"/>
      </rPr>
      <t>Validar que si el usuario no cuenta con el microfono activo, permita ingresar la respuesta incorporada "</t>
    </r>
    <r>
      <rPr>
        <rFont val="Arial"/>
        <b/>
        <color rgb="FF000000"/>
        <sz val="10.0"/>
      </rPr>
      <t xml:space="preserve">Realice o me realizaron una transferencia desde otro banco y no se refleja el dinero" </t>
    </r>
    <r>
      <rPr>
        <rFont val="Arial"/>
        <color rgb="FF000000"/>
        <sz val="10.0"/>
      </rPr>
      <t>por medio de la caja de texto y al ser enviada se presente la fecha y hora. Adicional validar que la respuesta por parte del Avatar Laura sea coherente de acuerdo a la consulta</t>
    </r>
  </si>
  <si>
    <t>Validar que si el usuario no cuenta con el microfono activo, permita ingresar la respuesta incorporada "Hice una transaccion pero em equivoqué" por medio de la caja de texto y al ser enviada se presente la fecha y hora. Adicional validar que la respuesta por parte del Avatar Laura sea coherente de acuerdo a la consulta</t>
  </si>
  <si>
    <r>
      <rPr>
        <rFont val="Arial"/>
        <color theme="1"/>
        <sz val="10.0"/>
      </rPr>
      <t>Validar que si el usuario no cuenta con el microfono activo, permita ingresar la respuesta incorporada "</t>
    </r>
    <r>
      <rPr>
        <rFont val="Arial"/>
        <b/>
        <color rgb="FF000000"/>
        <sz val="10.0"/>
      </rPr>
      <t xml:space="preserve">Hice una transaccion pero em equivoqué" </t>
    </r>
    <r>
      <rPr>
        <rFont val="Arial"/>
        <color rgb="FF000000"/>
        <sz val="10.0"/>
      </rPr>
      <t>por medio de la caja de texto y al ser enviada se presente la fecha y hora. Adicional validar que la respuesta por parte del Avatar Laura sea coherente de acuerdo a la consulta</t>
    </r>
  </si>
  <si>
    <t>Validar que al proceso se le presente al usuario un Link que direccione al aliado correspondiente para manejar el proceso</t>
  </si>
  <si>
    <t>Validar que si el usuario no cuenta con el microfono activo, permita ingresar la respuesta incorporada "Bloqueo por perdida o Robo" por medio de la caja de texto y al ser enviada se presente la fecha y hora. Adicional Validar que la respuesta por parte del Avatar Laura sea coherente de acuerdo a la consulta</t>
  </si>
  <si>
    <t>Validar que si el usuario no cuenta con el microfono activo, permita ingresar la respuesta incorporada "Realice o me realizaron una transferencia desde otro DaviPlata o cuenta Davivienda y no se refleja el dinero Aún" por medio de la caja de texto y al ser enviada se presente la fecha y hora. Adicional validar que la respuesta por parte del Avatar Laura sea coherente de acuerdo a la consulta</t>
  </si>
  <si>
    <r>
      <rPr>
        <rFont val="Arial"/>
        <color theme="1"/>
        <sz val="10.0"/>
      </rPr>
      <t>Validar que si el usuario no cuenta con el microfono activo, permita ingresar la respuesta incorporada "</t>
    </r>
    <r>
      <rPr>
        <rFont val="Arial"/>
        <b/>
        <color rgb="FF000000"/>
        <sz val="10.0"/>
      </rPr>
      <t xml:space="preserve">Realice o me realizaron una transferencia desde otro DaviPlata o cuenta Davivienda y no se refleja el dinero Aún" </t>
    </r>
    <r>
      <rPr>
        <rFont val="Arial"/>
        <color rgb="FF000000"/>
        <sz val="10.0"/>
      </rPr>
      <t>por medio de la caja de texto y al ser enviada se presente la fecha y hora. Adicional validar que la respuesta por parte del Avatar Laura sea coherente de acuerdo a la consulta</t>
    </r>
  </si>
  <si>
    <t>Validar que si el usuario no cuenta con el microfono activo, permita ingresar la respuesta incorporada "Actualizar mi correo electronico" por medio de la caja de texto y al ser enviada se presente la fecha y hora. Adicional validar que la respuesta por parte del Avatar Laura sea coherente de acuerdo a la consulta</t>
  </si>
  <si>
    <t>Validar que si el usuario no cuenta con el microfono activo, permita ingresar la respuesta incorporada "Realice o me realizaron una transferencia desde otro banco y no se refleja el dinero" por medio de la caja de texto y al ser enviada se presente la fecha y hora. Adicional Validar que la respuesta por parte del Avatar Laura sea coherente de acuerdo a la consulta</t>
  </si>
  <si>
    <r>
      <rPr>
        <rFont val="Arial"/>
        <color theme="1"/>
        <sz val="10.0"/>
      </rPr>
      <t>Validar que si el usuario no cuenta con el microfono activo, permita ingresar la respuesta incorporada "</t>
    </r>
    <r>
      <rPr>
        <rFont val="Arial"/>
        <b/>
        <color rgb="FF000000"/>
        <sz val="10.0"/>
      </rPr>
      <t xml:space="preserve">Actualizar mi correo electronico" </t>
    </r>
    <r>
      <rPr>
        <rFont val="Arial"/>
        <color rgb="FF000000"/>
        <sz val="10.0"/>
      </rPr>
      <t>por medio de la caja de texto y al ser enviada se presente la fecha y hora. Adicional validar que la respuesta por parte del Avatar Laura sea coherente de acuerdo a la consulta</t>
    </r>
  </si>
  <si>
    <t>Validar que si el usuario no cuenta con el microfono activo, permita ingresar la respuesta incorporada "Canales de atención daviplata" por medio de la caja de texto y al ser enviada se presente la fecha y hora. Adicional validar que la respuesta por parte del Avatar Laura sea coherente de acuerdo a la consulta</t>
  </si>
  <si>
    <r>
      <rPr>
        <rFont val="Arial"/>
        <color theme="1"/>
        <sz val="10.0"/>
      </rPr>
      <t>Validar que si el usuario no cuenta con el microfono activo, permita ingresar la respuesta incorporada "</t>
    </r>
    <r>
      <rPr>
        <rFont val="Arial"/>
        <b/>
        <color rgb="FF000000"/>
        <sz val="10.0"/>
      </rPr>
      <t xml:space="preserve">Canales de atención daviplata" </t>
    </r>
    <r>
      <rPr>
        <rFont val="Arial"/>
        <color rgb="FF000000"/>
        <sz val="10.0"/>
      </rPr>
      <t>por medio de la caja de texto y al ser enviada se presente la fecha y hora. Adicional validar que la respuesta por parte del Avatar Laura sea coherente de acuerdo a la consulta</t>
    </r>
  </si>
  <si>
    <t>Validar que si el usuario no cuenta con el microfono activo, permita ingresar la respuesta incorporada "Registrarme desde la App" por medio de la caja de texto y al ser enviada se presente la fecha y hora. Adicional validar que la respuesta por parte del Avatar Laura sea coherente de acuerdo a la consulta</t>
  </si>
  <si>
    <t>Validar que si el usuario no cuenta con el microfono activo, permita ingresar la respuesta incorporada "Hice una transaccion pero em equivoqué" por medio de la caja de texto y al ser enviada se presente la fecha y hora. Adicional Validar que la respuesta por parte del Avatar Laura sea coherente de acuerdo a la consulta</t>
  </si>
  <si>
    <r>
      <rPr>
        <rFont val="Arial"/>
        <color theme="1"/>
        <sz val="10.0"/>
      </rPr>
      <t>Validar que si el usuario no cuenta con el microfono activo, permita ingresar la respuesta incorporada "</t>
    </r>
    <r>
      <rPr>
        <rFont val="Arial"/>
        <b/>
        <color rgb="FF000000"/>
        <sz val="10.0"/>
      </rPr>
      <t xml:space="preserve">Registrarme desde la App" </t>
    </r>
    <r>
      <rPr>
        <rFont val="Arial"/>
        <color rgb="FF000000"/>
        <sz val="10.0"/>
      </rPr>
      <t>por medio de la caja de texto y al ser enviada se presente la fecha y hora. Adicional validar que la respuesta por parte del Avatar Laura sea coherente de acuerdo a la consulta</t>
    </r>
  </si>
  <si>
    <t>Validar que si el usuario no cuenta con el microfono activo, permita ingresar la respuesta incorporada "Pasar plata a un banco diferente" por medio de la caja de texto y al ser enviada se presente la fecha y hora. Adicional validar que la respuesta por parte del Avatar Laura sea coherente de acuerdo a la consulta</t>
  </si>
  <si>
    <r>
      <rPr>
        <rFont val="Arial"/>
        <color theme="1"/>
        <sz val="10.0"/>
      </rPr>
      <t>Validar que si el usuario no cuenta con el microfono activo, permita ingresar la respuesta incorporada "</t>
    </r>
    <r>
      <rPr>
        <rFont val="Arial"/>
        <b/>
        <color rgb="FF000000"/>
        <sz val="10.0"/>
      </rPr>
      <t xml:space="preserve">Pasar plata a un banco diferente" </t>
    </r>
    <r>
      <rPr>
        <rFont val="Arial"/>
        <color rgb="FF000000"/>
        <sz val="10.0"/>
      </rPr>
      <t>por medio de la caja de texto y al ser enviada se presente la fecha y hora. Adicional validar que la respuesta por parte del Avatar Laura sea coherente de acuerdo a la consulta</t>
    </r>
  </si>
  <si>
    <t>Validar que si el usuario no cuenta con el microfono activo, permita ingresar la respuesta incorporada "Problemas transfiya" por medio de la caja de texto y al ser enviada se presente la fecha y hora. Adicional validar que la respuesta por parte del Avatar Laura sea coherente de acuerdo a la consulta</t>
  </si>
  <si>
    <t>Validar que si el usuario no cuenta con el microfono activo, permita ingresar la respuesta incorporada "Realice o me realizaron una transferencia desde otro DaviPlata o cuenta Davivienda y no se refleja el dinero Aún" por medio de la caja de texto y al ser enviada se presente la fecha y hora. Adicional Validar que la respuesta por parte del Avatar Laura sea coherente de acuerdo a la consulta</t>
  </si>
  <si>
    <r>
      <rPr>
        <rFont val="Arial"/>
        <color theme="1"/>
        <sz val="10.0"/>
      </rPr>
      <t>Validar que si el usuario no cuenta con el microfono activo, permita ingresar la respuesta incorporada "</t>
    </r>
    <r>
      <rPr>
        <rFont val="Arial"/>
        <b/>
        <color rgb="FF000000"/>
        <sz val="10.0"/>
      </rPr>
      <t xml:space="preserve">Problemas transfiya" </t>
    </r>
    <r>
      <rPr>
        <rFont val="Arial"/>
        <color rgb="FF000000"/>
        <sz val="10.0"/>
      </rPr>
      <t>por medio de la caja de texto y al ser enviada se presente la fecha y hora. Adicional validar que la respuesta por parte del Avatar Laura sea coherente de acuerdo a la consulta</t>
    </r>
  </si>
  <si>
    <t>Validar que si el usuario no cuenta con el microfono activo, permita ingresar la respuesta incorporada "PTengo problemas para el ingreso a la App" por medio de la caja de texto y al ser enviada se presente la fecha y hora. Adicional validar que la respuesta por parte del Avatar Laura sea coherente de acuerdo a la consulta</t>
  </si>
  <si>
    <r>
      <rPr>
        <rFont val="Arial"/>
        <color theme="1"/>
        <sz val="10.0"/>
      </rPr>
      <t>Validar que si el usuario no cuenta con el microfono activo, permita ingresar la respuesta incorporada "</t>
    </r>
    <r>
      <rPr>
        <rFont val="Arial"/>
        <b/>
        <color rgb="FF000000"/>
        <sz val="10.0"/>
      </rPr>
      <t xml:space="preserve">PTengo problemas para el ingreso a la App" </t>
    </r>
    <r>
      <rPr>
        <rFont val="Arial"/>
        <color rgb="FF000000"/>
        <sz val="10.0"/>
      </rPr>
      <t>por medio de la caja de texto y al ser enviada se presente la fecha y hora. Adicional validar que la respuesta por parte del Avatar Laura sea coherente de acuerdo a la consulta</t>
    </r>
  </si>
  <si>
    <t>Validar que si el usuario cuenta con el microfono activo, permita ingresar la respuesta incorporada "Cambio de numero" por medio del miucrofono y al ser enviada se presente la fecha y hora. Adicional validar que la respuesta por parte del Avatar Laura sea coherente de acuerdo a la consulta</t>
  </si>
  <si>
    <t>Validar que si el usuario no cuenta con el microfono activo, permita ingresar la respuesta incorporada "Actualizar mi correo electronico" por medio de la caja de texto y al ser enviada se presente la fecha y hora. Adicional Validar que la respuesta por parte del Avatar Laura sea coherente de acuerdo a la consulta</t>
  </si>
  <si>
    <r>
      <rPr>
        <rFont val="Arial"/>
        <color theme="1"/>
        <sz val="10.0"/>
      </rPr>
      <t>Validar que si el usuario cuenta con el microfono activo, permita ingresar la respuesta incorporada "</t>
    </r>
    <r>
      <rPr>
        <rFont val="Arial"/>
        <b/>
        <color rgb="FF000000"/>
        <sz val="10.0"/>
      </rPr>
      <t xml:space="preserve">Cambio de numero" </t>
    </r>
    <r>
      <rPr>
        <rFont val="Arial"/>
        <color rgb="FF000000"/>
        <sz val="10.0"/>
      </rPr>
      <t>por medio del miucrofono y al ser enviada se presente la fecha y hora. Adicional validar que la respuesta por parte del Avatar Laura sea coherente de acuerdo a la consulta</t>
    </r>
  </si>
  <si>
    <t>Validar que si el usuario cuenta con el microfono activo, permita ingresar la respuesta incorporada "Olvidé mi clave" por medio del microfono y al ser enviada se presente la fecha y hora. Adicional validar que la respuesta por parte del Avatar Laura sea coherente de acuerdo a la consulta</t>
  </si>
  <si>
    <r>
      <rPr>
        <rFont val="Arial"/>
        <color theme="1"/>
        <sz val="10.0"/>
      </rPr>
      <t>Validar que si el usuario cuenta con el microfono activo, permita ingresar la respuesta incorporada "</t>
    </r>
    <r>
      <rPr>
        <rFont val="Arial"/>
        <b/>
        <color rgb="FF000000"/>
        <sz val="10.0"/>
      </rPr>
      <t xml:space="preserve">Olvidé mi clave" </t>
    </r>
    <r>
      <rPr>
        <rFont val="Arial"/>
        <color rgb="FF000000"/>
        <sz val="10.0"/>
      </rPr>
      <t>por medio del microfono y al ser enviada se presente la fecha y hora. Adicional validar que la respuesta por parte del Avatar Laura sea coherente de acuerdo a la consulta</t>
    </r>
  </si>
  <si>
    <t>Validar que si el usuario cuenta con el microfono activo, permita ingresar la respuesta incorporada "Tasas tarifas y limites" por medio del microfono y al ser enviada se presente la fecha y hora. Adicional validar que la respuesta por parte del Avatar Laura sea coherente de acuerdo a la consulta</t>
  </si>
  <si>
    <t>Validar que si el usuario no cuenta con el microfono activo, permita ingresar la respuesta incorporada "Canales de atención daviplata" por medio de la caja de texto y al ser enviada se presente la fecha y hora. Adicional Validar que la respuesta por parte del Avatar Laura sea coherente de acuerdo a la consulta</t>
  </si>
  <si>
    <r>
      <rPr>
        <rFont val="Arial"/>
        <color theme="1"/>
        <sz val="10.0"/>
      </rPr>
      <t>Validar que si el usuario cuenta con el microfono activo, permita ingresar la respuesta incorporada "</t>
    </r>
    <r>
      <rPr>
        <rFont val="Arial"/>
        <b/>
        <color rgb="FF000000"/>
        <sz val="10.0"/>
      </rPr>
      <t xml:space="preserve">Tasas tarifas y limites" </t>
    </r>
    <r>
      <rPr>
        <rFont val="Arial"/>
        <color rgb="FF000000"/>
        <sz val="10.0"/>
      </rPr>
      <t>por medio del microfono y al ser enviada se presente la fecha y hora. Adicional validar que la respuesta por parte del Avatar Laura sea coherente de acuerdo a la consulta</t>
    </r>
  </si>
  <si>
    <t>Validar que si el usuario cuenta con el microfono activo, permita ingresar la respuesta incorporada "Como usar transfiya" por medio del microfono y al ser enviada se presente la fecha y hora. Adicional validar que la respuesta por parte del Avatar Laura sea coherente de acuerdo a la consulta</t>
  </si>
  <si>
    <r>
      <rPr>
        <rFont val="Arial"/>
        <color theme="1"/>
        <sz val="10.0"/>
      </rPr>
      <t>Validar que si el usuario cuenta con el microfono activo, permita ingresar la respuesta incorporada "</t>
    </r>
    <r>
      <rPr>
        <rFont val="Arial"/>
        <b/>
        <color rgb="FF000000"/>
        <sz val="10.0"/>
      </rPr>
      <t xml:space="preserve">Como usar transfiya" </t>
    </r>
    <r>
      <rPr>
        <rFont val="Arial"/>
        <color rgb="FF000000"/>
        <sz val="10.0"/>
      </rPr>
      <t>por medio del microfono y al ser enviada se presente la fecha y hora. Adicional validar que la respuesta por parte del Avatar Laura sea coherente de acuerdo a la consulta</t>
    </r>
  </si>
  <si>
    <t>Validar que si el usuario cuenta con el microfono activo, permita ingresar la respuesta incorporada "Solicitar certificados" por medio del microfono y al ser enviada se presente la fecha y hora. Adicional validar que la respuesta por parte del Avatar Laura sea coherente de acuerdo a la consulta</t>
  </si>
  <si>
    <t>Validar que si el usuario no cuenta con el microfono activo, permita ingresar la respuesta incorporada "Registrarme desde la App" por medio de la caja de texto y al ser enviada se presente la fecha y hora. Adicional Validar que la respuesta por parte del Avatar Laura sea coherente de acuerdo a la consulta</t>
  </si>
  <si>
    <r>
      <rPr>
        <rFont val="Arial"/>
        <color theme="1"/>
        <sz val="10.0"/>
      </rPr>
      <t>Validar que si el usuario cuenta con el microfono activo, permita ingresar la respuesta incorporada "</t>
    </r>
    <r>
      <rPr>
        <rFont val="Arial"/>
        <b/>
        <color rgb="FF000000"/>
        <sz val="10.0"/>
      </rPr>
      <t xml:space="preserve">Solicitar certificados" </t>
    </r>
    <r>
      <rPr>
        <rFont val="Arial"/>
        <color rgb="FF000000"/>
        <sz val="10.0"/>
      </rPr>
      <t>por medio del microfono y al ser enviada se presente la fecha y hora. Adicional validar que la respuesta por parte del Avatar Laura sea coherente de acuerdo a la consulta</t>
    </r>
  </si>
  <si>
    <t>Validar que si el usuario cuenta con el microfono activo, permita ingresar la respuesta incorporada "Movimientos y extractos" por medio del microfono y al ser enviada se presente la fecha y hora. Adicional validar que la respuesta por parte del Avatar Laura sea coherente de acuerdo a la consulta</t>
  </si>
  <si>
    <r>
      <rPr>
        <rFont val="Arial"/>
        <color theme="1"/>
        <sz val="10.0"/>
      </rPr>
      <t>Validar que si el usuario cuenta con el microfono activo, permita ingresar la respuesta incorporada "</t>
    </r>
    <r>
      <rPr>
        <rFont val="Arial"/>
        <b/>
        <color rgb="FF000000"/>
        <sz val="10.0"/>
      </rPr>
      <t xml:space="preserve">Movimientos y extractos" </t>
    </r>
    <r>
      <rPr>
        <rFont val="Arial"/>
        <color rgb="FF000000"/>
        <sz val="10.0"/>
      </rPr>
      <t>por medio del microfono y al ser enviada se presente la fecha y hora. Adicional validar que la respuesta por parte del Avatar Laura sea coherente de acuerdo a la consulta</t>
    </r>
  </si>
  <si>
    <t>Validar que si el usuario cuenta con el microfono activo, permita ingresar la respuesta incorporada "No reconozco un movimientos" por medio del microfono y al ser enviada se presente la fecha y hora. Adicional validar que la respuesta por parte del Avatar Laura sea coherente de acuerdo a la consulta</t>
  </si>
  <si>
    <t>Validar que si el usuario no cuenta con el microfono activo, permita ingresar la respuesta incorporada "Problemas transfiya" por medio de la caja de texto y al ser enviada se presente la fecha y hora. Adicional Validar que la respuesta por parte del Avatar Laura sea coherente de acuerdo a la consulta</t>
  </si>
  <si>
    <r>
      <rPr>
        <rFont val="Arial"/>
        <color theme="1"/>
        <sz val="10.0"/>
      </rPr>
      <t>Validar que si el usuario cuenta con el microfono activo, permita ingresar la respuesta incorporada "</t>
    </r>
    <r>
      <rPr>
        <rFont val="Arial"/>
        <b/>
        <color rgb="FF000000"/>
        <sz val="10.0"/>
      </rPr>
      <t xml:space="preserve">No reconozco un movimientos" </t>
    </r>
    <r>
      <rPr>
        <rFont val="Arial"/>
        <color rgb="FF000000"/>
        <sz val="10.0"/>
      </rPr>
      <t>por medio del microfono y al ser enviada se presente la fecha y hora. Adicional validar que la respuesta por parte del Avatar Laura sea coherente de acuerdo a la consulta</t>
    </r>
  </si>
  <si>
    <t>Validar que si el usuario cuenta con el microfono activo, permita ingresar la respuesta incorporada "Me sacaron plata - me hicieron fraude" por medio del microfono y al ser enviada se presente la fecha y hora. Adicional validar que la respuesta por parte del Avatar Laura sea coherente de acuerdo a la consulta</t>
  </si>
  <si>
    <r>
      <rPr>
        <rFont val="Arial"/>
        <color theme="1"/>
        <sz val="10.0"/>
      </rPr>
      <t>Validar que si el usuario cuenta con el microfono activo, permita ingresar la respuesta incorporada "</t>
    </r>
    <r>
      <rPr>
        <rFont val="Arial"/>
        <b/>
        <color rgb="FF000000"/>
        <sz val="10.0"/>
      </rPr>
      <t xml:space="preserve">Me sacaron plata - me hicieron fraude" </t>
    </r>
    <r>
      <rPr>
        <rFont val="Arial"/>
        <color rgb="FF000000"/>
        <sz val="10.0"/>
      </rPr>
      <t>por medio del microfono y al ser enviada se presente la fecha y hora. Adicional validar que la respuesta por parte del Avatar Laura sea coherente de acuerdo a la consulta</t>
    </r>
  </si>
  <si>
    <t>Validar que si el usuario cuenta con el microfono activo, permita ingresar la respuesta incorporada "El cajero no entregó el dinero" por medio del microfono y al ser enviada se presente la fecha y hora. Adicional validar que la respuesta por parte del Avatar Laura sea coherente de acuerdo a la consulta</t>
  </si>
  <si>
    <t>Validar que si el usuario no cuenta con el microfono activo, permita ingresar la respuesta incorporada "Tengo problemas para el ingreso a la App" por medio de la caja de texto y al ser enviada se presente la fecha y hora. Adicional Validar que la respuesta por parte del Avatar Laura sea coherente de acuerdo a la consulta</t>
  </si>
  <si>
    <r>
      <rPr>
        <rFont val="Arial"/>
        <color theme="1"/>
        <sz val="10.0"/>
      </rPr>
      <t>Validar que si el usuario cuenta con el microfono activo, permita ingresar la respuesta incorporada "</t>
    </r>
    <r>
      <rPr>
        <rFont val="Arial"/>
        <b/>
        <color rgb="FF000000"/>
        <sz val="10.0"/>
      </rPr>
      <t xml:space="preserve">El cajero no entregó el dinero" </t>
    </r>
    <r>
      <rPr>
        <rFont val="Arial"/>
        <color rgb="FF000000"/>
        <sz val="10.0"/>
      </rPr>
      <t>por medio del microfono y al ser enviada se presente la fecha y hora. Adicional validar que la respuesta por parte del Avatar Laura sea coherente de acuerdo a la consulta</t>
    </r>
  </si>
  <si>
    <t>Validar que si el usuario cuenta con el microfono activo, permita ingresar la respuesta incorporada "No recibí el codigo de registro" por medio del microfono y al ser enviada se presente la fecha y hora. Adicional validar que la respuesta por parte del Avatar Laura sea coherente de acuerdo a la consulta</t>
  </si>
  <si>
    <r>
      <rPr>
        <rFont val="Arial"/>
        <color theme="1"/>
        <sz val="10.0"/>
      </rPr>
      <t>Validar que si el usuario cuenta con el microfono activo, permita ingresar la respuesta incorporada "</t>
    </r>
    <r>
      <rPr>
        <rFont val="Arial"/>
        <b/>
        <color rgb="FF000000"/>
        <sz val="10.0"/>
      </rPr>
      <t xml:space="preserve">No recibí el codigo de registro" </t>
    </r>
    <r>
      <rPr>
        <rFont val="Arial"/>
        <color rgb="FF000000"/>
        <sz val="10.0"/>
      </rPr>
      <t>por medio del microfono y al ser enviada se presente la fecha y hora. Adicional validar que la respuesta por parte del Avatar Laura sea coherente de acuerdo a la consulta</t>
    </r>
  </si>
  <si>
    <t>Validar que si el usuario cuenta con el microfono activo, permita ingresar la respuesta incorporada "Desbloquear daviplata" por medio del microfono y al ser enviada se presente la fecha y hora. Adicional validar que la respuesta por parte del Avatar Laura sea coherente de acuerdo a la consulta</t>
  </si>
  <si>
    <t>Validar que al ingresar una pregunta o consulta diferente a las 21 mencionadas anteriormeten, se muestre el boton continuar que direccione al gestor tradicional dando una respuesta coherente de acuerdo a la consulta realizada. EJEMPLO: Como puedo comprar gemas, Aliado CivicaPay........</t>
  </si>
  <si>
    <r>
      <rPr>
        <rFont val="Arial"/>
        <color theme="1"/>
        <sz val="10.0"/>
      </rPr>
      <t>Validar que si el usuario cuenta con el microfono activo, permita ingresar la respuesta incorporada "</t>
    </r>
    <r>
      <rPr>
        <rFont val="Arial"/>
        <b/>
        <color rgb="FF000000"/>
        <sz val="10.0"/>
      </rPr>
      <t xml:space="preserve">Desbloquear daviplata" </t>
    </r>
    <r>
      <rPr>
        <rFont val="Arial"/>
        <color rgb="FF000000"/>
        <sz val="10.0"/>
      </rPr>
      <t>por medio del microfono y al ser enviada se presente la fecha y hora. Adicional validar que la respuesta por parte del Avatar Laura sea coherente de acuerdo a la consulta</t>
    </r>
  </si>
  <si>
    <t>Validar que si el usuario cuenta con el microfono activo, permita ingresar la respuesta incorporada "Bloqueo por perdida o Robo" por medio del microfono y al ser enviada se presente la fecha y hora. Adicional validar que la respuesta por parte del Avatar Laura sea coherente de acuerdo a la consulta</t>
  </si>
  <si>
    <t>Validar que al realizar una consulta que no es comprendida, se le debe generar la siguiente respuesta "disculpe pero su consulta no es clara. Por favor reformule su pregunta para poder ofrecerle una respuesta."</t>
  </si>
  <si>
    <r>
      <rPr>
        <rFont val="Arial"/>
        <color theme="1"/>
        <sz val="10.0"/>
      </rPr>
      <t>Validar que si el usuario cuenta con el microfono activo, permita ingresar la respuesta incorporada "</t>
    </r>
    <r>
      <rPr>
        <rFont val="Arial"/>
        <b/>
        <color rgb="FF000000"/>
        <sz val="10.0"/>
      </rPr>
      <t xml:space="preserve">Bloqueo por perdida o Robo" </t>
    </r>
    <r>
      <rPr>
        <rFont val="Arial"/>
        <color rgb="FF000000"/>
        <sz val="10.0"/>
      </rPr>
      <t>por medio del microfono y al ser enviada se presente la fecha y hora. Adicional validar que la respuesta por parte del Avatar Laura sea coherente de acuerdo a la consulta</t>
    </r>
  </si>
  <si>
    <t>Validar que si el usuario cuenta con el microfono activo, permita ingresar la respuesta incorporada "Realice o me realizaron una transferencia desde otro banco y no se refleja el dinero" por medio del microfono y al ser enviada se presente la fecha y hora. Adicional validar que la respuesta por parte del Avatar Laura sea coherente de acuerdo a la consulta</t>
  </si>
  <si>
    <t>Validar que al realizar 3 veces una consulta que no es comprendida, se le debe mostrar un mensaje con el botón continuar y direccionarlo al flujo correspondiente</t>
  </si>
  <si>
    <r>
      <rPr>
        <rFont val="Arial"/>
        <color theme="1"/>
        <sz val="10.0"/>
      </rPr>
      <t>Validar que si el usuario cuenta con el microfono activo, permita ingresar la respuesta incorporada "</t>
    </r>
    <r>
      <rPr>
        <rFont val="Arial"/>
        <b/>
        <color rgb="FF000000"/>
        <sz val="10.0"/>
      </rPr>
      <t xml:space="preserve">Realice o me realizaron una transferencia desde otro banco y no se refleja el dinero" </t>
    </r>
    <r>
      <rPr>
        <rFont val="Arial"/>
        <color rgb="FF000000"/>
        <sz val="10.0"/>
      </rPr>
      <t>por medio del microfono y al ser enviada se presente la fecha y hora. Adicional validar que la respuesta por parte del Avatar Laura sea coherente de acuerdo a la consulta</t>
    </r>
  </si>
  <si>
    <t>Validar que si el usuario cuenta con el microfono activo, permita ingresar la respuesta incorporada "Hice una transaccion pero em equivoqué" por medio del microfono y al ser enviada se presente la fecha y hora. Adicional validar que la respuesta por parte del Avatar Laura sea coherente de acuerdo a la consulta</t>
  </si>
  <si>
    <t>Validar que al terminar el chat con el avatar de Laura, se genere una encuesta con el fin de que el usuario la responda</t>
  </si>
  <si>
    <r>
      <rPr>
        <rFont val="Arial"/>
        <color theme="1"/>
        <sz val="10.0"/>
      </rPr>
      <t>Validar que si el usuario cuenta con el microfono activo, permita ingresar la respuesta incorporada "</t>
    </r>
    <r>
      <rPr>
        <rFont val="Arial"/>
        <b/>
        <color rgb="FF000000"/>
        <sz val="10.0"/>
      </rPr>
      <t xml:space="preserve">Hice una transaccion pero em equivoqué" </t>
    </r>
    <r>
      <rPr>
        <rFont val="Arial"/>
        <color rgb="FF000000"/>
        <sz val="10.0"/>
      </rPr>
      <t>por medio del microfono y al ser enviada se presente la fecha y hora. Adicional validar que la respuesta por parte del Avatar Laura sea coherente de acuerdo a la consulta</t>
    </r>
  </si>
  <si>
    <t>Validar que si el usuario cuenta con el microfono activo, permita ingresar la respuesta incorporada "Realice o me realizaron una transferencia desde otro DaviPlata o cuenta Davivienda y no se refleja el dinero Aún" por medio del microfono y al ser enviada se presente la fecha y hora. Adicional validar que la respuesta por parte del Avatar Laura sea coherente de acuerdo a la consulta</t>
  </si>
  <si>
    <t>Validar que la encuenta debe contener el siguiente titulo "Para nosotros es importante conocer su opinión, lo invitamos a contestar la siguiente pregunta" en negrilla</t>
  </si>
  <si>
    <r>
      <rPr>
        <rFont val="Arial"/>
        <color theme="1"/>
        <sz val="10.0"/>
      </rPr>
      <t>Validar que si el usuario cuenta con el microfono activo, permita ingresar la respuesta incorporada "</t>
    </r>
    <r>
      <rPr>
        <rFont val="Arial"/>
        <b/>
        <color rgb="FF000000"/>
        <sz val="10.0"/>
      </rPr>
      <t xml:space="preserve">Realice o me realizaron una transferencia desde otro DaviPlata o cuenta Davivienda y no se refleja el dinero Aún" </t>
    </r>
    <r>
      <rPr>
        <rFont val="Arial"/>
        <color rgb="FF000000"/>
        <sz val="10.0"/>
      </rPr>
      <t>por medio del microfono y al ser enviada se presente la fecha y hora. Adicional validar que la respuesta por parte del Avatar Laura sea coherente de acuerdo a la consulta</t>
    </r>
  </si>
  <si>
    <t>Validar que si el usuario cuenta con el microfono activo, permita ingresar la respuesta incorporada "Actualizar mi correo electronico" por medio del microfono y al ser enviada se presente la fecha y hora. Adicional validar que la respuesta por parte del Avatar Laura sea coherente de acuerdo a la consulta</t>
  </si>
  <si>
    <t>Validar que se presente el siguiente texto "¿Que tan dispuesto estaría a recomendar la atención recibida a través de este chat de servicio Daviplata a un amigo o familiar?</t>
  </si>
  <si>
    <r>
      <rPr>
        <rFont val="Arial"/>
        <color theme="1"/>
        <sz val="10.0"/>
      </rPr>
      <t>Validar que si el usuario cuenta con el microfono activo, permita ingresar la respuesta incorporada "</t>
    </r>
    <r>
      <rPr>
        <rFont val="Arial"/>
        <b/>
        <color rgb="FF000000"/>
        <sz val="10.0"/>
      </rPr>
      <t xml:space="preserve">Actualizar mi correo electronico" </t>
    </r>
    <r>
      <rPr>
        <rFont val="Arial"/>
        <color rgb="FF000000"/>
        <sz val="10.0"/>
      </rPr>
      <t>por medio del microfono y al ser enviada se presente la fecha y hora. Adicional validar que la respuesta por parte del Avatar Laura sea coherente de acuerdo a la consulta</t>
    </r>
  </si>
  <si>
    <t>Validar que si el usuario cuenta con el microfono activo, permita ingresar la respuesta incorporada "Canales de atención daviplata" por medio del microfono y al ser enviada se presente la fecha y hora. Adicional validar que la respuesta por parte del Avatar Laura sea coherente de acuerdo a la consulta</t>
  </si>
  <si>
    <t>Validar que le presente 3 opciones con emojis, lo recomendaria, Indiferente y No recomendaria</t>
  </si>
  <si>
    <r>
      <rPr>
        <rFont val="Arial"/>
        <color theme="1"/>
        <sz val="10.0"/>
      </rPr>
      <t>Validar que si el usuario cuenta con el microfono activo, permita ingresar la respuesta incorporada "</t>
    </r>
    <r>
      <rPr>
        <rFont val="Arial"/>
        <b/>
        <color rgb="FF000000"/>
        <sz val="10.0"/>
      </rPr>
      <t xml:space="preserve">Canales de atención daviplata" </t>
    </r>
    <r>
      <rPr>
        <rFont val="Arial"/>
        <color rgb="FF000000"/>
        <sz val="10.0"/>
      </rPr>
      <t>por medio del microfono y al ser enviada se presente la fecha y hora. Adicional validar que la respuesta por parte del Avatar Laura sea coherente de acuerdo a la consulta</t>
    </r>
  </si>
  <si>
    <t>Validar que si el usuario cuenta con el microfono activo, permita ingresar la respuesta incorporada "Registrarme desde la App" por medio del microfono y al ser enviada se presente la fecha y hora. Adicional validar que la respuesta por parte del Avatar Laura sea coherente de acuerdo a la consulta</t>
  </si>
  <si>
    <t>Validar que al seleccionar la opción de lo recomendaria,m se le presenta una pantalla con el texto "gracias por su tiempo, con su respuesta nos ayuda a mejorar" Nota: la encuenta se presenta por la consulta cambio de numero</t>
  </si>
  <si>
    <r>
      <rPr>
        <rFont val="Arial"/>
        <color theme="1"/>
        <sz val="10.0"/>
      </rPr>
      <t>Validar que si el usuario cuenta con el microfono activo, permita ingresar la respuesta incorporada "</t>
    </r>
    <r>
      <rPr>
        <rFont val="Arial"/>
        <b/>
        <color rgb="FF000000"/>
        <sz val="10.0"/>
      </rPr>
      <t xml:space="preserve">Registrarme desde la App" </t>
    </r>
    <r>
      <rPr>
        <rFont val="Arial"/>
        <color rgb="FF000000"/>
        <sz val="10.0"/>
      </rPr>
      <t>por medio del microfono y al ser enviada se presente la fecha y hora. Adicional validar que la respuesta por parte del Avatar Laura sea coherente de acuerdo a la consulta</t>
    </r>
  </si>
  <si>
    <t>Validar que si el usuario cuenta con el microfono activo, permita ingresar la respuesta incorporada "Pasar plata a un banco diferente" por medio del microfono y al ser enviada se presente la fecha y hora. Adicional validar que la respuesta por parte del Avatar Laura sea coherente de acuerdo a la consulta</t>
  </si>
  <si>
    <t>Validar que al seleccionar la opcion indiferente se le presente la siguiente pantalla con el titulo "Su opinion nos ayuda a mejorar" en negrilla y 4 opciones de respuesta</t>
  </si>
  <si>
    <r>
      <rPr>
        <rFont val="Arial"/>
        <color theme="1"/>
        <sz val="10.0"/>
      </rPr>
      <t>Validar que si el usuario cuenta con el microfono activo, permita ingresar la respuesta incorporada "</t>
    </r>
    <r>
      <rPr>
        <rFont val="Arial"/>
        <b/>
        <color rgb="FF000000"/>
        <sz val="10.0"/>
      </rPr>
      <t xml:space="preserve">Pasar plata a un banco diferente" </t>
    </r>
    <r>
      <rPr>
        <rFont val="Arial"/>
        <color rgb="FF000000"/>
        <sz val="10.0"/>
      </rPr>
      <t>por medio del microfono y al ser enviada se presente la fecha y hora. Adicional validar que la respuesta por parte del Avatar Laura sea coherente de acuerdo a la consulta</t>
    </r>
  </si>
  <si>
    <t>Validar que si el usuario cuenta con el microfono activo, permita ingresar la respuesta incorporada "Problemas transfiya" por medio del microfono y al ser enviada se presente la fecha y hora. Adicional validar que la respuesta por parte del Avatar Laura sea coherente de acuerdo a la consulta</t>
  </si>
  <si>
    <t>Validar que si selecciona "Otro motivo" se le habilite un campo de texto con la marca de agua Ingrese su comentario</t>
  </si>
  <si>
    <r>
      <rPr>
        <rFont val="Arial"/>
        <color theme="1"/>
        <sz val="10.0"/>
      </rPr>
      <t>Validar que si el usuario cuenta con el microfono activo, permita ingresar la respuesta incorporada "</t>
    </r>
    <r>
      <rPr>
        <rFont val="Arial"/>
        <b/>
        <color rgb="FF000000"/>
        <sz val="10.0"/>
      </rPr>
      <t xml:space="preserve">Problemas transfiya" </t>
    </r>
    <r>
      <rPr>
        <rFont val="Arial"/>
        <color rgb="FF000000"/>
        <sz val="10.0"/>
      </rPr>
      <t>por medio del microfono y al ser enviada se presente la fecha y hora. Adicional validar que la respuesta por parte del Avatar Laura sea coherente de acuerdo a la consulta</t>
    </r>
  </si>
  <si>
    <t>Validar que si el usuario cuenta con el microfono activo, permita ingresar la respuesta incorporada "PTengo problemas para el ingreso a la App" por medio del microfono y al ser enviada se presente la fecha y hora. Adicional validar que la respuesta por parte del Avatar Laura sea coherente de acuerdo a la consulta</t>
  </si>
  <si>
    <t>Validar que al ingresar el comentario se habilite el boton Enviar en color rojo</t>
  </si>
  <si>
    <r>
      <rPr>
        <rFont val="Arial"/>
        <color theme="1"/>
        <sz val="10.0"/>
      </rPr>
      <t>Validar que si el usuario cuenta con el microfono activo, permita ingresar la respuesta incorporada "</t>
    </r>
    <r>
      <rPr>
        <rFont val="Arial"/>
        <b/>
        <color rgb="FF000000"/>
        <sz val="10.0"/>
      </rPr>
      <t xml:space="preserve">PTengo problemas para el ingreso a la App" </t>
    </r>
    <r>
      <rPr>
        <rFont val="Arial"/>
        <color rgb="FF000000"/>
        <sz val="10.0"/>
      </rPr>
      <t>por medio del microfono y al ser enviada se presente la fecha y hora. Adicional validar que la respuesta por parte del Avatar Laura sea coherente de acuerdo a la consulta</t>
    </r>
  </si>
  <si>
    <t>Validar que al ingresar una pregunta o consulta diferente a las 21 mencionadas anteriormeten, se muestre el boton continuar que direccione al gestor tradicional dando una respuesta coherente de acuerdo a lña consulta realizada. EJEMPLO: Como puedo comprar gemas, Aliado CivicaPay........</t>
  </si>
  <si>
    <t>Validar que al enviar el comentario se presente la pantalla "gracias por su tiempo"</t>
  </si>
  <si>
    <t>Validar que al seleccionar la opcion no Recomendaria se le presente la siguiente pantalla con el titulo "Su opinion nos ayuda a mejorar" en negrilla y 4 opciones de respuesta</t>
  </si>
  <si>
    <t>validar que se presente el siguiente texto "¿Que tan dispuesto estaría a recomendar la atención recibida a través de este chat de servicio Daviplata a un amigo o familiar?</t>
  </si>
  <si>
    <t>validar que le presente 3 opciones con emojis, lo recomendaria, Indiferente y No recomendaria</t>
  </si>
  <si>
    <r>
      <rPr>
        <rFont val="Arial"/>
        <color theme="1"/>
        <sz val="10.0"/>
      </rPr>
      <t xml:space="preserve">Validar que al seleccionar la opción de lo recomendaria,m se le presenta una pantalla con el texto "gracias por su tiempo, con su respuesta nos ayuda a mejorar" </t>
    </r>
    <r>
      <rPr>
        <rFont val="Arial"/>
        <b/>
        <color rgb="FF000000"/>
        <sz val="10.0"/>
      </rPr>
      <t>Nota: la encuenta se presenta por la consulta cambio de numero</t>
    </r>
  </si>
  <si>
    <t>validar que si selecciona "Otro motivo" se le habilite un campo de texto con la marca de agua Ingrese su comentario</t>
  </si>
  <si>
    <t>Validar que si el cliente no responde en el chat despues de 3 minutos, le aparezca el siguiente mensaje "desea realizar alguna otra consulta" con la opcion si y NO</t>
  </si>
  <si>
    <t>Validar que al selección SI, el boton SI queda deshabilitado en color gris</t>
  </si>
  <si>
    <t>Validar que al seleccionar NO, le muestre al cliente la encuentas de satisfaccion con sus respectivas opciones</t>
  </si>
  <si>
    <t>Validar que si el cliente no selecciona ninguna opcion, le muestre el mensaje "su sesión se ha cerrado por inactividad, Estaré gustosa de atenderte cuando lo requiera nuevamente. Gracias"</t>
  </si>
  <si>
    <t>Validar que si el usuario cuenta con el microfono activo, permita ingresar la respuesta incorporada "Tengo problemas para el ingreso a la App" por medio del microfono y al ser enviada se presente la fecha y hora. Adicional validar que la respuesta por parte del Avatar Laura sea coherente de acuerdo a la consulta</t>
  </si>
  <si>
    <r>
      <rPr>
        <rFont val="Arial"/>
        <color rgb="FF000000"/>
        <sz val="10.0"/>
      </rPr>
      <t>Validar que si el usuario cuenta con el microfono activo, permita ingresar la respuesta incorporada "T</t>
    </r>
    <r>
      <rPr>
        <rFont val="Arial"/>
        <b/>
        <color rgb="FF000000"/>
        <sz val="10.0"/>
      </rPr>
      <t xml:space="preserve">engo problemas para el ingreso a la App" </t>
    </r>
    <r>
      <rPr>
        <rFont val="Arial"/>
        <color rgb="FF000000"/>
        <sz val="10.0"/>
      </rPr>
      <t>por medio del microfono y al ser enviada se presente la fecha y hora. Adicional validar que la respuesta por parte del Avatar Laura sea coherente de acuerdo a la consulta</t>
    </r>
  </si>
  <si>
    <t>validar que al ingresar los datos direccione al cliente a la pantalla Bienvenid@</t>
  </si>
  <si>
    <t>validar que la pantalla contenga el texto "Renovamos nuestro servicio de ayuda" para que su experiencia al realizar consultas sea la mejor"</t>
  </si>
  <si>
    <t>validar que la pantalla contenga el boton Empecemos siempre activo en color rojo</t>
  </si>
  <si>
    <t>validar que cuando el cliente de tap sobre el boton empecemos, direccione a la pantalla ¡Hola!</t>
  </si>
  <si>
    <t>Validar que la pantalla contenga el siguiente texto "Soy Laura y estoy aqui para ayudarle con todas sus consultas sobre los productos y servicios de Daviplata"</t>
  </si>
  <si>
    <t>validar que al estar en esta pantalla se presenta el icono - en rojo y 2 puntos en gris</t>
  </si>
  <si>
    <t>Validar que la pantalla contenga el avatar de laura</t>
  </si>
  <si>
    <t>Validar que al seleccionar el icono punto de la mitad direccione a la pantalla ¡Convercemos! y se active en rojo y los demas en gris</t>
  </si>
  <si>
    <t>validar que la pantalla contenga el texto "consulte facilmente desde el microfono y yo me encargaré de brindarle la respuesta guiada que necesita"</t>
  </si>
  <si>
    <t>validar que la pantalla contenga un microfono en rojo en la parte inferior derecha</t>
  </si>
  <si>
    <t>Validar que al seleccionar el icono punto de la parte derecha direccione a la pantalla "Empecemos" y se active en color rojo y los demas punbtos en gris</t>
  </si>
  <si>
    <t>Validar que contenga el texto "Por favor revise el volumen de su equipo y preparese para recibir toda la informacion que busca"</t>
  </si>
  <si>
    <t>validar que en las 3 pantallas se presente la opcion OMITIR en la parte inferior izquierda</t>
  </si>
  <si>
    <t>validar que al finalizar las pantalla o dar tap en el boton omitir, direccione al cliente a la siguiente pantalla donde se le presente el siguiente texto "Realice la consulta que desee a través del microfono"</t>
  </si>
  <si>
    <t>Validar que el avatar de laura lea el texto</t>
  </si>
  <si>
    <t>Validar que el cliente pueda pausar la voz de Laura</t>
  </si>
  <si>
    <t>validar que al pausar la voz se ponga en color rojo</t>
  </si>
  <si>
    <t>validar que al finalizar de leer el texto se muestre al cliente un microfono en rojo en la parte inferior derecha</t>
  </si>
  <si>
    <t>validar que si el cliente tiene habilitado el permiso del microfono, le permite seguir al chat para realizar la consulta</t>
  </si>
  <si>
    <t>Validar que si el cliente no tiene habilitado el microfono, se le presente los permisos nativos del dispositivo</t>
  </si>
  <si>
    <t>validar que si el cliente autoriza el permiso del microfono se le direccione al chat con Laura para realizar la consulta y poder hablar por el microfono</t>
  </si>
  <si>
    <t>validar que si el cliente no autoriza los permisos le direccione al chat pero al momento de dar tap sobre el microfono, le muestre la pantalla Su microfono no está listo con el paso a paso para activar el microfono</t>
  </si>
  <si>
    <t>validar que si el usuario tiene negado los permisos determinadamente, direccione al cliente a la pantalla Su microfono no está listo con el paso a paso para activar el microfono</t>
  </si>
  <si>
    <t>validar que laura lea todos los texto de la pantalla de manera correcta</t>
  </si>
  <si>
    <t>Validar que al dar tap sobre el boton habilitar microfono, se le muestre al cliente el paso a paso de la ativacion del microfono</t>
  </si>
  <si>
    <t>validar que al validar que el cliente siguió los pasos de manera correcta y habilitó el microfono, al dar tap en el boton continuar debe direccionar al chat con Laura para realizar la consulta</t>
  </si>
  <si>
    <t>validar que si el cliente no activó el microfono, al dar tap en continuar le direccione a la pantalla "lo sentimos, su microfono aun no está listo"</t>
  </si>
  <si>
    <t>validar que si el cliente da tap en el boton habilitar microfono, direccione nuevamente al paso a paso</t>
  </si>
  <si>
    <t>Validar que sie l cliente da tap en le boton cancelar, direccione al cliente al actual gestor</t>
  </si>
  <si>
    <t>Validar que si el cliente activa el microfono pero se sale de la App, direccione nuevamente a digitar su datos para acceder al gestor de Laura y debe tener activo el microfono</t>
  </si>
  <si>
    <t>Validar que si el cliente se sale de la App y no activa el microfono, al direccionar nuevamente al gestor de Laura le debe pedir activar su mircrfono</t>
  </si>
  <si>
    <t>validar que si el cliente da tap en continuar y no activa los permisos, le debe generar el mensaje de alerta "1er intento de continuar sin brindar permiso al microfono" en color verde</t>
  </si>
  <si>
    <t>Validar que si el cliente da tap en continuar y no activa los permisos por segunda ocasion, le debe generar el mensaje de alerta "2do Intento de continuar sin brindar el permiso al microfno" en color verde</t>
  </si>
  <si>
    <t>Validar que si el cliente da tap en continuar y no activa los permisos por tercera ocasion, le debe generar el mensaje de alerta "3er Intento de continuar sin brindar el permiso al microfno" en color verde</t>
  </si>
  <si>
    <t>Validar que luego de dar tap en continuar y no activar los permisos, debe direccionar al cliente al gestor actual</t>
  </si>
  <si>
    <t>Validar el flujo de activacion de micrfono con Dispositivos IOS, debido a que los textos y el paso a paso es diferente de acuerdo al XD</t>
  </si>
  <si>
    <t>Validar que el campo para escribir contenga la marca de agua Escribe tu mensaje y adicional el boton enviar</t>
  </si>
  <si>
    <t>Validar que si el usuario no cuenta con el microfono activo, permita ingresar la respuesta incorporada Cambio de numero por medio de la caja de texto y al ser enviada se presente la fecha y hora. Adicional Validar que la respuesta por parte del Avatar Laura sea coherente de acuerdo a la consulta</t>
  </si>
  <si>
    <t>Validar que si el usuario no cuenta con el microfono activo, permita ingresar la respuesta incorporada Olvidé mi clave por medio de la caja de texto y al ser enviada se presente la fecha y hora. Adicional Validar que la respuesta por parte del Avatar Laura sea coherente de acuerdo a la consulta</t>
  </si>
  <si>
    <t>Validación con apoyo técnico del caso de doble abono del incidente</t>
  </si>
  <si>
    <t>Android</t>
  </si>
  <si>
    <t>IOS</t>
  </si>
  <si>
    <t>Total</t>
  </si>
  <si>
    <t>Automatizados</t>
  </si>
  <si>
    <t>Automatizados -
Bloqueantes 
ejecución</t>
  </si>
  <si>
    <t>Fuera de alcance</t>
  </si>
  <si>
    <t>Bloqueantes -
Implementar</t>
  </si>
  <si>
    <t>Pdte automatizar</t>
  </si>
  <si>
    <t>Evidencias</t>
  </si>
  <si>
    <t>Eclipse</t>
  </si>
  <si>
    <t>Observaciones Android</t>
  </si>
  <si>
    <t>"Automatizados -
Bloqueantes eje"</t>
  </si>
  <si>
    <t>Observaciones IOS</t>
  </si>
  <si>
    <t>OK</t>
  </si>
  <si>
    <t>17 casos fuera de alcance por mal redactado debido a que no se pueden realizar porque se necesitan hacer pruebas controladas y con logs.</t>
  </si>
  <si>
    <t>faltan 6 evidencias 
CP02688M
CP02704M
CP02706M
CP02707M
CP02708M
CP02709M</t>
  </si>
  <si>
    <t>CP02704M
CP02706M
CP02707M
CP02708M
CP02709M</t>
  </si>
  <si>
    <t>17 casos fuera de alcance por mal redactado debido a que no se pueden realizar porque se necesitan hacer pruebas controladas y con logs - Estos casos hacen falta: CP02688M, CP02704M,CP02706M,CP02707M,CP02708M y CP02709M</t>
  </si>
  <si>
    <t>faltan 1 CP
CP01001M esta en eclipse pdte ejecutar</t>
  </si>
  <si>
    <t xml:space="preserve">15 Fuera de alcance por revisar bien el porque  </t>
  </si>
  <si>
    <t>52 fueras de alcance  revisar que no este algo que si sea automatizable</t>
  </si>
  <si>
    <t>Bloqueante por Biometria del modulo encendida y funcionalidad apagada</t>
  </si>
  <si>
    <t>Faltan  8 todas las evidencias 
MeterPlata CP020000M
MeterPlata CP020002M
MeterPlata CP020001M
MeterPlata CP020003M
MeterPlata CP020004M
MeterPlata CP020005M
MeterPlata CP020006M
Meter Plata CP020002M</t>
  </si>
  <si>
    <t>-50 casosBloqueante para realizar la ejecución debido a defectos y no se puede localizar elementos, Se envia correo teniendo en cuenta que por chat  cliente informa que no hay ing de defectos
- faltan 9 evidencias
- Falla de redeban</t>
  </si>
  <si>
    <t xml:space="preserve">Faltan  5  evidencias
MeterPlata CP020000M
MeterPlata CP020002M
MeterPlata CP020001M
MeterPlata CP020003M
MeterPlata CP020004M </t>
  </si>
  <si>
    <t>Bloqueante para realizar la ejecución debido a defectos y no se puede localizar elementos</t>
  </si>
  <si>
    <t>N/A</t>
  </si>
  <si>
    <t>Funcionalidad Apagada no esta disponible tarjeta civica</t>
  </si>
  <si>
    <t xml:space="preserve">
Faltan 4 Evidencias en passed
PasarPlataEnLinea CP03680M *** failed
PasarPlataEnLinea CP03610M *** failed
PasarPlataEnLinea CP03640M *** failed
PasarPlataEnLinea CP03670M *** failed</t>
  </si>
  <si>
    <t xml:space="preserve">-- 30 Ya automatizados pdte ejecución por defecto 
--Presenta defecto ///
Se envia correo teniendo en cuenta que por chat  cliente informa que no hay ing de defectos
-- faltan 4 evidencias </t>
  </si>
  <si>
    <t>Faltan 2 evidencias
CP03640M
CP03610M</t>
  </si>
  <si>
    <t xml:space="preserve">CP03640M </t>
  </si>
  <si>
    <t>Presenta defecto
PasarPlataEnLinea CP03640M  No esta la evidencia ni en eclipse
PasarPlataEnLinea CP03610M No esta la evidencia, si esta en eclipse</t>
  </si>
  <si>
    <t>Bloqueante No esta permitiendo la creación del negocio la funcionalidad esta apagada</t>
  </si>
  <si>
    <t xml:space="preserve">Faltan 3 evidencias 
MeterPlata CP020000M Falta evidencia  
MeterPlata CP020002M Falta evidencia  
MeterPlata CP020006M Falta evidencia </t>
  </si>
  <si>
    <t>Faltan evidencias modulo meter plata por defecto -Arquitectura antirobot</t>
  </si>
  <si>
    <t xml:space="preserve">Faltan 7 evidencias
PseAvanza CP021000M 
PseAvanza CP021001M  
PseAvanza CP021002M 
MeterPlata CP020000M 
MeterPlata CP020002M 
PseAvanza CP021003M  
MeterPlata CP020006M </t>
  </si>
  <si>
    <t xml:space="preserve">-Faltan 7 evidencias </t>
  </si>
  <si>
    <t xml:space="preserve">
 Faltan 7 evidencias 
Ads CP09002M  YA 
Ads CP09003M
Ads CP09004M
Ads CP09005M
Ads CP09006M
Ads CP09007M
Ads CP09008M</t>
  </si>
  <si>
    <t>No estan en eclipse
Ads CP09003M
Ads CP09004M
Ads CP09005M
Ads CP09006M
Ads CP09007M
Ads CP09008M</t>
  </si>
  <si>
    <t xml:space="preserve"> - 67 Bloqueantes por implementar Arquitectura antirobot no permite localizar elementos 
- 7 se encuentran automatizados pero no se cuenta con evidencia debido a que 
faltan localizadores
- 10 casos pdte automatizar ]Juan 
- Faltan 7 evidencias</t>
  </si>
  <si>
    <t>No hay evidencias</t>
  </si>
  <si>
    <t xml:space="preserve">No hay nada en eclipse </t>
  </si>
  <si>
    <t xml:space="preserve">Se va a revisar Ads CP09001M en IOS con el codigo de android para avanzar </t>
  </si>
  <si>
    <t>falta 1 evidencia
OlvidoClave CP1289M  esta en failed</t>
  </si>
  <si>
    <t>- Falta 1 evidencia OlvidoClave CP1289M  esta en failed</t>
  </si>
  <si>
    <t>Falta  1 evidencia 
OlvidoClave CP1289M</t>
  </si>
  <si>
    <t>- Falta  1 evidencia OlvidoClave CP1289M</t>
  </si>
  <si>
    <t xml:space="preserve">Falta evidencia GenerarExtracto CP80003M verficar de los 7 pdte ejecución </t>
  </si>
  <si>
    <t xml:space="preserve">OK
Pendiente subir cambios a mac y evidencias a drive
MovimientoFuncional CP031102M OK  
MovimientoFuncional CP031103M OK  
MovimientoFuncional CP031104M OK </t>
  </si>
  <si>
    <t>Pendiente subir cambios a mac y evidencias a drive
MovimientoFuncional CP031102M OK *** Jonatan la tiene 
MovimientoFuncional CP031103M OK *** Jonatan la tiene
MovimientoFuncional CP031104M OK *** Jonatan la tiene</t>
  </si>
  <si>
    <t xml:space="preserve">Bloqueantes defectos arquitectura antirobot y nanocredito </t>
  </si>
  <si>
    <t>OK 
faltan 1 evidencia 
-NotificacionesPush CP04554M -Compra por pse fallando</t>
  </si>
  <si>
    <t xml:space="preserve">faltan 2 evidencias  esta automatizado por temas de defectos y ambiente no se puede obtener la evidencia </t>
  </si>
  <si>
    <t>No hay nada</t>
  </si>
  <si>
    <t xml:space="preserve">Se envia a Jonatan para gestión </t>
  </si>
  <si>
    <t>Faltan 9 evidencias todas las del modulo 
OlvidoClave CP1289M 
OlvidoClave CP03380M  
Olvido de Clave CP1321M 
OlvidoClave CP13001M  
Olvido de Clave CP1322M
Olvido de Clave CP1300M
Olvido de Clave CP1310M
Olvido de Clave CP1320M
OlvidoClave CP13002M</t>
  </si>
  <si>
    <t xml:space="preserve">Pendiente realizar ejecución del modulo completo </t>
  </si>
  <si>
    <t>faltan 7 evidencias 
OlvidoClave CP1289M No estan 
OlvidoClave CP03380M No estan 
Olvido de Clave CP1321M  No estan
 Olvido de Clave CP1322M No estan
 Olvido de Clave CP1300M No estan 
Olvido de Clave CP1310M No estan
Olvido de Clave CP1320M No estan</t>
  </si>
  <si>
    <t>casos por implementarOlvidoClave CP13001M</t>
  </si>
  <si>
    <t>Fuera de alcance Requiere uso de biometria</t>
  </si>
  <si>
    <t>Falta 1 evidencia  
PasarPlataCuenta CP0291M</t>
  </si>
  <si>
    <t>falta 1
PasarPlataCuenta CP0291M</t>
  </si>
  <si>
    <t>Volver a ejecutar porque la evidencia es de enero CP02471M</t>
  </si>
  <si>
    <t xml:space="preserve">Requiere Biometria </t>
  </si>
  <si>
    <t>Requiere uso de biometria</t>
  </si>
  <si>
    <t xml:space="preserve">Bloqueo por data la que enviaron no funciona se tiene trazabilidad en correos </t>
  </si>
  <si>
    <t xml:space="preserve">No permite crear el negocio </t>
  </si>
  <si>
    <t>Requiere intervencion manual para tomar captura de la fotocopia</t>
  </si>
  <si>
    <t>Requiere intervencion manual para geolocalizacion del usuario</t>
  </si>
  <si>
    <t>Para validar la ubicacion de los usuarios Daviplata es necesario hacer zoom en el mapa, pero braze carece de localizadores estables para realizar estas interacciones de zoom de manera eficiente.</t>
  </si>
  <si>
    <t xml:space="preserve">requiere encendido de biometria
Requiere intervencion manual para tomar fotos con el dispositivo
requiere encendido de biometria ya que depende del flujo anterior de biometria activa
</t>
  </si>
  <si>
    <t xml:space="preserve">requiere encendido de biometriarequiere encendido de biometria
Requiere intervencion manual para tomar fotos con el dispositivo
requiere encendido de biometria ya que depende del flujo anterior de biometria activa
</t>
  </si>
  <si>
    <t>Requiere parametrizacion para realizar la restriccion</t>
  </si>
  <si>
    <t>No se puede automatizar, debido a que la carga del archivo en la pagina braze de los logs (eventos) de la app, demora en cargar aproximadamente 3 minutos, ese tiempo de espera en la automatizacion puede cortarse por tiempo de inactividad, haciendo fallar el caso</t>
  </si>
  <si>
    <t>Requiere interactuar con elementos especificos de cada dispositivo, lo que quiere decir que puede variar sus localizadores, lo cual puede presentar fallas por estos cambios desde la automatizacion</t>
  </si>
  <si>
    <t>PasarPlataCuenta CP02473M  No esta la evidencia OK ECLIPSE</t>
  </si>
  <si>
    <t>No se automatiza debido a que requiere leer codigo qr desde otro diispositivo movil</t>
  </si>
  <si>
    <t>OlvidoClave CP1289M No esta la evidencia</t>
  </si>
  <si>
    <t>OlvidoClave CP1289M  No esta la evidencia</t>
  </si>
  <si>
    <t>Requiere tener biometria encendida, lo cual necesita intervencion manual para realizar este tipo de casos</t>
  </si>
  <si>
    <t xml:space="preserve">- 14 Bloqueantes para implementación No deja comprar por el link de pagos desde perfil negocio  se envio correo </t>
  </si>
  <si>
    <t>faltan 2 evidencias 
Webcheckout CP09010M No estan las evidencias  OK ECLIPSE 
Webcheckout CP09020M No estan las evidencias OK ECLIPSE</t>
  </si>
  <si>
    <t>faltan 2 evidencias 
No deja comprar por el link de pagos desde perfil negocio  se envio correo
Webcheckout CP09010M YA ESTAN LAS EVIDENCIA EN LA MAC 
- 16 BLOQUEANTES  La mac no cuenta con el host , permisos y el adaptador de cable presente fallas e intermitencia  a la hora de realizar conexion a la red problemas de hadware se escala con el lider  adicional puertos bloqueados se escala en ADA</t>
  </si>
  <si>
    <t>Requiere intervencion manual para dictado por voz</t>
  </si>
  <si>
    <t>Excencion 4x100 CP03320M NO ESTA LA EVIDENCIA -SI ESTA EN ECLIPSE 
Ecard CP1163M NO ESTA LA EVIDENCIA -SI ESTA EN ECLIPSE 
Nanocredito- CP0682M NO ESTA LA EVIDENCIA NO ESTA EN ECLIPSE</t>
  </si>
  <si>
    <t>Nanocredito- CP0682M NO ESTA LA EVIDENCIA NO ESTA EN ECLIPSE</t>
  </si>
  <si>
    <t xml:space="preserve">TOTAL CASOS </t>
  </si>
  <si>
    <t xml:space="preserve">TOTAL AUTOMATIZADOS </t>
  </si>
  <si>
    <t>Observaciones</t>
  </si>
  <si>
    <t xml:space="preserve">Observaciones generales </t>
  </si>
  <si>
    <t>Look And Feel CP1281M</t>
  </si>
  <si>
    <t>- 17 casos fuera de alcance por mal redactado
- 7 no aparecen en evidencias</t>
  </si>
  <si>
    <t>negocio CP02692M</t>
  </si>
  <si>
    <t>negocio CP02691M</t>
  </si>
  <si>
    <t>No esta la evidencia</t>
  </si>
  <si>
    <t>negocio CP02704M</t>
  </si>
  <si>
    <t>Negocio CP02704M</t>
  </si>
  <si>
    <t>Negocio CP02706M</t>
  </si>
  <si>
    <t>negocio CP02684M</t>
  </si>
  <si>
    <t>Negocio CP02684M</t>
  </si>
  <si>
    <t>negocio CP02676M</t>
  </si>
  <si>
    <t>Negocio CP02688M</t>
  </si>
  <si>
    <t>Negocio CP02707M</t>
  </si>
  <si>
    <t>Negocio CP02708M - biometria</t>
  </si>
  <si>
    <t>Negocio CP02709M</t>
  </si>
  <si>
    <t>Meter Plata CP0171M</t>
  </si>
  <si>
    <t>Negocio CP02692M</t>
  </si>
  <si>
    <t>Meter Plata CP02110M</t>
  </si>
  <si>
    <t>Meter Plata CP02111M</t>
  </si>
  <si>
    <t>Meter Plata CP02112M</t>
  </si>
  <si>
    <t>Meter Plata CP02113M</t>
  </si>
  <si>
    <t>Meter Plata CP02114M</t>
  </si>
  <si>
    <t>Meter Plata CP02115M</t>
  </si>
  <si>
    <t>Meter Plata CP02116M</t>
  </si>
  <si>
    <t>Meter Plata CP02117M</t>
  </si>
  <si>
    <t>Meter Plata CP02118M</t>
  </si>
  <si>
    <t>Meter Plata CP02119M</t>
  </si>
  <si>
    <t>Meter Plata CP02121M</t>
  </si>
  <si>
    <t>Meter Plata CP02122M</t>
  </si>
  <si>
    <t>Meter Plata CP02123M</t>
  </si>
  <si>
    <t>Meter Plata CP02124M</t>
  </si>
  <si>
    <t>MeterPlata CP02120M</t>
  </si>
  <si>
    <t>MeterPlata CP02117M</t>
  </si>
  <si>
    <t>MeterPlata CP020000M</t>
  </si>
  <si>
    <t>MeterPlata CP020001M</t>
  </si>
  <si>
    <t>MeterPlata CP020002M</t>
  </si>
  <si>
    <t>MeterPlata CP020003M</t>
  </si>
  <si>
    <t>MeterPlata CP020004M</t>
  </si>
  <si>
    <t>MeterPlata CP020005M</t>
  </si>
  <si>
    <t>MeterPlata CP020006M</t>
  </si>
  <si>
    <t>Meter Plata CP020002M</t>
  </si>
  <si>
    <t>PasarPlata CP02301M</t>
  </si>
  <si>
    <t>PasarPlataCuenta CP02457M</t>
  </si>
  <si>
    <t>Negocio CP02691M</t>
  </si>
  <si>
    <t>PasarPlataEnLinea CP03600M</t>
  </si>
  <si>
    <t>PasarPlataCuenta CP02473M</t>
  </si>
  <si>
    <t>PasarPlataEnLinea CP03620M</t>
  </si>
  <si>
    <t>Negocio CP02676M</t>
  </si>
  <si>
    <t>Webcheckout CP09010M</t>
  </si>
  <si>
    <t>PasarPlataEnLinea CP03680M</t>
  </si>
  <si>
    <t>Webcheckout CP09020M</t>
  </si>
  <si>
    <t>PasarPlataEnLinea CP03610M</t>
  </si>
  <si>
    <t>PasarPlataEnLinea CP03640M</t>
  </si>
  <si>
    <t>PasarPlataEnLinea CP03670M</t>
  </si>
  <si>
    <t>ANDROID</t>
  </si>
  <si>
    <t>NecesitoAyuda CP1261M</t>
  </si>
  <si>
    <t>RegistroMayores CP031000M</t>
  </si>
  <si>
    <t>PreguntasFrecuentes CP030000M</t>
  </si>
  <si>
    <t>Login CP02090M</t>
  </si>
  <si>
    <t>Notificaciones CP0751M</t>
  </si>
  <si>
    <t>Acerca De CP0060M</t>
  </si>
  <si>
    <t>Negocio CP02705M</t>
  </si>
  <si>
    <t>LookAndFeel CP02640M</t>
  </si>
  <si>
    <t>ClaveCorreo CP0541M</t>
  </si>
  <si>
    <t>Excencion 4x100 CP03320M, Excencion 4x100 CP03310M</t>
  </si>
  <si>
    <t>Bolsillos CP03770M</t>
  </si>
  <si>
    <t>RegistroMayores CP031001M</t>
  </si>
  <si>
    <t>AcercaDe CP0050M</t>
  </si>
  <si>
    <t>Movimiento funcional CP031100M</t>
  </si>
  <si>
    <t>MAYORES REGISTRO</t>
  </si>
  <si>
    <t>Saldos CP0161M</t>
  </si>
  <si>
    <t>Meter Plata CP020007M</t>
  </si>
  <si>
    <t>PasarPlata CP02289M</t>
  </si>
  <si>
    <t>SacarPlata CP0440M</t>
  </si>
  <si>
    <t>Login CP0732M</t>
  </si>
  <si>
    <t>Ecard CP1163M</t>
  </si>
  <si>
    <t>Nanocredito- CP0684M</t>
  </si>
  <si>
    <t>Nanocredito-CP0682M</t>
  </si>
  <si>
    <t>RegistroMayores CP031002M</t>
  </si>
  <si>
    <t xml:space="preserve">Nanocredito- CP0684M porque esta pendida biometria </t>
  </si>
  <si>
    <t>RegistroMayores CP031003M</t>
  </si>
  <si>
    <t>MovimientoFuncional CP031100M</t>
  </si>
  <si>
    <t>Movimiento FuncionalCP031106M</t>
  </si>
  <si>
    <t>ComprobanteQr CP01002M</t>
  </si>
  <si>
    <t>Marketplace CP0331M</t>
  </si>
  <si>
    <t>Marketplace CP1511M</t>
  </si>
  <si>
    <t>Registro CP1480M</t>
  </si>
  <si>
    <t>Registro CP1490M</t>
  </si>
  <si>
    <t>RegistroMayores CP031005M</t>
  </si>
  <si>
    <t>Ecard CP02030M</t>
  </si>
  <si>
    <t>RegistroMayores CP031004M</t>
  </si>
  <si>
    <t>SacarPlata CP0450M</t>
  </si>
  <si>
    <t>ComprobanteQR CP01000M</t>
  </si>
  <si>
    <t>ComprobanteQR CP01001M</t>
  </si>
  <si>
    <t>Registro Mayores - CP031003M</t>
  </si>
  <si>
    <t>PseAvanza CP021000M</t>
  </si>
  <si>
    <t>PseAvanza CP021001M</t>
  </si>
  <si>
    <t>PseAvanza CP021002M</t>
  </si>
  <si>
    <t>PseAvanza CP021003M</t>
  </si>
  <si>
    <t>METER PLATA</t>
  </si>
  <si>
    <t xml:space="preserve">REDISEÑO LOGIN </t>
  </si>
  <si>
    <t>Login CP0731M</t>
  </si>
  <si>
    <t>OlvidoClave CP1289M</t>
  </si>
  <si>
    <t>Acerca de CP0050M</t>
  </si>
  <si>
    <t>MovimientoFuncional CP031101M</t>
  </si>
  <si>
    <t>CP031105M no permite localizar campos movimientos</t>
  </si>
  <si>
    <t>MovimientoFuncional CP031106M</t>
  </si>
  <si>
    <t>MovimientoFuncional CP031102M</t>
  </si>
  <si>
    <t>MovimientoFuncional CP031103M</t>
  </si>
  <si>
    <t>MovimientoFuncional CP031104M</t>
  </si>
  <si>
    <t>ANDRORID</t>
  </si>
  <si>
    <t>SacarPlataOtp CP0450M</t>
  </si>
  <si>
    <t>Movimiento transaccional CP011010M</t>
  </si>
  <si>
    <t>CP03600M Pasar plata en línea</t>
  </si>
  <si>
    <t>MicroSeguro CP100078M</t>
  </si>
  <si>
    <t>Ecard CP0842M</t>
  </si>
  <si>
    <t>Bolsillos CP03760M</t>
  </si>
  <si>
    <t>Pagar CP0373M</t>
  </si>
  <si>
    <t>Bolsillos CP02040M</t>
  </si>
  <si>
    <t>Bolsillo CP03780M</t>
  </si>
  <si>
    <t>PasarPlata CP002350M</t>
  </si>
  <si>
    <t>OlvidoClave CP03380M</t>
  </si>
  <si>
    <t>Olvido de Clave CP1321M</t>
  </si>
  <si>
    <t>OlvidoClave CP13001M</t>
  </si>
  <si>
    <t>Olvido de Clave CP1322M</t>
  </si>
  <si>
    <t>Olvido de Clave CP1300M</t>
  </si>
  <si>
    <t>Olvido de Clave CP1310M</t>
  </si>
  <si>
    <t>Olvido de Clave CP1320M</t>
  </si>
  <si>
    <t>OlvidoClave CP13002M</t>
  </si>
  <si>
    <t>PasarPlata CP02380M</t>
  </si>
  <si>
    <t>PasarPlataCuenta CP0291M</t>
  </si>
  <si>
    <t>Otros Bancos CP00255M</t>
  </si>
  <si>
    <t>CambioDispositivo CP03800M</t>
  </si>
  <si>
    <t>LookAndFeel CP1281M</t>
  </si>
  <si>
    <t>Negocio CP02673M</t>
  </si>
</sst>
</file>

<file path=xl/styles.xml><?xml version="1.0" encoding="utf-8"?>
<styleSheet xmlns="http://schemas.openxmlformats.org/spreadsheetml/2006/main" xmlns:x14ac="http://schemas.microsoft.com/office/spreadsheetml/2009/9/ac" xmlns:mc="http://schemas.openxmlformats.org/markup-compatibility/2006">
  <fonts count="25">
    <font>
      <sz val="11.0"/>
      <color theme="1"/>
      <name val="Calibri"/>
      <scheme val="minor"/>
    </font>
    <font>
      <sz val="11.0"/>
      <color theme="1"/>
      <name val="Calibri"/>
    </font>
    <font>
      <sz val="10.0"/>
      <color theme="1"/>
      <name val="Calibri"/>
    </font>
    <font/>
    <font>
      <b/>
      <sz val="10.0"/>
      <color theme="1"/>
      <name val="Arial"/>
    </font>
    <font>
      <b/>
      <sz val="10.0"/>
      <color rgb="FF000000"/>
      <name val="Arial"/>
    </font>
    <font>
      <sz val="10.0"/>
      <color theme="1"/>
      <name val="Arial"/>
    </font>
    <font>
      <sz val="11.0"/>
      <color theme="1"/>
      <name val="Arial"/>
    </font>
    <font>
      <b/>
      <sz val="11.0"/>
      <color theme="1"/>
      <name val="Calibri"/>
    </font>
    <font>
      <b/>
      <sz val="10.0"/>
      <color theme="1"/>
      <name val="Calibri"/>
    </font>
    <font>
      <b/>
      <sz val="11.0"/>
      <color theme="1"/>
      <name val="Arial"/>
    </font>
    <font>
      <sz val="10.0"/>
      <color rgb="FF000000"/>
      <name val="Arial"/>
    </font>
    <font>
      <color theme="1"/>
      <name val="Calibri"/>
      <scheme val="minor"/>
    </font>
    <font>
      <sz val="11.0"/>
      <color rgb="FF000000"/>
      <name val="Arial"/>
    </font>
    <font>
      <sz val="11.0"/>
      <color rgb="FF000000"/>
      <name val="Calibri"/>
    </font>
    <font>
      <u/>
      <sz val="10.0"/>
      <color rgb="FF000000"/>
      <name val="Arial"/>
    </font>
    <font>
      <color theme="1"/>
      <name val="Arial"/>
    </font>
    <font>
      <color rgb="FF9C0006"/>
      <name val="Arial"/>
    </font>
    <font>
      <color rgb="FF000000"/>
      <name val="Arial"/>
    </font>
    <font>
      <sz val="11.0"/>
      <color rgb="FF9C0006"/>
      <name val="Calibri"/>
    </font>
    <font>
      <sz val="11.0"/>
      <color rgb="FF9C0006"/>
      <name val="Arial"/>
    </font>
    <font>
      <b/>
      <sz val="17.0"/>
      <color theme="1"/>
      <name val="Calibri"/>
      <scheme val="minor"/>
    </font>
    <font>
      <b/>
      <sz val="14.0"/>
      <color theme="1"/>
      <name val="Calibri"/>
      <scheme val="minor"/>
    </font>
    <font>
      <sz val="12.0"/>
      <color rgb="FF000000"/>
      <name val="Calibri"/>
    </font>
    <font>
      <b/>
      <color rgb="FF000000"/>
      <name val="Arial"/>
    </font>
  </fonts>
  <fills count="14">
    <fill>
      <patternFill patternType="none"/>
    </fill>
    <fill>
      <patternFill patternType="lightGray"/>
    </fill>
    <fill>
      <patternFill patternType="solid">
        <fgColor rgb="FF00FF00"/>
        <bgColor rgb="FF00FF00"/>
      </patternFill>
    </fill>
    <fill>
      <patternFill patternType="solid">
        <fgColor rgb="FFDEEAF6"/>
        <bgColor rgb="FFDEEAF6"/>
      </patternFill>
    </fill>
    <fill>
      <patternFill patternType="solid">
        <fgColor rgb="FFFEF2CB"/>
        <bgColor rgb="FFFEF2CB"/>
      </patternFill>
    </fill>
    <fill>
      <patternFill patternType="solid">
        <fgColor rgb="FFE2EFD9"/>
        <bgColor rgb="FFE2EFD9"/>
      </patternFill>
    </fill>
    <fill>
      <patternFill patternType="solid">
        <fgColor theme="0"/>
        <bgColor theme="0"/>
      </patternFill>
    </fill>
    <fill>
      <patternFill patternType="solid">
        <fgColor rgb="FF9FC5E8"/>
        <bgColor rgb="FF9FC5E8"/>
      </patternFill>
    </fill>
    <fill>
      <patternFill patternType="solid">
        <fgColor rgb="FFB6D7A8"/>
        <bgColor rgb="FFB6D7A8"/>
      </patternFill>
    </fill>
    <fill>
      <patternFill patternType="solid">
        <fgColor rgb="FFFFFFFF"/>
        <bgColor rgb="FFFFFFFF"/>
      </patternFill>
    </fill>
    <fill>
      <patternFill patternType="solid">
        <fgColor rgb="FFFFC7CE"/>
        <bgColor rgb="FFFFC7CE"/>
      </patternFill>
    </fill>
    <fill>
      <patternFill patternType="solid">
        <fgColor rgb="FFCFE2F3"/>
        <bgColor rgb="FFCFE2F3"/>
      </patternFill>
    </fill>
    <fill>
      <patternFill patternType="solid">
        <fgColor rgb="FFD9EAD3"/>
        <bgColor rgb="FFD9EAD3"/>
      </patternFill>
    </fill>
    <fill>
      <patternFill patternType="solid">
        <fgColor rgb="FF00FFFF"/>
        <bgColor rgb="FF00FFFF"/>
      </patternFill>
    </fill>
  </fills>
  <borders count="15">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top style="thin">
        <color rgb="FF000000"/>
      </top>
      <bottom/>
    </border>
    <border>
      <left style="thin">
        <color rgb="FF000000"/>
      </left>
      <right/>
      <top/>
      <bottom style="thin">
        <color rgb="FF000000"/>
      </bottom>
    </border>
    <border>
      <left style="thin">
        <color rgb="FF000000"/>
      </left>
      <right style="thin">
        <color rgb="FF000000"/>
      </right>
      <top style="thin">
        <color rgb="FF000000"/>
      </top>
      <bottom/>
    </border>
    <border>
      <left/>
      <right/>
      <top/>
      <bottom/>
    </border>
    <border>
      <left style="thin">
        <color rgb="FF000000"/>
      </left>
      <top style="thin">
        <color rgb="FF000000"/>
      </top>
      <bottom style="thin">
        <color rgb="FF000000"/>
      </bottom>
    </border>
    <border>
      <left style="thin">
        <color rgb="FF000000"/>
      </left>
      <top style="thin">
        <color rgb="FF000000"/>
      </top>
    </border>
    <border>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s>
  <cellStyleXfs count="1">
    <xf borderId="0" fillId="0" fontId="0" numFmtId="0" applyAlignment="1" applyFont="1"/>
  </cellStyleXfs>
  <cellXfs count="122">
    <xf borderId="0" fillId="0" fontId="0" numFmtId="0" xfId="0" applyAlignment="1" applyFont="1">
      <alignment readingOrder="0" shrinkToFit="0" vertical="bottom" wrapText="0"/>
    </xf>
    <xf borderId="1" fillId="2" fontId="1" numFmtId="0" xfId="0" applyBorder="1" applyFill="1" applyFont="1"/>
    <xf borderId="2" fillId="2" fontId="1" numFmtId="0" xfId="0" applyBorder="1" applyFont="1"/>
    <xf borderId="1" fillId="2" fontId="1" numFmtId="0" xfId="0" applyAlignment="1" applyBorder="1" applyFont="1">
      <alignment shrinkToFit="0" wrapText="1"/>
    </xf>
    <xf borderId="3" fillId="0" fontId="1" numFmtId="0" xfId="0" applyAlignment="1" applyBorder="1" applyFont="1">
      <alignment horizontal="center"/>
    </xf>
    <xf borderId="1" fillId="3" fontId="2" numFmtId="0" xfId="0" applyAlignment="1" applyBorder="1" applyFill="1" applyFont="1">
      <alignment shrinkToFit="0" vertical="center" wrapText="1"/>
    </xf>
    <xf borderId="1" fillId="4" fontId="1" numFmtId="0" xfId="0" applyBorder="1" applyFill="1" applyFont="1"/>
    <xf borderId="1" fillId="3" fontId="1" numFmtId="0" xfId="0" applyBorder="1" applyFont="1"/>
    <xf borderId="2" fillId="3" fontId="1" numFmtId="0" xfId="0" applyBorder="1" applyFont="1"/>
    <xf borderId="4" fillId="0" fontId="3" numFmtId="0" xfId="0" applyBorder="1" applyFont="1"/>
    <xf borderId="1" fillId="4" fontId="2" numFmtId="0" xfId="0" applyAlignment="1" applyBorder="1" applyFont="1">
      <alignment shrinkToFit="0" vertical="center" wrapText="1"/>
    </xf>
    <xf borderId="2" fillId="4" fontId="1" numFmtId="0" xfId="0" applyBorder="1" applyFont="1"/>
    <xf borderId="1" fillId="4" fontId="1" numFmtId="0" xfId="0" applyAlignment="1" applyBorder="1" applyFont="1">
      <alignment readingOrder="0"/>
    </xf>
    <xf borderId="5" fillId="0" fontId="3" numFmtId="0" xfId="0" applyBorder="1" applyFont="1"/>
    <xf borderId="1" fillId="4" fontId="4" numFmtId="0" xfId="0" applyBorder="1" applyFont="1"/>
    <xf borderId="6" fillId="4" fontId="1" numFmtId="0" xfId="0" applyBorder="1" applyFont="1"/>
    <xf borderId="7" fillId="4" fontId="1" numFmtId="0" xfId="0" applyBorder="1" applyFont="1"/>
    <xf borderId="8" fillId="4" fontId="5" numFmtId="0" xfId="0" applyBorder="1" applyFont="1"/>
    <xf borderId="8" fillId="4" fontId="1" numFmtId="0" xfId="0" applyBorder="1" applyFont="1"/>
    <xf borderId="0" fillId="0" fontId="1" numFmtId="0" xfId="0" applyFont="1"/>
    <xf borderId="1" fillId="5" fontId="4" numFmtId="0" xfId="0" applyBorder="1" applyFill="1" applyFont="1"/>
    <xf borderId="1" fillId="5" fontId="1" numFmtId="0" xfId="0" applyBorder="1" applyFont="1"/>
    <xf borderId="9" fillId="6" fontId="1" numFmtId="0" xfId="0" applyBorder="1" applyFill="1" applyFont="1"/>
    <xf borderId="1" fillId="6" fontId="6" numFmtId="0" xfId="0" applyBorder="1" applyFont="1"/>
    <xf borderId="3" fillId="0" fontId="6" numFmtId="0" xfId="0" applyBorder="1" applyFont="1"/>
    <xf borderId="1" fillId="0" fontId="1" numFmtId="0" xfId="0" applyBorder="1" applyFont="1"/>
    <xf borderId="10" fillId="0" fontId="1" numFmtId="0" xfId="0" applyBorder="1" applyFont="1"/>
    <xf borderId="9" fillId="6" fontId="6" numFmtId="0" xfId="0" applyBorder="1" applyFont="1"/>
    <xf borderId="1" fillId="6" fontId="1" numFmtId="0" xfId="0" applyBorder="1" applyFont="1"/>
    <xf borderId="1" fillId="2" fontId="1" numFmtId="10" xfId="0" applyBorder="1" applyFont="1" applyNumberFormat="1"/>
    <xf borderId="9" fillId="6" fontId="7" numFmtId="2" xfId="0" applyAlignment="1" applyBorder="1" applyFont="1" applyNumberFormat="1">
      <alignment horizontal="center"/>
    </xf>
    <xf borderId="1" fillId="2" fontId="8" numFmtId="0" xfId="0" applyAlignment="1" applyBorder="1" applyFont="1">
      <alignment horizontal="left" shrinkToFit="0" vertical="center" wrapText="1"/>
    </xf>
    <xf borderId="1" fillId="2" fontId="9" numFmtId="0" xfId="0" applyAlignment="1" applyBorder="1" applyFont="1">
      <alignment horizontal="left" shrinkToFit="0" vertical="center" wrapText="1"/>
    </xf>
    <xf borderId="1" fillId="2" fontId="2" numFmtId="0" xfId="0" applyAlignment="1" applyBorder="1" applyFont="1">
      <alignment horizontal="left" shrinkToFit="0" vertical="center" wrapText="1"/>
    </xf>
    <xf borderId="1" fillId="2" fontId="10" numFmtId="0" xfId="0" applyAlignment="1" applyBorder="1" applyFont="1">
      <alignment horizontal="left" shrinkToFit="0" vertical="center" wrapText="1"/>
    </xf>
    <xf borderId="1" fillId="2" fontId="4" numFmtId="0" xfId="0" applyAlignment="1" applyBorder="1" applyFont="1">
      <alignment horizontal="left" shrinkToFit="0" vertical="center" wrapText="1"/>
    </xf>
    <xf borderId="2" fillId="6" fontId="4" numFmtId="0" xfId="0" applyBorder="1" applyFont="1"/>
    <xf borderId="1" fillId="0" fontId="11" numFmtId="0" xfId="0" applyAlignment="1" applyBorder="1" applyFont="1">
      <alignment horizontal="left" shrinkToFit="0" wrapText="1"/>
    </xf>
    <xf borderId="0" fillId="0" fontId="12" numFmtId="0" xfId="0" applyFont="1"/>
    <xf borderId="1" fillId="7" fontId="6" numFmtId="0" xfId="0" applyBorder="1" applyFill="1" applyFont="1"/>
    <xf borderId="1" fillId="0" fontId="11" numFmtId="0" xfId="0" applyAlignment="1" applyBorder="1" applyFont="1">
      <alignment shrinkToFit="0" wrapText="1"/>
    </xf>
    <xf borderId="1" fillId="0" fontId="6" numFmtId="0" xfId="0" applyBorder="1" applyFont="1"/>
    <xf borderId="1" fillId="8" fontId="6" numFmtId="0" xfId="0" applyBorder="1" applyFill="1" applyFont="1"/>
    <xf borderId="5" fillId="0" fontId="13" numFmtId="0" xfId="0" applyBorder="1" applyFont="1"/>
    <xf borderId="0" fillId="0" fontId="14" numFmtId="0" xfId="0" applyFont="1"/>
    <xf borderId="5" fillId="0" fontId="11" numFmtId="0" xfId="0" applyAlignment="1" applyBorder="1" applyFont="1">
      <alignment shrinkToFit="0" wrapText="1"/>
    </xf>
    <xf borderId="1" fillId="0" fontId="15" numFmtId="0" xfId="0" applyAlignment="1" applyBorder="1" applyFont="1">
      <alignment shrinkToFit="0" wrapText="1"/>
    </xf>
    <xf borderId="2" fillId="9" fontId="13" numFmtId="0" xfId="0" applyAlignment="1" applyBorder="1" applyFill="1" applyFont="1">
      <alignment horizontal="left"/>
    </xf>
    <xf borderId="7" fillId="7" fontId="6" numFmtId="0" xfId="0" applyBorder="1" applyFont="1"/>
    <xf borderId="10" fillId="0" fontId="6" numFmtId="0" xfId="0" applyBorder="1" applyFont="1"/>
    <xf borderId="2" fillId="8" fontId="6" numFmtId="0" xfId="0" applyBorder="1" applyFont="1"/>
    <xf borderId="2" fillId="7" fontId="6" numFmtId="0" xfId="0" applyBorder="1" applyFont="1"/>
    <xf borderId="11" fillId="0" fontId="1" numFmtId="0" xfId="0" applyBorder="1" applyFont="1"/>
    <xf borderId="3" fillId="0" fontId="1" numFmtId="0" xfId="0" applyBorder="1" applyFont="1"/>
    <xf borderId="0" fillId="0" fontId="12" numFmtId="0" xfId="0" applyAlignment="1" applyFont="1">
      <alignment readingOrder="0"/>
    </xf>
    <xf borderId="1" fillId="0" fontId="16" numFmtId="0" xfId="0" applyAlignment="1" applyBorder="1" applyFont="1">
      <alignment shrinkToFit="0" vertical="bottom" wrapText="1"/>
    </xf>
    <xf borderId="0" fillId="0" fontId="12" numFmtId="0" xfId="0" applyAlignment="1" applyFont="1">
      <alignment shrinkToFit="0" wrapText="1"/>
    </xf>
    <xf borderId="1" fillId="0" fontId="7" numFmtId="0" xfId="0" applyAlignment="1" applyBorder="1" applyFont="1">
      <alignment shrinkToFit="0" vertical="bottom" wrapText="1"/>
    </xf>
    <xf borderId="3" fillId="0" fontId="16" numFmtId="0" xfId="0" applyAlignment="1" applyBorder="1" applyFont="1">
      <alignment readingOrder="0" shrinkToFit="0" vertical="bottom" wrapText="1"/>
    </xf>
    <xf borderId="5" fillId="0" fontId="16" numFmtId="0" xfId="0" applyAlignment="1" applyBorder="1" applyFont="1">
      <alignment shrinkToFit="0" vertical="bottom" wrapText="1"/>
    </xf>
    <xf borderId="4" fillId="0" fontId="16" numFmtId="0" xfId="0" applyAlignment="1" applyBorder="1" applyFont="1">
      <alignment readingOrder="0" shrinkToFit="0" vertical="bottom" wrapText="1"/>
    </xf>
    <xf borderId="5" fillId="10" fontId="17" numFmtId="0" xfId="0" applyAlignment="1" applyBorder="1" applyFill="1" applyFont="1">
      <alignment shrinkToFit="0" vertical="bottom" wrapText="1"/>
    </xf>
    <xf borderId="5" fillId="0" fontId="18" numFmtId="0" xfId="0" applyAlignment="1" applyBorder="1" applyFont="1">
      <alignment shrinkToFit="0" vertical="bottom" wrapText="1"/>
    </xf>
    <xf borderId="5" fillId="10" fontId="16" numFmtId="0" xfId="0" applyAlignment="1" applyBorder="1" applyFont="1">
      <alignment shrinkToFit="0" vertical="bottom" wrapText="1"/>
    </xf>
    <xf borderId="1" fillId="9" fontId="7" numFmtId="0" xfId="0" applyAlignment="1" applyBorder="1" applyFont="1">
      <alignment shrinkToFit="0" vertical="bottom" wrapText="1"/>
    </xf>
    <xf borderId="0" fillId="0" fontId="16" numFmtId="0" xfId="0" applyAlignment="1" applyFont="1">
      <alignment shrinkToFit="0" vertical="bottom" wrapText="1"/>
    </xf>
    <xf borderId="0" fillId="0" fontId="18" numFmtId="0" xfId="0" applyAlignment="1" applyFont="1">
      <alignment shrinkToFit="0" vertical="bottom" wrapText="1"/>
    </xf>
    <xf borderId="5" fillId="10" fontId="19" numFmtId="0" xfId="0" applyAlignment="1" applyBorder="1" applyFont="1">
      <alignment shrinkToFit="0" vertical="bottom" wrapText="1"/>
    </xf>
    <xf borderId="5" fillId="0" fontId="1" numFmtId="0" xfId="0" applyAlignment="1" applyBorder="1" applyFont="1">
      <alignment shrinkToFit="0" vertical="bottom" wrapText="1"/>
    </xf>
    <xf borderId="5" fillId="9" fontId="7" numFmtId="0" xfId="0" applyAlignment="1" applyBorder="1" applyFont="1">
      <alignment shrinkToFit="0" vertical="bottom" wrapText="1"/>
    </xf>
    <xf borderId="5" fillId="10" fontId="20" numFmtId="0" xfId="0" applyAlignment="1" applyBorder="1" applyFont="1">
      <alignment shrinkToFit="0" vertical="bottom" wrapText="1"/>
    </xf>
    <xf borderId="1" fillId="0" fontId="12" numFmtId="0" xfId="0" applyBorder="1" applyFont="1"/>
    <xf borderId="10" fillId="11" fontId="21" numFmtId="0" xfId="0" applyAlignment="1" applyBorder="1" applyFill="1" applyFont="1">
      <alignment horizontal="center" readingOrder="0" shrinkToFit="0" wrapText="0"/>
    </xf>
    <xf borderId="12" fillId="0" fontId="3" numFmtId="0" xfId="0" applyBorder="1" applyFont="1"/>
    <xf borderId="13" fillId="0" fontId="3" numFmtId="0" xfId="0" applyBorder="1" applyFont="1"/>
    <xf borderId="10" fillId="12" fontId="21" numFmtId="0" xfId="0" applyAlignment="1" applyBorder="1" applyFill="1" applyFont="1">
      <alignment horizontal="center" readingOrder="0"/>
    </xf>
    <xf borderId="1" fillId="9" fontId="22" numFmtId="0" xfId="0" applyAlignment="1" applyBorder="1" applyFont="1">
      <alignment horizontal="center" readingOrder="0"/>
    </xf>
    <xf borderId="1" fillId="0" fontId="22" numFmtId="0" xfId="0" applyAlignment="1" applyBorder="1" applyFont="1">
      <alignment readingOrder="0"/>
    </xf>
    <xf borderId="1" fillId="11" fontId="12" numFmtId="0" xfId="0" applyAlignment="1" applyBorder="1" applyFont="1">
      <alignment readingOrder="0"/>
    </xf>
    <xf borderId="1" fillId="11" fontId="12" numFmtId="0" xfId="0" applyAlignment="1" applyBorder="1" applyFont="1">
      <alignment readingOrder="0" shrinkToFit="0" wrapText="1"/>
    </xf>
    <xf borderId="1" fillId="11" fontId="12" numFmtId="0" xfId="0" applyAlignment="1" applyBorder="1" applyFont="1">
      <alignment horizontal="left" readingOrder="0" shrinkToFit="0" wrapText="1"/>
    </xf>
    <xf borderId="1" fillId="12" fontId="12" numFmtId="0" xfId="0" applyAlignment="1" applyBorder="1" applyFont="1">
      <alignment readingOrder="0"/>
    </xf>
    <xf borderId="1" fillId="12" fontId="12" numFmtId="0" xfId="0" applyAlignment="1" applyBorder="1" applyFont="1">
      <alignment readingOrder="0" shrinkToFit="0" wrapText="1"/>
    </xf>
    <xf borderId="1" fillId="12" fontId="12" numFmtId="0" xfId="0" applyAlignment="1" applyBorder="1" applyFont="1">
      <alignment horizontal="left" readingOrder="0" shrinkToFit="0" wrapText="1"/>
    </xf>
    <xf borderId="0" fillId="12" fontId="12" numFmtId="0" xfId="0" applyAlignment="1" applyFont="1">
      <alignment readingOrder="0"/>
    </xf>
    <xf borderId="1" fillId="11" fontId="12" numFmtId="0" xfId="0" applyBorder="1" applyFont="1"/>
    <xf borderId="1" fillId="12" fontId="12" numFmtId="0" xfId="0" applyBorder="1" applyFont="1"/>
    <xf borderId="0" fillId="11" fontId="12" numFmtId="0" xfId="0" applyFont="1"/>
    <xf borderId="1" fillId="11" fontId="23" numFmtId="0" xfId="0" applyAlignment="1" applyBorder="1" applyFont="1">
      <alignment horizontal="left" readingOrder="0"/>
    </xf>
    <xf borderId="1" fillId="12" fontId="23" numFmtId="0" xfId="0" applyAlignment="1" applyBorder="1" applyFont="1">
      <alignment horizontal="left" readingOrder="0"/>
    </xf>
    <xf borderId="1" fillId="11" fontId="14" numFmtId="0" xfId="0" applyAlignment="1" applyBorder="1" applyFont="1">
      <alignment horizontal="left" readingOrder="0" shrinkToFit="0" wrapText="1"/>
    </xf>
    <xf borderId="0" fillId="12" fontId="14" numFmtId="0" xfId="0" applyAlignment="1" applyFont="1">
      <alignment horizontal="left" readingOrder="0"/>
    </xf>
    <xf borderId="0" fillId="12" fontId="13" numFmtId="0" xfId="0" applyAlignment="1" applyFont="1">
      <alignment horizontal="left" readingOrder="0"/>
    </xf>
    <xf borderId="0" fillId="11" fontId="12" numFmtId="0" xfId="0" applyAlignment="1" applyFont="1">
      <alignment readingOrder="0"/>
    </xf>
    <xf borderId="1" fillId="11" fontId="0" numFmtId="0" xfId="0" applyAlignment="1" applyBorder="1" applyFont="1">
      <alignment readingOrder="0"/>
    </xf>
    <xf borderId="14" fillId="11" fontId="18" numFmtId="0" xfId="0" applyAlignment="1" applyBorder="1" applyFont="1">
      <alignment readingOrder="0" shrinkToFit="0" vertical="bottom" wrapText="1"/>
    </xf>
    <xf borderId="14" fillId="12" fontId="18" numFmtId="0" xfId="0" applyAlignment="1" applyBorder="1" applyFont="1">
      <alignment readingOrder="0" shrinkToFit="0" vertical="bottom" wrapText="1"/>
    </xf>
    <xf borderId="0" fillId="11" fontId="18" numFmtId="0" xfId="0" applyAlignment="1" applyFont="1">
      <alignment horizontal="left" readingOrder="0"/>
    </xf>
    <xf borderId="0" fillId="12" fontId="18" numFmtId="0" xfId="0" applyAlignment="1" applyFont="1">
      <alignment horizontal="left" readingOrder="0" shrinkToFit="0" wrapText="1"/>
    </xf>
    <xf borderId="0" fillId="12" fontId="18" numFmtId="0" xfId="0" applyAlignment="1" applyFont="1">
      <alignment horizontal="left" readingOrder="0"/>
    </xf>
    <xf borderId="1" fillId="0" fontId="22" numFmtId="0" xfId="0" applyBorder="1" applyFont="1"/>
    <xf borderId="0" fillId="0" fontId="22" numFmtId="0" xfId="0" applyFont="1"/>
    <xf borderId="0" fillId="0" fontId="12" numFmtId="0" xfId="0" applyAlignment="1" applyFont="1">
      <alignment horizontal="center" readingOrder="0"/>
    </xf>
    <xf borderId="3" fillId="4" fontId="4" numFmtId="0" xfId="0" applyBorder="1" applyFont="1"/>
    <xf borderId="5" fillId="2" fontId="16" numFmtId="0" xfId="0" applyAlignment="1" applyBorder="1" applyFont="1">
      <alignment shrinkToFit="0" vertical="bottom" wrapText="1"/>
    </xf>
    <xf borderId="5" fillId="12" fontId="16" numFmtId="0" xfId="0" applyAlignment="1" applyBorder="1" applyFont="1">
      <alignment shrinkToFit="0" vertical="bottom" wrapText="1"/>
    </xf>
    <xf borderId="1" fillId="2" fontId="16" numFmtId="0" xfId="0" applyAlignment="1" applyBorder="1" applyFont="1">
      <alignment shrinkToFit="0" vertical="bottom" wrapText="1"/>
    </xf>
    <xf borderId="5" fillId="2" fontId="16" numFmtId="0" xfId="0" applyAlignment="1" applyBorder="1" applyFont="1">
      <alignment readingOrder="0" shrinkToFit="0" vertical="bottom" wrapText="1"/>
    </xf>
    <xf borderId="5" fillId="0" fontId="7" numFmtId="0" xfId="0" applyAlignment="1" applyBorder="1" applyFont="1">
      <alignment shrinkToFit="0" vertical="bottom" wrapText="1"/>
    </xf>
    <xf borderId="5" fillId="0" fontId="7" numFmtId="0" xfId="0" applyAlignment="1" applyBorder="1" applyFont="1">
      <alignment shrinkToFit="0" vertical="bottom" wrapText="1"/>
    </xf>
    <xf borderId="5" fillId="13" fontId="16" numFmtId="0" xfId="0" applyAlignment="1" applyBorder="1" applyFill="1" applyFont="1">
      <alignment shrinkToFit="0" vertical="bottom" wrapText="1"/>
    </xf>
    <xf borderId="1" fillId="9" fontId="16" numFmtId="0" xfId="0" applyAlignment="1" applyBorder="1" applyFont="1">
      <alignment shrinkToFit="0" vertical="bottom" wrapText="1"/>
    </xf>
    <xf borderId="5" fillId="9" fontId="16" numFmtId="0" xfId="0" applyAlignment="1" applyBorder="1" applyFont="1">
      <alignment shrinkToFit="0" vertical="bottom" wrapText="1"/>
    </xf>
    <xf borderId="5" fillId="0" fontId="16" numFmtId="0" xfId="0" applyAlignment="1" applyBorder="1" applyFont="1">
      <alignment vertical="bottom"/>
    </xf>
    <xf borderId="5" fillId="13" fontId="16" numFmtId="0" xfId="0" applyAlignment="1" applyBorder="1" applyFont="1">
      <alignment vertical="bottom"/>
    </xf>
    <xf borderId="5" fillId="9" fontId="16" numFmtId="0" xfId="0" applyAlignment="1" applyBorder="1" applyFont="1">
      <alignment vertical="bottom"/>
    </xf>
    <xf borderId="1" fillId="0" fontId="16" numFmtId="0" xfId="0" applyAlignment="1" applyBorder="1" applyFont="1">
      <alignment shrinkToFit="0" vertical="bottom" wrapText="1"/>
    </xf>
    <xf borderId="5" fillId="8" fontId="16" numFmtId="0" xfId="0" applyAlignment="1" applyBorder="1" applyFont="1">
      <alignment vertical="bottom"/>
    </xf>
    <xf borderId="0" fillId="5" fontId="24" numFmtId="0" xfId="0" applyAlignment="1" applyFont="1">
      <alignment horizontal="left" readingOrder="0"/>
    </xf>
    <xf borderId="14" fillId="0" fontId="24" numFmtId="0" xfId="0" applyAlignment="1" applyBorder="1" applyFont="1">
      <alignment readingOrder="0" shrinkToFit="0" vertical="bottom" wrapText="1"/>
    </xf>
    <xf borderId="1" fillId="0" fontId="24" numFmtId="0" xfId="0" applyAlignment="1" applyBorder="1" applyFont="1">
      <alignment readingOrder="0" shrinkToFit="0" vertical="bottom" wrapText="1"/>
    </xf>
    <xf borderId="1" fillId="0" fontId="12" numFmtId="0" xfId="0" applyAlignment="1" applyBorder="1" applyFont="1">
      <alignment readingOrder="0"/>
    </xf>
  </cellXfs>
  <cellStyles count="1">
    <cellStyle xfId="0" name="Normal" builtinId="0"/>
  </cellStyles>
  <dxfs count="2">
    <dxf>
      <font/>
      <fill>
        <patternFill patternType="solid">
          <fgColor rgb="FFB7E1CD"/>
          <bgColor rgb="FFB7E1CD"/>
        </patternFill>
      </fill>
      <border/>
    </dxf>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microsoft.com/office/2007/relationships/slicerCache" Target="slicerCaches/slicerCache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3057525</xdr:colOff>
      <xdr:row>9</xdr:row>
      <xdr:rowOff>200025</xdr:rowOff>
    </xdr:from>
    <xdr:ext cx="2857500" cy="2857500"/>
    <mc:AlternateContent>
      <mc:Choice Requires="sle15">
        <xdr:graphicFrame>
          <xdr:nvGraphicFramePr>
            <xdr:cNvPr id="1" name="Validar el ingreso al gestor POC Laura Avatar desde zona publica con usuario TI no autorizado, redireccione al Gestor de interacciones tradicional (flujo actual)._1"/>
            <xdr:cNvGraphicFramePr/>
          </xdr:nvGraphicFramePr>
          <xdr:xfrm>
            <a:off x="0" y="0"/>
            <a:ext cx="0" cy="0"/>
          </xdr:xfrm>
          <a:graphic>
            <a:graphicData uri="http://schemas.microsoft.com/office/drawing/2010/slicer">
              <x3Unk:slicer name="Validar el ingreso al gestor POC Laura Avatar desde zona publica con usuario TI no autorizado, redireccione al Gestor de interacciones tradicional (flujo actual).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 sourceName="Validar el ingreso al gestor POC Laura Avatar desde zona publica con usuario TI no autorizado, redireccione al Gestor de interacciones tradicional (flujo actual).">
  <x14:extLst>
    <ext uri="{2F2917AC-EB37-4324-AD4E-5DD8C200BD13}">
      <x15:tableSlicerCache tableId="1" column="1"/>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Validar el ingreso al gestor POC Laura Avatar desde zona publica con usuario TI no autorizado, redireccione al Gestor de interacciones tradicional (flujo actual)._1" cache="SlicerCache_Table_1_Col_1" caption="Validar el ingreso al gestor POC Laura Avatar desde zona publica con usuario TI no autorizado, redireccione al Gestor de interacciones tradicional (flujo actual)." rowHeight="247650"/>
</x14:slicers>
</file>

<file path=xl/tables/table1.xml><?xml version="1.0" encoding="utf-8"?>
<table xmlns="http://schemas.openxmlformats.org/spreadsheetml/2006/main" ref="B3:B190" displayName="Table_1" name="Table_1" id="1">
  <autoFilter ref="$B$3:$B$190"/>
  <tableColumns count="1">
    <tableColumn name="Validar el ingreso al gestor POC Laura Avatar desde zona publica con usuario TI no autorizado, redireccione al Gestor de interacciones tradicional (flujo actual)." id="1"/>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prod.daviviendaapp.com/" TargetMode="External"/><Relationship Id="rId2" Type="http://schemas.openxmlformats.org/officeDocument/2006/relationships/hyperlink" Target="https://prod.daviviendaapp.com/" TargetMode="External"/><Relationship Id="rId3" Type="http://schemas.openxmlformats.org/officeDocument/2006/relationships/hyperlink" Target="https://prod.daviviendaapp.com/" TargetMode="External"/><Relationship Id="rId4" Type="http://schemas.openxmlformats.org/officeDocument/2006/relationships/hyperlink" Target="https://docs.google.com/spreadsheets/d/1O0sawz_f0HQSRpCIK-zE-UkaelQo45HaxH7C55AbwqU/edit?pli=1" TargetMode="External"/><Relationship Id="rId5" Type="http://schemas.openxmlformats.org/officeDocument/2006/relationships/hyperlink" Target="https://docs.google.com/spreadsheets/d/1O0sawz_f0HQSRpCIK-zE-UkaelQo45HaxH7C55AbwqU/edit?pli=1" TargetMode="External"/><Relationship Id="rId6" Type="http://schemas.openxmlformats.org/officeDocument/2006/relationships/hyperlink" Target="https://docs.google.com/spreadsheets/d/1O0sawz_f0HQSRpCIK-zE-UkaelQo45HaxH7C55AbwqU/editpli=1" TargetMode="External"/><Relationship Id="rId7"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1.xml"/><Relationship Id="rId4" Type="http://schemas.microsoft.com/office/2007/relationships/slicer" Target="../slicers/slicer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0.71"/>
    <col customWidth="1" min="2" max="2" width="65.14"/>
    <col customWidth="1" min="3" max="3" width="10.86"/>
    <col customWidth="1" min="4" max="4" width="18.57"/>
    <col customWidth="1" min="5" max="5" width="16.57"/>
    <col customWidth="1" min="6" max="6" width="23.57"/>
    <col customWidth="1" min="7" max="7" width="11.57"/>
    <col customWidth="1" min="8" max="8" width="16.29"/>
    <col customWidth="1" min="9" max="9" width="16.71"/>
    <col customWidth="1" min="10" max="10" width="19.43"/>
    <col customWidth="1" min="11" max="11" width="47.86"/>
    <col customWidth="1" min="12" max="12" width="10.71"/>
  </cols>
  <sheetData>
    <row r="1" ht="45.75" customHeight="1">
      <c r="B1" s="1" t="s">
        <v>0</v>
      </c>
      <c r="C1" s="1" t="s">
        <v>1</v>
      </c>
      <c r="D1" s="1" t="s">
        <v>2</v>
      </c>
      <c r="E1" s="1" t="s">
        <v>3</v>
      </c>
      <c r="F1" s="2" t="s">
        <v>4</v>
      </c>
      <c r="G1" s="2" t="s">
        <v>5</v>
      </c>
      <c r="H1" s="2" t="s">
        <v>6</v>
      </c>
      <c r="I1" s="1" t="s">
        <v>7</v>
      </c>
      <c r="J1" s="3" t="s">
        <v>8</v>
      </c>
    </row>
    <row r="2">
      <c r="A2" s="4" t="s">
        <v>9</v>
      </c>
      <c r="B2" s="5" t="s">
        <v>10</v>
      </c>
      <c r="C2" s="6" t="s">
        <v>11</v>
      </c>
      <c r="D2" s="7"/>
      <c r="E2" s="7">
        <v>7.0</v>
      </c>
      <c r="F2" s="7">
        <v>7.0</v>
      </c>
      <c r="G2" s="8"/>
      <c r="H2" s="8"/>
      <c r="I2" s="7">
        <v>7.0</v>
      </c>
      <c r="J2" s="7"/>
    </row>
    <row r="3">
      <c r="A3" s="9"/>
      <c r="B3" s="5" t="s">
        <v>12</v>
      </c>
      <c r="C3" s="6" t="s">
        <v>11</v>
      </c>
      <c r="D3" s="7"/>
      <c r="E3" s="7">
        <v>17.0</v>
      </c>
      <c r="F3" s="7">
        <v>17.0</v>
      </c>
      <c r="G3" s="8"/>
      <c r="H3" s="8">
        <v>1.0</v>
      </c>
      <c r="I3" s="7">
        <v>17.0</v>
      </c>
      <c r="J3" s="7"/>
    </row>
    <row r="4">
      <c r="A4" s="9"/>
      <c r="B4" s="5" t="s">
        <v>13</v>
      </c>
      <c r="C4" s="6" t="s">
        <v>11</v>
      </c>
      <c r="D4" s="7"/>
      <c r="E4" s="7">
        <v>22.0</v>
      </c>
      <c r="F4" s="7">
        <v>22.0</v>
      </c>
      <c r="G4" s="8"/>
      <c r="H4" s="8"/>
      <c r="I4" s="7">
        <v>22.0</v>
      </c>
      <c r="J4" s="7"/>
    </row>
    <row r="5">
      <c r="A5" s="9"/>
      <c r="B5" s="5" t="s">
        <v>14</v>
      </c>
      <c r="C5" s="6" t="s">
        <v>11</v>
      </c>
      <c r="D5" s="7"/>
      <c r="E5" s="7">
        <v>9.0</v>
      </c>
      <c r="F5" s="7">
        <v>9.0</v>
      </c>
      <c r="G5" s="8"/>
      <c r="H5" s="8"/>
      <c r="I5" s="7">
        <v>9.0</v>
      </c>
      <c r="J5" s="7"/>
    </row>
    <row r="6">
      <c r="A6" s="9"/>
      <c r="B6" s="5" t="s">
        <v>15</v>
      </c>
      <c r="C6" s="6" t="s">
        <v>11</v>
      </c>
      <c r="D6" s="7"/>
      <c r="E6" s="7">
        <v>27.0</v>
      </c>
      <c r="F6" s="7">
        <v>27.0</v>
      </c>
      <c r="G6" s="8"/>
      <c r="H6" s="8"/>
      <c r="I6" s="7">
        <v>27.0</v>
      </c>
      <c r="J6" s="7"/>
    </row>
    <row r="7">
      <c r="A7" s="9"/>
      <c r="B7" s="5" t="s">
        <v>16</v>
      </c>
      <c r="C7" s="6" t="s">
        <v>11</v>
      </c>
      <c r="D7" s="7"/>
      <c r="E7" s="7">
        <v>34.0</v>
      </c>
      <c r="F7" s="7">
        <v>34.0</v>
      </c>
      <c r="G7" s="8"/>
      <c r="H7" s="8">
        <v>9.0</v>
      </c>
      <c r="I7" s="7">
        <v>34.0</v>
      </c>
      <c r="J7" s="7"/>
    </row>
    <row r="8">
      <c r="A8" s="9"/>
      <c r="B8" s="5" t="s">
        <v>17</v>
      </c>
      <c r="C8" s="6" t="s">
        <v>11</v>
      </c>
      <c r="D8" s="7"/>
      <c r="E8" s="7">
        <v>32.0</v>
      </c>
      <c r="F8" s="7">
        <v>32.0</v>
      </c>
      <c r="G8" s="8"/>
      <c r="H8" s="8"/>
      <c r="I8" s="7">
        <v>32.0</v>
      </c>
      <c r="J8" s="7"/>
    </row>
    <row r="9">
      <c r="A9" s="9"/>
      <c r="B9" s="5" t="s">
        <v>18</v>
      </c>
      <c r="C9" s="6" t="s">
        <v>11</v>
      </c>
      <c r="D9" s="7"/>
      <c r="E9" s="7">
        <v>4.0</v>
      </c>
      <c r="F9" s="7">
        <v>4.0</v>
      </c>
      <c r="G9" s="8"/>
      <c r="H9" s="8"/>
      <c r="I9" s="7">
        <v>4.0</v>
      </c>
      <c r="J9" s="7"/>
    </row>
    <row r="10">
      <c r="A10" s="9"/>
      <c r="B10" s="5" t="s">
        <v>19</v>
      </c>
      <c r="C10" s="6" t="s">
        <v>11</v>
      </c>
      <c r="D10" s="7"/>
      <c r="E10" s="7">
        <v>21.0</v>
      </c>
      <c r="F10" s="7">
        <v>21.0</v>
      </c>
      <c r="G10" s="8"/>
      <c r="H10" s="8"/>
      <c r="I10" s="7">
        <v>21.0</v>
      </c>
      <c r="J10" s="7"/>
    </row>
    <row r="11">
      <c r="A11" s="9"/>
      <c r="B11" s="5" t="s">
        <v>20</v>
      </c>
      <c r="C11" s="6" t="s">
        <v>11</v>
      </c>
      <c r="D11" s="7"/>
      <c r="E11" s="7">
        <v>3.0</v>
      </c>
      <c r="F11" s="7">
        <v>3.0</v>
      </c>
      <c r="G11" s="8"/>
      <c r="H11" s="8"/>
      <c r="I11" s="7">
        <v>3.0</v>
      </c>
      <c r="J11" s="7"/>
    </row>
    <row r="12">
      <c r="A12" s="9"/>
      <c r="B12" s="5" t="s">
        <v>21</v>
      </c>
      <c r="C12" s="6" t="s">
        <v>11</v>
      </c>
      <c r="D12" s="7"/>
      <c r="E12" s="7">
        <v>1.0</v>
      </c>
      <c r="F12" s="7">
        <v>1.0</v>
      </c>
      <c r="G12" s="8"/>
      <c r="H12" s="8"/>
      <c r="I12" s="7">
        <v>1.0</v>
      </c>
      <c r="J12" s="7"/>
    </row>
    <row r="13">
      <c r="A13" s="9"/>
      <c r="B13" s="5" t="s">
        <v>22</v>
      </c>
      <c r="C13" s="6" t="s">
        <v>11</v>
      </c>
      <c r="D13" s="7"/>
      <c r="E13" s="7">
        <v>2.0</v>
      </c>
      <c r="F13" s="7">
        <v>2.0</v>
      </c>
      <c r="G13" s="8"/>
      <c r="H13" s="8"/>
      <c r="I13" s="7">
        <v>2.0</v>
      </c>
      <c r="J13" s="7"/>
    </row>
    <row r="14">
      <c r="A14" s="9"/>
      <c r="B14" s="5" t="s">
        <v>23</v>
      </c>
      <c r="C14" s="6" t="s">
        <v>11</v>
      </c>
      <c r="D14" s="7"/>
      <c r="E14" s="7">
        <v>27.0</v>
      </c>
      <c r="F14" s="7">
        <v>27.0</v>
      </c>
      <c r="G14" s="8"/>
      <c r="H14" s="8"/>
      <c r="I14" s="7">
        <v>27.0</v>
      </c>
      <c r="J14" s="7"/>
    </row>
    <row r="15">
      <c r="A15" s="9"/>
      <c r="B15" s="5" t="s">
        <v>24</v>
      </c>
      <c r="C15" s="6" t="s">
        <v>11</v>
      </c>
      <c r="D15" s="7"/>
      <c r="E15" s="7">
        <v>19.0</v>
      </c>
      <c r="F15" s="7">
        <v>19.0</v>
      </c>
      <c r="G15" s="8"/>
      <c r="H15" s="8"/>
      <c r="I15" s="7">
        <v>27.0</v>
      </c>
      <c r="J15" s="7"/>
    </row>
    <row r="16">
      <c r="A16" s="9"/>
      <c r="B16" s="5" t="s">
        <v>25</v>
      </c>
      <c r="C16" s="6" t="s">
        <v>11</v>
      </c>
      <c r="D16" s="7"/>
      <c r="E16" s="7">
        <v>51.0</v>
      </c>
      <c r="F16" s="7">
        <v>51.0</v>
      </c>
      <c r="G16" s="8"/>
      <c r="H16" s="8"/>
      <c r="I16" s="7">
        <v>51.0</v>
      </c>
      <c r="J16" s="7"/>
    </row>
    <row r="17">
      <c r="A17" s="9"/>
      <c r="B17" s="5" t="s">
        <v>26</v>
      </c>
      <c r="C17" s="6" t="s">
        <v>11</v>
      </c>
      <c r="D17" s="7"/>
      <c r="E17" s="7">
        <v>76.0</v>
      </c>
      <c r="F17" s="7">
        <v>76.0</v>
      </c>
      <c r="G17" s="8"/>
      <c r="H17" s="8">
        <v>1.0</v>
      </c>
      <c r="I17" s="7">
        <v>76.0</v>
      </c>
      <c r="J17" s="7"/>
    </row>
    <row r="18">
      <c r="A18" s="9"/>
      <c r="B18" s="5" t="s">
        <v>27</v>
      </c>
      <c r="C18" s="6" t="s">
        <v>11</v>
      </c>
      <c r="D18" s="7"/>
      <c r="E18" s="7">
        <v>19.0</v>
      </c>
      <c r="F18" s="7">
        <v>19.0</v>
      </c>
      <c r="G18" s="8"/>
      <c r="H18" s="8"/>
      <c r="I18" s="7">
        <v>19.0</v>
      </c>
      <c r="J18" s="7"/>
    </row>
    <row r="19">
      <c r="A19" s="9"/>
      <c r="B19" s="5" t="s">
        <v>28</v>
      </c>
      <c r="C19" s="6" t="s">
        <v>11</v>
      </c>
      <c r="D19" s="7"/>
      <c r="E19" s="7">
        <v>35.0</v>
      </c>
      <c r="F19" s="7">
        <v>35.0</v>
      </c>
      <c r="G19" s="8"/>
      <c r="H19" s="8"/>
      <c r="I19" s="7">
        <v>35.0</v>
      </c>
      <c r="J19" s="7"/>
    </row>
    <row r="20" ht="15.75" customHeight="1">
      <c r="A20" s="9"/>
      <c r="B20" s="5" t="s">
        <v>29</v>
      </c>
      <c r="C20" s="6" t="s">
        <v>11</v>
      </c>
      <c r="D20" s="7"/>
      <c r="E20" s="7">
        <v>4.0</v>
      </c>
      <c r="F20" s="7">
        <v>4.0</v>
      </c>
      <c r="G20" s="8"/>
      <c r="H20" s="8"/>
      <c r="I20" s="7">
        <v>4.0</v>
      </c>
      <c r="J20" s="7"/>
    </row>
    <row r="21" ht="15.75" customHeight="1">
      <c r="A21" s="9"/>
      <c r="B21" s="5" t="s">
        <v>30</v>
      </c>
      <c r="C21" s="6" t="s">
        <v>11</v>
      </c>
      <c r="D21" s="7"/>
      <c r="E21" s="7">
        <v>4.0</v>
      </c>
      <c r="F21" s="7">
        <v>4.0</v>
      </c>
      <c r="G21" s="8"/>
      <c r="H21" s="8"/>
      <c r="I21" s="7">
        <v>4.0</v>
      </c>
      <c r="J21" s="7"/>
    </row>
    <row r="22" ht="15.75" customHeight="1">
      <c r="A22" s="9"/>
      <c r="B22" s="5" t="s">
        <v>31</v>
      </c>
      <c r="C22" s="6" t="s">
        <v>11</v>
      </c>
      <c r="D22" s="7"/>
      <c r="E22" s="7">
        <v>4.0</v>
      </c>
      <c r="F22" s="7">
        <v>4.0</v>
      </c>
      <c r="G22" s="8"/>
      <c r="H22" s="8"/>
      <c r="I22" s="7">
        <v>4.0</v>
      </c>
      <c r="J22" s="7"/>
    </row>
    <row r="23" ht="15.75" customHeight="1">
      <c r="A23" s="9"/>
      <c r="B23" s="5" t="s">
        <v>32</v>
      </c>
      <c r="C23" s="6" t="s">
        <v>11</v>
      </c>
      <c r="D23" s="7"/>
      <c r="E23" s="7">
        <v>4.0</v>
      </c>
      <c r="F23" s="7">
        <v>4.0</v>
      </c>
      <c r="G23" s="8"/>
      <c r="H23" s="8"/>
      <c r="I23" s="7">
        <v>4.0</v>
      </c>
      <c r="J23" s="7"/>
    </row>
    <row r="24" ht="15.75" customHeight="1">
      <c r="A24" s="9"/>
      <c r="B24" s="5" t="s">
        <v>33</v>
      </c>
      <c r="C24" s="6" t="s">
        <v>11</v>
      </c>
      <c r="D24" s="7"/>
      <c r="E24" s="7">
        <v>4.0</v>
      </c>
      <c r="F24" s="7">
        <v>4.0</v>
      </c>
      <c r="G24" s="8"/>
      <c r="H24" s="8"/>
      <c r="I24" s="7">
        <v>4.0</v>
      </c>
      <c r="J24" s="7"/>
    </row>
    <row r="25" ht="15.75" customHeight="1">
      <c r="A25" s="9"/>
      <c r="B25" s="5" t="s">
        <v>34</v>
      </c>
      <c r="C25" s="6" t="s">
        <v>11</v>
      </c>
      <c r="D25" s="7"/>
      <c r="E25" s="7">
        <v>4.0</v>
      </c>
      <c r="F25" s="7">
        <v>4.0</v>
      </c>
      <c r="G25" s="8"/>
      <c r="H25" s="8"/>
      <c r="I25" s="7">
        <v>4.0</v>
      </c>
      <c r="J25" s="7"/>
    </row>
    <row r="26" ht="15.75" customHeight="1">
      <c r="A26" s="9"/>
      <c r="B26" s="5" t="s">
        <v>35</v>
      </c>
      <c r="C26" s="6" t="s">
        <v>11</v>
      </c>
      <c r="D26" s="7"/>
      <c r="E26" s="7">
        <v>59.0</v>
      </c>
      <c r="F26" s="7">
        <v>59.0</v>
      </c>
      <c r="G26" s="8"/>
      <c r="H26" s="8"/>
      <c r="I26" s="7">
        <v>59.0</v>
      </c>
      <c r="J26" s="7"/>
    </row>
    <row r="27" ht="15.75" customHeight="1">
      <c r="A27" s="9"/>
      <c r="B27" s="5" t="s">
        <v>36</v>
      </c>
      <c r="C27" s="6" t="s">
        <v>11</v>
      </c>
      <c r="D27" s="7"/>
      <c r="E27" s="7">
        <v>16.0</v>
      </c>
      <c r="F27" s="7">
        <v>16.0</v>
      </c>
      <c r="G27" s="8"/>
      <c r="H27" s="8">
        <v>1.0</v>
      </c>
      <c r="I27" s="7">
        <v>16.0</v>
      </c>
      <c r="J27" s="7"/>
    </row>
    <row r="28" ht="15.75" customHeight="1">
      <c r="A28" s="9"/>
      <c r="B28" s="5" t="s">
        <v>37</v>
      </c>
      <c r="C28" s="6" t="s">
        <v>11</v>
      </c>
      <c r="D28" s="7"/>
      <c r="E28" s="7">
        <v>25.0</v>
      </c>
      <c r="F28" s="7">
        <v>25.0</v>
      </c>
      <c r="G28" s="8"/>
      <c r="H28" s="8">
        <v>1.0</v>
      </c>
      <c r="I28" s="7">
        <v>25.0</v>
      </c>
      <c r="J28" s="7"/>
    </row>
    <row r="29" ht="15.75" customHeight="1">
      <c r="A29" s="9"/>
      <c r="B29" s="5" t="s">
        <v>38</v>
      </c>
      <c r="C29" s="6" t="s">
        <v>11</v>
      </c>
      <c r="D29" s="7"/>
      <c r="E29" s="7">
        <v>15.0</v>
      </c>
      <c r="F29" s="7">
        <v>15.0</v>
      </c>
      <c r="G29" s="8"/>
      <c r="H29" s="8"/>
      <c r="I29" s="7">
        <v>6.0</v>
      </c>
      <c r="J29" s="7"/>
    </row>
    <row r="30" ht="15.75" customHeight="1">
      <c r="A30" s="9"/>
      <c r="B30" s="5" t="s">
        <v>39</v>
      </c>
      <c r="C30" s="6" t="s">
        <v>11</v>
      </c>
      <c r="D30" s="7"/>
      <c r="E30" s="7">
        <v>6.0</v>
      </c>
      <c r="F30" s="7">
        <v>6.0</v>
      </c>
      <c r="G30" s="8"/>
      <c r="H30" s="8"/>
      <c r="I30" s="7"/>
      <c r="J30" s="7"/>
    </row>
    <row r="31" ht="15.75" customHeight="1">
      <c r="A31" s="9"/>
      <c r="B31" s="10" t="s">
        <v>40</v>
      </c>
      <c r="C31" s="6" t="s">
        <v>11</v>
      </c>
      <c r="D31" s="6"/>
      <c r="E31" s="6">
        <v>15.0</v>
      </c>
      <c r="F31" s="6">
        <v>15.0</v>
      </c>
      <c r="G31" s="11"/>
      <c r="H31" s="11">
        <v>0.0</v>
      </c>
      <c r="I31" s="6">
        <v>15.0</v>
      </c>
      <c r="J31" s="6"/>
    </row>
    <row r="32" ht="15.75" customHeight="1">
      <c r="A32" s="9"/>
      <c r="B32" s="10" t="s">
        <v>41</v>
      </c>
      <c r="C32" s="6" t="s">
        <v>11</v>
      </c>
      <c r="D32" s="6"/>
      <c r="E32" s="6"/>
      <c r="F32" s="6"/>
      <c r="G32" s="11"/>
      <c r="H32" s="11"/>
      <c r="I32" s="6"/>
      <c r="J32" s="12" t="s">
        <v>42</v>
      </c>
    </row>
    <row r="33" ht="15.75" customHeight="1">
      <c r="A33" s="9"/>
      <c r="B33" s="5" t="s">
        <v>43</v>
      </c>
      <c r="C33" s="7" t="s">
        <v>11</v>
      </c>
      <c r="D33" s="7"/>
      <c r="E33" s="7">
        <v>33.0</v>
      </c>
      <c r="F33" s="7">
        <v>33.0</v>
      </c>
      <c r="G33" s="8"/>
      <c r="H33" s="8"/>
      <c r="I33" s="7">
        <v>33.0</v>
      </c>
      <c r="J33" s="7"/>
    </row>
    <row r="34" ht="15.75" customHeight="1">
      <c r="A34" s="9"/>
      <c r="B34" s="5" t="s">
        <v>44</v>
      </c>
      <c r="C34" s="7" t="s">
        <v>11</v>
      </c>
      <c r="D34" s="7"/>
      <c r="E34" s="7">
        <v>12.0</v>
      </c>
      <c r="F34" s="7">
        <v>12.0</v>
      </c>
      <c r="G34" s="8"/>
      <c r="H34" s="8"/>
      <c r="I34" s="7">
        <v>12.0</v>
      </c>
      <c r="J34" s="7"/>
    </row>
    <row r="35" ht="15.75" customHeight="1">
      <c r="A35" s="9"/>
      <c r="B35" s="5" t="s">
        <v>45</v>
      </c>
      <c r="C35" s="7" t="s">
        <v>11</v>
      </c>
      <c r="D35" s="7"/>
      <c r="E35" s="7">
        <v>6.0</v>
      </c>
      <c r="F35" s="7">
        <v>6.0</v>
      </c>
      <c r="G35" s="8"/>
      <c r="H35" s="8"/>
      <c r="I35" s="7">
        <v>6.0</v>
      </c>
      <c r="J35" s="7"/>
    </row>
    <row r="36" ht="15.75" customHeight="1">
      <c r="A36" s="9"/>
      <c r="B36" s="5" t="s">
        <v>46</v>
      </c>
      <c r="C36" s="7" t="s">
        <v>11</v>
      </c>
      <c r="D36" s="7"/>
      <c r="E36" s="7">
        <v>8.0</v>
      </c>
      <c r="F36" s="7">
        <v>8.0</v>
      </c>
      <c r="G36" s="8"/>
      <c r="H36" s="8"/>
      <c r="I36" s="7">
        <v>8.0</v>
      </c>
      <c r="J36" s="7"/>
    </row>
    <row r="37" ht="15.75" customHeight="1">
      <c r="A37" s="13"/>
      <c r="B37" s="5" t="s">
        <v>47</v>
      </c>
      <c r="C37" s="7" t="s">
        <v>11</v>
      </c>
      <c r="D37" s="7"/>
      <c r="E37" s="7">
        <v>37.0</v>
      </c>
      <c r="F37" s="7">
        <v>37.0</v>
      </c>
      <c r="G37" s="8"/>
      <c r="H37" s="8"/>
      <c r="I37" s="7">
        <v>37.0</v>
      </c>
      <c r="J37" s="7"/>
    </row>
    <row r="38" ht="15.75" customHeight="1">
      <c r="A38" s="4" t="s">
        <v>48</v>
      </c>
      <c r="B38" s="14" t="s">
        <v>49</v>
      </c>
      <c r="C38" s="6" t="s">
        <v>11</v>
      </c>
      <c r="D38" s="6">
        <v>25.0</v>
      </c>
      <c r="E38" s="6">
        <v>25.0</v>
      </c>
      <c r="F38" s="6">
        <v>25.0</v>
      </c>
      <c r="G38" s="11"/>
      <c r="H38" s="11"/>
      <c r="I38" s="6"/>
      <c r="J38" s="6">
        <v>1.0</v>
      </c>
    </row>
    <row r="39" ht="15.75" customHeight="1">
      <c r="A39" s="9"/>
      <c r="B39" s="14" t="s">
        <v>50</v>
      </c>
      <c r="C39" s="6" t="s">
        <v>11</v>
      </c>
      <c r="D39" s="6">
        <v>60.0</v>
      </c>
      <c r="E39" s="6">
        <v>60.0</v>
      </c>
      <c r="F39" s="6">
        <v>60.0</v>
      </c>
      <c r="G39" s="11"/>
      <c r="H39" s="11"/>
      <c r="I39" s="6"/>
      <c r="J39" s="6"/>
    </row>
    <row r="40" ht="15.75" customHeight="1">
      <c r="A40" s="9"/>
      <c r="B40" s="14" t="s">
        <v>51</v>
      </c>
      <c r="C40" s="6" t="s">
        <v>11</v>
      </c>
      <c r="D40" s="6">
        <v>71.0</v>
      </c>
      <c r="E40" s="6">
        <f t="shared" ref="E40:E48" si="1">H40+F40</f>
        <v>81</v>
      </c>
      <c r="F40" s="11">
        <v>70.0</v>
      </c>
      <c r="G40" s="11"/>
      <c r="H40" s="11">
        <v>11.0</v>
      </c>
      <c r="I40" s="6"/>
      <c r="J40" s="6"/>
    </row>
    <row r="41" ht="15.75" customHeight="1">
      <c r="A41" s="9"/>
      <c r="B41" s="14" t="s">
        <v>52</v>
      </c>
      <c r="C41" s="6" t="s">
        <v>11</v>
      </c>
      <c r="D41" s="6">
        <v>149.0</v>
      </c>
      <c r="E41" s="6">
        <f t="shared" si="1"/>
        <v>186</v>
      </c>
      <c r="F41" s="11">
        <v>149.0</v>
      </c>
      <c r="G41" s="11"/>
      <c r="H41" s="11">
        <v>37.0</v>
      </c>
      <c r="I41" s="6"/>
      <c r="J41" s="6"/>
    </row>
    <row r="42" ht="15.75" customHeight="1">
      <c r="A42" s="9"/>
      <c r="B42" s="14" t="s">
        <v>53</v>
      </c>
      <c r="C42" s="6" t="s">
        <v>11</v>
      </c>
      <c r="D42" s="6">
        <v>124.0</v>
      </c>
      <c r="E42" s="6">
        <f t="shared" si="1"/>
        <v>164</v>
      </c>
      <c r="F42" s="11">
        <v>143.0</v>
      </c>
      <c r="G42" s="11"/>
      <c r="H42" s="11">
        <v>21.0</v>
      </c>
      <c r="I42" s="6">
        <v>20.0</v>
      </c>
      <c r="J42" s="6">
        <v>1.0</v>
      </c>
    </row>
    <row r="43" ht="15.75" customHeight="1">
      <c r="A43" s="9"/>
      <c r="B43" s="14" t="s">
        <v>54</v>
      </c>
      <c r="C43" s="6" t="s">
        <v>11</v>
      </c>
      <c r="D43" s="6">
        <v>10.0</v>
      </c>
      <c r="E43" s="6">
        <f t="shared" si="1"/>
        <v>10</v>
      </c>
      <c r="F43" s="11">
        <v>10.0</v>
      </c>
      <c r="G43" s="11"/>
      <c r="H43" s="15"/>
      <c r="I43" s="6"/>
      <c r="J43" s="6"/>
    </row>
    <row r="44" ht="15.75" customHeight="1">
      <c r="A44" s="9"/>
      <c r="B44" s="14" t="s">
        <v>55</v>
      </c>
      <c r="C44" s="6" t="s">
        <v>11</v>
      </c>
      <c r="D44" s="6">
        <v>86.0</v>
      </c>
      <c r="E44" s="6">
        <f t="shared" si="1"/>
        <v>96</v>
      </c>
      <c r="F44" s="11">
        <v>78.0</v>
      </c>
      <c r="G44" s="11">
        <v>1.0</v>
      </c>
      <c r="H44" s="6">
        <v>18.0</v>
      </c>
      <c r="I44" s="6">
        <v>1.0</v>
      </c>
      <c r="J44" s="6">
        <v>8.0</v>
      </c>
    </row>
    <row r="45" ht="15.75" customHeight="1">
      <c r="A45" s="9"/>
      <c r="B45" s="14" t="s">
        <v>56</v>
      </c>
      <c r="C45" s="6" t="s">
        <v>11</v>
      </c>
      <c r="D45" s="6">
        <v>32.0</v>
      </c>
      <c r="E45" s="6">
        <f t="shared" si="1"/>
        <v>32</v>
      </c>
      <c r="F45" s="11">
        <v>28.0</v>
      </c>
      <c r="G45" s="11"/>
      <c r="H45" s="16">
        <v>4.0</v>
      </c>
      <c r="I45" s="6"/>
      <c r="J45" s="6">
        <v>4.0</v>
      </c>
    </row>
    <row r="46" ht="15.75" customHeight="1">
      <c r="A46" s="9"/>
      <c r="B46" s="17" t="s">
        <v>57</v>
      </c>
      <c r="C46" s="18" t="s">
        <v>11</v>
      </c>
      <c r="D46" s="18">
        <v>341.0</v>
      </c>
      <c r="E46" s="6">
        <f t="shared" si="1"/>
        <v>413</v>
      </c>
      <c r="F46" s="15">
        <v>350.0</v>
      </c>
      <c r="G46" s="15"/>
      <c r="H46" s="15">
        <v>63.0</v>
      </c>
      <c r="I46" s="18">
        <v>52.0</v>
      </c>
      <c r="J46" s="18">
        <v>53.0</v>
      </c>
    </row>
    <row r="47" ht="15.75" customHeight="1">
      <c r="A47" s="9"/>
      <c r="B47" s="14" t="s">
        <v>58</v>
      </c>
      <c r="C47" s="6" t="s">
        <v>11</v>
      </c>
      <c r="D47" s="6">
        <v>59.0</v>
      </c>
      <c r="E47" s="6">
        <f t="shared" si="1"/>
        <v>112</v>
      </c>
      <c r="F47" s="6">
        <v>53.0</v>
      </c>
      <c r="G47" s="6"/>
      <c r="H47" s="6">
        <v>59.0</v>
      </c>
      <c r="I47" s="6">
        <v>28.0</v>
      </c>
      <c r="J47" s="6">
        <v>34.0</v>
      </c>
    </row>
    <row r="48" ht="15.75" customHeight="1">
      <c r="A48" s="13"/>
      <c r="B48" s="14" t="s">
        <v>59</v>
      </c>
      <c r="C48" s="6" t="s">
        <v>11</v>
      </c>
      <c r="D48" s="6">
        <v>284.0</v>
      </c>
      <c r="E48" s="6">
        <f t="shared" si="1"/>
        <v>290</v>
      </c>
      <c r="F48" s="6">
        <v>284.0</v>
      </c>
      <c r="G48" s="6"/>
      <c r="H48" s="6">
        <v>6.0</v>
      </c>
      <c r="I48" s="6"/>
      <c r="J48" s="6">
        <v>3.0</v>
      </c>
    </row>
    <row r="49" ht="15.75" customHeight="1">
      <c r="A49" s="19" t="s">
        <v>60</v>
      </c>
      <c r="B49" s="20" t="s">
        <v>61</v>
      </c>
      <c r="C49" s="21" t="s">
        <v>11</v>
      </c>
      <c r="D49" s="21">
        <v>99.0</v>
      </c>
      <c r="E49" s="21"/>
      <c r="F49" s="21"/>
      <c r="G49" s="21"/>
      <c r="H49" s="21"/>
      <c r="I49" s="21"/>
      <c r="J49" s="21">
        <v>99.0</v>
      </c>
      <c r="K49" s="22"/>
    </row>
    <row r="50" ht="15.75" customHeight="1">
      <c r="A50" s="19" t="s">
        <v>60</v>
      </c>
      <c r="B50" s="20" t="s">
        <v>62</v>
      </c>
      <c r="C50" s="21" t="s">
        <v>11</v>
      </c>
      <c r="D50" s="21">
        <v>183.0</v>
      </c>
      <c r="E50" s="21"/>
      <c r="F50" s="21"/>
      <c r="G50" s="21"/>
      <c r="H50" s="21"/>
      <c r="I50" s="21"/>
      <c r="J50" s="21">
        <v>183.0</v>
      </c>
      <c r="K50" s="22"/>
    </row>
    <row r="51" ht="15.75" customHeight="1">
      <c r="A51" s="19" t="s">
        <v>60</v>
      </c>
      <c r="B51" s="20" t="s">
        <v>63</v>
      </c>
      <c r="C51" s="21" t="s">
        <v>11</v>
      </c>
      <c r="D51" s="21">
        <v>43.0</v>
      </c>
      <c r="E51" s="21"/>
      <c r="F51" s="21"/>
      <c r="G51" s="21"/>
      <c r="H51" s="21"/>
      <c r="I51" s="21"/>
      <c r="J51" s="21">
        <v>43.0</v>
      </c>
      <c r="K51" s="22"/>
    </row>
    <row r="52" ht="15.75" customHeight="1">
      <c r="A52" s="19" t="s">
        <v>60</v>
      </c>
      <c r="B52" s="20" t="s">
        <v>64</v>
      </c>
      <c r="C52" s="21" t="s">
        <v>11</v>
      </c>
      <c r="D52" s="21">
        <v>8.0</v>
      </c>
      <c r="E52" s="21"/>
      <c r="F52" s="21"/>
      <c r="G52" s="21"/>
      <c r="H52" s="21"/>
      <c r="I52" s="21"/>
      <c r="J52" s="21">
        <v>8.0</v>
      </c>
      <c r="K52" s="22"/>
    </row>
    <row r="53" ht="15.75" customHeight="1">
      <c r="A53" s="19" t="s">
        <v>60</v>
      </c>
      <c r="B53" s="20" t="s">
        <v>65</v>
      </c>
      <c r="C53" s="21" t="s">
        <v>11</v>
      </c>
      <c r="D53" s="21">
        <v>16.0</v>
      </c>
      <c r="E53" s="21"/>
      <c r="F53" s="21"/>
      <c r="G53" s="21"/>
      <c r="H53" s="21"/>
      <c r="I53" s="21"/>
      <c r="J53" s="21">
        <v>16.0</v>
      </c>
      <c r="K53" s="22"/>
    </row>
    <row r="54" ht="15.75" customHeight="1">
      <c r="A54" s="19" t="s">
        <v>60</v>
      </c>
      <c r="B54" s="20" t="s">
        <v>66</v>
      </c>
      <c r="C54" s="21" t="s">
        <v>11</v>
      </c>
      <c r="D54" s="21">
        <v>3.0</v>
      </c>
      <c r="E54" s="21"/>
      <c r="F54" s="21"/>
      <c r="G54" s="21"/>
      <c r="H54" s="21"/>
      <c r="I54" s="21"/>
      <c r="J54" s="21">
        <v>3.0</v>
      </c>
      <c r="K54" s="22"/>
    </row>
    <row r="55" ht="15.75" customHeight="1">
      <c r="A55" s="19" t="s">
        <v>60</v>
      </c>
      <c r="B55" s="20" t="s">
        <v>67</v>
      </c>
      <c r="C55" s="21" t="s">
        <v>11</v>
      </c>
      <c r="D55" s="21">
        <v>15.0</v>
      </c>
      <c r="E55" s="21"/>
      <c r="F55" s="21"/>
      <c r="G55" s="21"/>
      <c r="H55" s="21"/>
      <c r="I55" s="21"/>
      <c r="J55" s="21">
        <v>15.0</v>
      </c>
      <c r="K55" s="22"/>
    </row>
    <row r="56" ht="15.75" customHeight="1">
      <c r="A56" s="19" t="s">
        <v>60</v>
      </c>
      <c r="B56" s="20" t="s">
        <v>68</v>
      </c>
      <c r="C56" s="21" t="s">
        <v>11</v>
      </c>
      <c r="D56" s="21">
        <v>1.0</v>
      </c>
      <c r="E56" s="21"/>
      <c r="F56" s="21"/>
      <c r="G56" s="21"/>
      <c r="H56" s="21"/>
      <c r="I56" s="21"/>
      <c r="J56" s="21">
        <v>1.0</v>
      </c>
      <c r="K56" s="22"/>
    </row>
    <row r="57" ht="15.75" customHeight="1">
      <c r="A57" s="19" t="s">
        <v>60</v>
      </c>
      <c r="B57" s="20" t="s">
        <v>69</v>
      </c>
      <c r="C57" s="21" t="s">
        <v>11</v>
      </c>
      <c r="D57" s="21">
        <v>12.0</v>
      </c>
      <c r="E57" s="21"/>
      <c r="F57" s="21"/>
      <c r="G57" s="21"/>
      <c r="H57" s="21"/>
      <c r="I57" s="21"/>
      <c r="J57" s="21">
        <v>12.0</v>
      </c>
      <c r="K57" s="22"/>
    </row>
    <row r="58" ht="15.75" customHeight="1">
      <c r="A58" s="19" t="s">
        <v>60</v>
      </c>
      <c r="B58" s="20" t="s">
        <v>70</v>
      </c>
      <c r="C58" s="21" t="s">
        <v>11</v>
      </c>
      <c r="D58" s="21">
        <v>6.0</v>
      </c>
      <c r="E58" s="21"/>
      <c r="F58" s="21"/>
      <c r="G58" s="21"/>
      <c r="H58" s="21"/>
      <c r="I58" s="21"/>
      <c r="J58" s="21">
        <v>6.0</v>
      </c>
      <c r="K58" s="23"/>
      <c r="L58" s="19">
        <f t="array" ref="L58">COUNTIF(E57:E2043,K58:K113)</f>
        <v>0</v>
      </c>
    </row>
    <row r="59" ht="15.75" customHeight="1">
      <c r="A59" s="19" t="s">
        <v>60</v>
      </c>
      <c r="B59" s="20" t="s">
        <v>71</v>
      </c>
      <c r="C59" s="21" t="s">
        <v>11</v>
      </c>
      <c r="D59" s="21">
        <v>4.0</v>
      </c>
      <c r="E59" s="21"/>
      <c r="F59" s="21"/>
      <c r="G59" s="21"/>
      <c r="H59" s="21"/>
      <c r="I59" s="21"/>
      <c r="J59" s="21">
        <v>4.0</v>
      </c>
      <c r="K59" s="23"/>
      <c r="L59" s="19"/>
    </row>
    <row r="60" ht="15.75" customHeight="1">
      <c r="A60" s="19" t="s">
        <v>60</v>
      </c>
      <c r="B60" s="20" t="s">
        <v>72</v>
      </c>
      <c r="C60" s="21" t="s">
        <v>11</v>
      </c>
      <c r="D60" s="21">
        <v>18.0</v>
      </c>
      <c r="E60" s="21"/>
      <c r="F60" s="21"/>
      <c r="G60" s="21"/>
      <c r="H60" s="21"/>
      <c r="I60" s="21"/>
      <c r="J60" s="21">
        <v>18.0</v>
      </c>
      <c r="K60" s="23"/>
      <c r="L60" s="19"/>
    </row>
    <row r="61" ht="15.75" customHeight="1">
      <c r="A61" s="19" t="s">
        <v>60</v>
      </c>
      <c r="B61" s="20" t="s">
        <v>73</v>
      </c>
      <c r="C61" s="21" t="s">
        <v>11</v>
      </c>
      <c r="D61" s="21">
        <v>22.0</v>
      </c>
      <c r="E61" s="21"/>
      <c r="F61" s="21"/>
      <c r="G61" s="21"/>
      <c r="H61" s="21"/>
      <c r="I61" s="21"/>
      <c r="J61" s="21">
        <v>22.0</v>
      </c>
      <c r="K61" s="23"/>
      <c r="L61" s="19"/>
    </row>
    <row r="62" ht="15.75" customHeight="1">
      <c r="A62" s="19" t="s">
        <v>60</v>
      </c>
      <c r="B62" s="20" t="s">
        <v>74</v>
      </c>
      <c r="C62" s="21" t="s">
        <v>11</v>
      </c>
      <c r="D62" s="21">
        <v>22.0</v>
      </c>
      <c r="E62" s="21"/>
      <c r="F62" s="21"/>
      <c r="G62" s="21"/>
      <c r="H62" s="21"/>
      <c r="I62" s="21"/>
      <c r="J62" s="21">
        <v>22.0</v>
      </c>
      <c r="K62" s="23"/>
      <c r="L62" s="19"/>
    </row>
    <row r="63" ht="15.75" customHeight="1">
      <c r="A63" s="19" t="s">
        <v>60</v>
      </c>
      <c r="B63" s="20" t="s">
        <v>75</v>
      </c>
      <c r="C63" s="21" t="s">
        <v>11</v>
      </c>
      <c r="D63" s="21">
        <v>8.0</v>
      </c>
      <c r="E63" s="21"/>
      <c r="F63" s="21"/>
      <c r="G63" s="21"/>
      <c r="H63" s="21"/>
      <c r="I63" s="21"/>
      <c r="J63" s="21">
        <v>8.0</v>
      </c>
      <c r="K63" s="23"/>
      <c r="L63" s="19"/>
    </row>
    <row r="64" ht="15.75" customHeight="1">
      <c r="A64" s="19" t="s">
        <v>60</v>
      </c>
      <c r="B64" s="20" t="s">
        <v>76</v>
      </c>
      <c r="C64" s="21" t="s">
        <v>11</v>
      </c>
      <c r="D64" s="21">
        <v>1.0</v>
      </c>
      <c r="E64" s="21"/>
      <c r="F64" s="21"/>
      <c r="G64" s="21"/>
      <c r="H64" s="21"/>
      <c r="I64" s="21"/>
      <c r="J64" s="21">
        <v>1.0</v>
      </c>
      <c r="K64" s="23"/>
      <c r="L64" s="19"/>
    </row>
    <row r="65" ht="15.75" customHeight="1">
      <c r="A65" s="19" t="s">
        <v>60</v>
      </c>
      <c r="B65" s="20" t="s">
        <v>77</v>
      </c>
      <c r="C65" s="21" t="s">
        <v>11</v>
      </c>
      <c r="D65" s="21">
        <v>9.0</v>
      </c>
      <c r="E65" s="21"/>
      <c r="F65" s="21"/>
      <c r="G65" s="21"/>
      <c r="H65" s="21"/>
      <c r="I65" s="21"/>
      <c r="J65" s="21">
        <v>9.0</v>
      </c>
      <c r="K65" s="23"/>
      <c r="L65" s="19"/>
    </row>
    <row r="66" ht="15.75" customHeight="1">
      <c r="A66" s="19" t="s">
        <v>60</v>
      </c>
      <c r="B66" s="20" t="s">
        <v>78</v>
      </c>
      <c r="C66" s="21" t="s">
        <v>11</v>
      </c>
      <c r="D66" s="21">
        <v>10.0</v>
      </c>
      <c r="E66" s="21"/>
      <c r="F66" s="21"/>
      <c r="G66" s="21"/>
      <c r="H66" s="21"/>
      <c r="I66" s="21"/>
      <c r="J66" s="21">
        <v>10.0</v>
      </c>
      <c r="K66" s="23"/>
      <c r="L66" s="19"/>
    </row>
    <row r="67" ht="15.75" customHeight="1">
      <c r="A67" s="19" t="s">
        <v>60</v>
      </c>
      <c r="B67" s="20" t="s">
        <v>79</v>
      </c>
      <c r="C67" s="21" t="s">
        <v>11</v>
      </c>
      <c r="D67" s="21">
        <v>13.0</v>
      </c>
      <c r="E67" s="21"/>
      <c r="F67" s="21"/>
      <c r="G67" s="21"/>
      <c r="H67" s="21"/>
      <c r="I67" s="21"/>
      <c r="J67" s="21">
        <v>13.0</v>
      </c>
      <c r="K67" s="23"/>
      <c r="L67" s="19"/>
    </row>
    <row r="68" ht="15.75" customHeight="1">
      <c r="A68" s="19" t="s">
        <v>60</v>
      </c>
      <c r="B68" s="20" t="s">
        <v>80</v>
      </c>
      <c r="C68" s="21" t="s">
        <v>11</v>
      </c>
      <c r="D68" s="21">
        <v>75.0</v>
      </c>
      <c r="E68" s="21"/>
      <c r="F68" s="21"/>
      <c r="G68" s="21"/>
      <c r="H68" s="21"/>
      <c r="I68" s="21"/>
      <c r="J68" s="21">
        <v>75.0</v>
      </c>
      <c r="K68" s="23"/>
      <c r="L68" s="19"/>
    </row>
    <row r="69" ht="15.75" customHeight="1">
      <c r="A69" s="19" t="s">
        <v>60</v>
      </c>
      <c r="B69" s="20" t="s">
        <v>81</v>
      </c>
      <c r="C69" s="21" t="s">
        <v>11</v>
      </c>
      <c r="D69" s="21">
        <v>26.0</v>
      </c>
      <c r="E69" s="21"/>
      <c r="F69" s="21"/>
      <c r="G69" s="21"/>
      <c r="H69" s="21"/>
      <c r="I69" s="21"/>
      <c r="J69" s="21">
        <v>26.0</v>
      </c>
      <c r="K69" s="23"/>
      <c r="L69" s="19"/>
    </row>
    <row r="70" ht="15.75" customHeight="1">
      <c r="A70" s="19" t="s">
        <v>60</v>
      </c>
      <c r="B70" s="20" t="s">
        <v>82</v>
      </c>
      <c r="C70" s="21" t="s">
        <v>11</v>
      </c>
      <c r="D70" s="21">
        <v>48.0</v>
      </c>
      <c r="E70" s="21"/>
      <c r="F70" s="21"/>
      <c r="G70" s="21"/>
      <c r="H70" s="21"/>
      <c r="I70" s="21"/>
      <c r="J70" s="21">
        <v>48.0</v>
      </c>
      <c r="K70" s="23"/>
      <c r="L70" s="19"/>
    </row>
    <row r="71" ht="15.75" customHeight="1">
      <c r="A71" s="19" t="s">
        <v>60</v>
      </c>
      <c r="B71" s="20" t="s">
        <v>83</v>
      </c>
      <c r="C71" s="21" t="s">
        <v>11</v>
      </c>
      <c r="D71" s="21">
        <v>18.0</v>
      </c>
      <c r="E71" s="21"/>
      <c r="F71" s="21"/>
      <c r="G71" s="21"/>
      <c r="H71" s="21"/>
      <c r="I71" s="21"/>
      <c r="J71" s="21">
        <v>18.0</v>
      </c>
      <c r="K71" s="23"/>
      <c r="L71" s="19"/>
    </row>
    <row r="72" ht="15.75" customHeight="1">
      <c r="A72" s="19" t="s">
        <v>60</v>
      </c>
      <c r="B72" s="20" t="s">
        <v>84</v>
      </c>
      <c r="C72" s="21" t="s">
        <v>11</v>
      </c>
      <c r="D72" s="21">
        <v>7.0</v>
      </c>
      <c r="E72" s="21"/>
      <c r="F72" s="21"/>
      <c r="G72" s="21"/>
      <c r="H72" s="21"/>
      <c r="I72" s="21"/>
      <c r="J72" s="21">
        <v>7.0</v>
      </c>
      <c r="K72" s="23"/>
      <c r="L72" s="19"/>
    </row>
    <row r="73" ht="15.75" customHeight="1">
      <c r="A73" s="19" t="s">
        <v>60</v>
      </c>
      <c r="B73" s="20" t="s">
        <v>85</v>
      </c>
      <c r="C73" s="21" t="s">
        <v>11</v>
      </c>
      <c r="D73" s="21">
        <v>11.0</v>
      </c>
      <c r="E73" s="21"/>
      <c r="F73" s="21"/>
      <c r="G73" s="21"/>
      <c r="H73" s="21"/>
      <c r="I73" s="21"/>
      <c r="J73" s="21">
        <v>11.0</v>
      </c>
      <c r="K73" s="23"/>
      <c r="L73" s="19"/>
    </row>
    <row r="74" ht="15.75" customHeight="1">
      <c r="A74" s="19" t="s">
        <v>60</v>
      </c>
      <c r="B74" s="20" t="s">
        <v>86</v>
      </c>
      <c r="C74" s="21" t="s">
        <v>11</v>
      </c>
      <c r="D74" s="21">
        <v>23.0</v>
      </c>
      <c r="E74" s="21"/>
      <c r="F74" s="21"/>
      <c r="G74" s="21"/>
      <c r="H74" s="21"/>
      <c r="I74" s="21"/>
      <c r="J74" s="21">
        <v>23.0</v>
      </c>
      <c r="K74" s="23"/>
      <c r="L74" s="19"/>
    </row>
    <row r="75" ht="15.75" customHeight="1">
      <c r="A75" s="19" t="s">
        <v>60</v>
      </c>
      <c r="B75" s="20" t="s">
        <v>87</v>
      </c>
      <c r="C75" s="21" t="s">
        <v>11</v>
      </c>
      <c r="D75" s="21">
        <v>49.0</v>
      </c>
      <c r="E75" s="21"/>
      <c r="F75" s="21"/>
      <c r="G75" s="21"/>
      <c r="H75" s="21"/>
      <c r="I75" s="21"/>
      <c r="J75" s="21">
        <v>49.0</v>
      </c>
      <c r="K75" s="23"/>
      <c r="L75" s="19"/>
    </row>
    <row r="76" ht="15.75" customHeight="1">
      <c r="A76" s="19" t="s">
        <v>60</v>
      </c>
      <c r="B76" s="20" t="s">
        <v>88</v>
      </c>
      <c r="C76" s="21" t="s">
        <v>11</v>
      </c>
      <c r="D76" s="21">
        <v>2.0</v>
      </c>
      <c r="E76" s="21"/>
      <c r="F76" s="21"/>
      <c r="G76" s="21"/>
      <c r="H76" s="21"/>
      <c r="I76" s="21"/>
      <c r="J76" s="21">
        <v>2.0</v>
      </c>
      <c r="K76" s="23"/>
      <c r="L76" s="19"/>
    </row>
    <row r="77" ht="15.75" customHeight="1">
      <c r="A77" s="19" t="s">
        <v>60</v>
      </c>
      <c r="B77" s="20" t="s">
        <v>89</v>
      </c>
      <c r="C77" s="21" t="s">
        <v>11</v>
      </c>
      <c r="D77" s="21">
        <v>97.0</v>
      </c>
      <c r="E77" s="21"/>
      <c r="F77" s="21"/>
      <c r="G77" s="21"/>
      <c r="H77" s="21"/>
      <c r="I77" s="21"/>
      <c r="J77" s="21">
        <v>97.0</v>
      </c>
      <c r="K77" s="23"/>
      <c r="L77" s="19"/>
    </row>
    <row r="78" ht="15.75" customHeight="1">
      <c r="A78" s="19" t="s">
        <v>60</v>
      </c>
      <c r="B78" s="20" t="s">
        <v>90</v>
      </c>
      <c r="C78" s="21" t="s">
        <v>11</v>
      </c>
      <c r="D78" s="21">
        <v>4.0</v>
      </c>
      <c r="E78" s="21"/>
      <c r="F78" s="21"/>
      <c r="G78" s="21"/>
      <c r="H78" s="21"/>
      <c r="I78" s="21"/>
      <c r="J78" s="21">
        <v>4.0</v>
      </c>
      <c r="K78" s="23"/>
      <c r="L78" s="19"/>
    </row>
    <row r="79" ht="15.75" customHeight="1">
      <c r="A79" s="19" t="s">
        <v>60</v>
      </c>
      <c r="B79" s="20" t="s">
        <v>91</v>
      </c>
      <c r="C79" s="21" t="s">
        <v>11</v>
      </c>
      <c r="D79" s="21">
        <v>7.0</v>
      </c>
      <c r="E79" s="21"/>
      <c r="F79" s="21"/>
      <c r="G79" s="21"/>
      <c r="H79" s="21"/>
      <c r="I79" s="21"/>
      <c r="J79" s="21">
        <v>7.0</v>
      </c>
      <c r="K79" s="23"/>
      <c r="L79" s="19"/>
    </row>
    <row r="80" ht="15.75" customHeight="1">
      <c r="A80" s="19" t="s">
        <v>60</v>
      </c>
      <c r="B80" s="20" t="s">
        <v>92</v>
      </c>
      <c r="C80" s="21" t="s">
        <v>11</v>
      </c>
      <c r="D80" s="21">
        <v>14.0</v>
      </c>
      <c r="E80" s="21"/>
      <c r="F80" s="21"/>
      <c r="G80" s="21"/>
      <c r="H80" s="21"/>
      <c r="I80" s="21"/>
      <c r="J80" s="21">
        <v>14.0</v>
      </c>
      <c r="K80" s="23"/>
      <c r="L80" s="19"/>
    </row>
    <row r="81" ht="15.75" customHeight="1">
      <c r="A81" s="19" t="s">
        <v>60</v>
      </c>
      <c r="B81" s="20" t="s">
        <v>93</v>
      </c>
      <c r="C81" s="21" t="s">
        <v>11</v>
      </c>
      <c r="D81" s="21">
        <v>124.0</v>
      </c>
      <c r="E81" s="21"/>
      <c r="F81" s="21"/>
      <c r="G81" s="21"/>
      <c r="H81" s="21"/>
      <c r="I81" s="21"/>
      <c r="J81" s="21">
        <v>124.0</v>
      </c>
      <c r="K81" s="23"/>
      <c r="L81" s="19"/>
    </row>
    <row r="82" ht="15.75" customHeight="1">
      <c r="A82" s="19" t="s">
        <v>60</v>
      </c>
      <c r="B82" s="20" t="s">
        <v>94</v>
      </c>
      <c r="C82" s="21" t="s">
        <v>11</v>
      </c>
      <c r="D82" s="21">
        <v>107.0</v>
      </c>
      <c r="E82" s="21"/>
      <c r="F82" s="21"/>
      <c r="G82" s="21"/>
      <c r="H82" s="21"/>
      <c r="I82" s="21"/>
      <c r="J82" s="21">
        <v>107.0</v>
      </c>
      <c r="K82" s="23"/>
      <c r="L82" s="19"/>
    </row>
    <row r="83" ht="15.75" customHeight="1">
      <c r="A83" s="19" t="s">
        <v>60</v>
      </c>
      <c r="B83" s="20" t="s">
        <v>95</v>
      </c>
      <c r="C83" s="21" t="s">
        <v>11</v>
      </c>
      <c r="D83" s="21">
        <v>10.0</v>
      </c>
      <c r="E83" s="21"/>
      <c r="F83" s="21"/>
      <c r="G83" s="21"/>
      <c r="H83" s="21"/>
      <c r="I83" s="21"/>
      <c r="J83" s="21">
        <v>10.0</v>
      </c>
      <c r="K83" s="23"/>
      <c r="L83" s="19"/>
    </row>
    <row r="84" ht="15.75" customHeight="1">
      <c r="A84" s="19" t="s">
        <v>60</v>
      </c>
      <c r="B84" s="20" t="s">
        <v>96</v>
      </c>
      <c r="C84" s="21" t="s">
        <v>11</v>
      </c>
      <c r="D84" s="21">
        <v>104.0</v>
      </c>
      <c r="E84" s="21"/>
      <c r="F84" s="21"/>
      <c r="G84" s="21"/>
      <c r="H84" s="21"/>
      <c r="I84" s="21"/>
      <c r="J84" s="21">
        <v>104.0</v>
      </c>
      <c r="K84" s="23"/>
      <c r="L84" s="19"/>
    </row>
    <row r="85" ht="15.75" customHeight="1">
      <c r="A85" s="19" t="s">
        <v>60</v>
      </c>
      <c r="B85" s="20" t="s">
        <v>97</v>
      </c>
      <c r="C85" s="21" t="s">
        <v>11</v>
      </c>
      <c r="D85" s="21">
        <v>5.0</v>
      </c>
      <c r="E85" s="21"/>
      <c r="F85" s="21"/>
      <c r="G85" s="21"/>
      <c r="H85" s="21"/>
      <c r="I85" s="21"/>
      <c r="J85" s="21">
        <v>5.0</v>
      </c>
      <c r="K85" s="23"/>
      <c r="L85" s="19"/>
    </row>
    <row r="86" ht="15.75" customHeight="1">
      <c r="A86" s="19" t="s">
        <v>60</v>
      </c>
      <c r="B86" s="20" t="s">
        <v>98</v>
      </c>
      <c r="C86" s="21" t="s">
        <v>11</v>
      </c>
      <c r="D86" s="21">
        <v>8.0</v>
      </c>
      <c r="E86" s="21"/>
      <c r="F86" s="21"/>
      <c r="G86" s="21"/>
      <c r="H86" s="21"/>
      <c r="I86" s="21"/>
      <c r="J86" s="21">
        <v>8.0</v>
      </c>
      <c r="K86" s="23"/>
      <c r="L86" s="19"/>
    </row>
    <row r="87" ht="15.75" customHeight="1">
      <c r="A87" s="19" t="s">
        <v>60</v>
      </c>
      <c r="B87" s="20" t="s">
        <v>99</v>
      </c>
      <c r="C87" s="21" t="s">
        <v>11</v>
      </c>
      <c r="D87" s="21">
        <v>20.0</v>
      </c>
      <c r="E87" s="21"/>
      <c r="F87" s="21"/>
      <c r="G87" s="21"/>
      <c r="H87" s="21"/>
      <c r="I87" s="21"/>
      <c r="J87" s="21">
        <v>20.0</v>
      </c>
      <c r="K87" s="23"/>
      <c r="L87" s="19"/>
    </row>
    <row r="88" ht="15.75" customHeight="1">
      <c r="A88" s="19" t="s">
        <v>60</v>
      </c>
      <c r="B88" s="20" t="s">
        <v>100</v>
      </c>
      <c r="C88" s="21" t="s">
        <v>11</v>
      </c>
      <c r="D88" s="21">
        <v>3.0</v>
      </c>
      <c r="E88" s="21"/>
      <c r="F88" s="21"/>
      <c r="G88" s="21"/>
      <c r="H88" s="21"/>
      <c r="I88" s="21"/>
      <c r="J88" s="21">
        <v>3.0</v>
      </c>
      <c r="K88" s="23"/>
      <c r="L88" s="19"/>
    </row>
    <row r="89" ht="15.75" customHeight="1">
      <c r="A89" s="19" t="s">
        <v>60</v>
      </c>
      <c r="B89" s="20" t="s">
        <v>101</v>
      </c>
      <c r="C89" s="21" t="s">
        <v>11</v>
      </c>
      <c r="D89" s="21">
        <v>15.0</v>
      </c>
      <c r="E89" s="21"/>
      <c r="F89" s="21"/>
      <c r="G89" s="21"/>
      <c r="H89" s="21"/>
      <c r="I89" s="21"/>
      <c r="J89" s="21">
        <v>15.0</v>
      </c>
      <c r="K89" s="23"/>
      <c r="L89" s="19"/>
    </row>
    <row r="90" ht="15.75" customHeight="1">
      <c r="A90" s="19" t="s">
        <v>60</v>
      </c>
      <c r="B90" s="20" t="s">
        <v>102</v>
      </c>
      <c r="C90" s="21" t="s">
        <v>11</v>
      </c>
      <c r="D90" s="21">
        <v>1.0</v>
      </c>
      <c r="E90" s="21"/>
      <c r="F90" s="21"/>
      <c r="G90" s="21"/>
      <c r="H90" s="21"/>
      <c r="I90" s="21"/>
      <c r="J90" s="21">
        <v>1.0</v>
      </c>
      <c r="K90" s="23"/>
      <c r="L90" s="19"/>
    </row>
    <row r="91" ht="15.75" customHeight="1">
      <c r="A91" s="19" t="s">
        <v>60</v>
      </c>
      <c r="B91" s="20" t="s">
        <v>103</v>
      </c>
      <c r="C91" s="21" t="s">
        <v>11</v>
      </c>
      <c r="D91" s="21">
        <v>83.0</v>
      </c>
      <c r="E91" s="21"/>
      <c r="F91" s="21"/>
      <c r="G91" s="21"/>
      <c r="H91" s="21"/>
      <c r="I91" s="21"/>
      <c r="J91" s="21">
        <v>83.0</v>
      </c>
      <c r="K91" s="23"/>
      <c r="L91" s="19"/>
    </row>
    <row r="92" ht="15.75" customHeight="1">
      <c r="A92" s="19" t="s">
        <v>60</v>
      </c>
      <c r="B92" s="20" t="s">
        <v>104</v>
      </c>
      <c r="C92" s="21" t="s">
        <v>11</v>
      </c>
      <c r="D92" s="21">
        <v>119.0</v>
      </c>
      <c r="E92" s="21"/>
      <c r="F92" s="21"/>
      <c r="G92" s="21"/>
      <c r="H92" s="21"/>
      <c r="I92" s="21"/>
      <c r="J92" s="21">
        <v>119.0</v>
      </c>
      <c r="K92" s="23"/>
      <c r="L92" s="19"/>
    </row>
    <row r="93" ht="15.75" customHeight="1">
      <c r="A93" s="19" t="s">
        <v>60</v>
      </c>
      <c r="B93" s="20" t="s">
        <v>105</v>
      </c>
      <c r="C93" s="21" t="s">
        <v>11</v>
      </c>
      <c r="D93" s="21">
        <v>230.0</v>
      </c>
      <c r="E93" s="21"/>
      <c r="F93" s="21"/>
      <c r="G93" s="21"/>
      <c r="H93" s="21"/>
      <c r="I93" s="21"/>
      <c r="J93" s="21">
        <v>231.0</v>
      </c>
      <c r="K93" s="23"/>
      <c r="L93" s="19"/>
    </row>
    <row r="94" ht="15.75" customHeight="1">
      <c r="A94" s="19" t="s">
        <v>60</v>
      </c>
      <c r="B94" s="20" t="s">
        <v>106</v>
      </c>
      <c r="C94" s="21" t="s">
        <v>11</v>
      </c>
      <c r="D94" s="21">
        <v>68.0</v>
      </c>
      <c r="E94" s="21"/>
      <c r="F94" s="21"/>
      <c r="G94" s="21"/>
      <c r="H94" s="21"/>
      <c r="I94" s="21"/>
      <c r="J94" s="21">
        <v>68.0</v>
      </c>
      <c r="K94" s="23"/>
      <c r="L94" s="19"/>
    </row>
    <row r="95" ht="15.75" customHeight="1">
      <c r="A95" s="22" t="s">
        <v>60</v>
      </c>
      <c r="B95" s="20" t="s">
        <v>107</v>
      </c>
      <c r="C95" s="21" t="s">
        <v>11</v>
      </c>
      <c r="D95" s="21">
        <v>93.0</v>
      </c>
      <c r="E95" s="21"/>
      <c r="F95" s="21"/>
      <c r="G95" s="21"/>
      <c r="H95" s="21"/>
      <c r="I95" s="21"/>
      <c r="J95" s="21">
        <v>93.0</v>
      </c>
      <c r="K95" s="23"/>
      <c r="L95" s="19"/>
    </row>
    <row r="96" ht="15.75" customHeight="1">
      <c r="A96" s="22"/>
      <c r="B96" s="20" t="s">
        <v>108</v>
      </c>
      <c r="C96" s="21" t="s">
        <v>11</v>
      </c>
      <c r="D96" s="21">
        <v>6.0</v>
      </c>
      <c r="E96" s="21"/>
      <c r="F96" s="21"/>
      <c r="G96" s="21"/>
      <c r="H96" s="21"/>
      <c r="I96" s="21"/>
      <c r="J96" s="21">
        <v>6.0</v>
      </c>
      <c r="K96" s="24"/>
      <c r="L96" s="19"/>
    </row>
    <row r="97" ht="15.75" customHeight="1">
      <c r="B97" s="25" t="s">
        <v>109</v>
      </c>
      <c r="C97" s="25"/>
      <c r="D97" s="25">
        <f>SUM(D2:D96)</f>
        <v>3111</v>
      </c>
      <c r="E97" s="25"/>
      <c r="F97" s="25">
        <f>SUM(F2:F96)</f>
        <v>1912</v>
      </c>
      <c r="G97" s="25"/>
      <c r="H97" s="25">
        <f t="shared" ref="H97:J97" si="2">SUM(H2:H96)</f>
        <v>232</v>
      </c>
      <c r="I97" s="25">
        <f t="shared" si="2"/>
        <v>756</v>
      </c>
      <c r="J97" s="26">
        <f t="shared" si="2"/>
        <v>1975</v>
      </c>
      <c r="K97" s="27"/>
      <c r="L97" s="22"/>
    </row>
    <row r="98" ht="15.75" customHeight="1">
      <c r="B98" s="25" t="s">
        <v>110</v>
      </c>
      <c r="C98" s="25"/>
      <c r="D98" s="28">
        <f>D97+F97+H97</f>
        <v>5255</v>
      </c>
      <c r="E98" s="28"/>
      <c r="F98" s="25"/>
      <c r="G98" s="25"/>
      <c r="H98" s="25"/>
      <c r="I98" s="25"/>
      <c r="J98" s="26"/>
      <c r="K98" s="27"/>
      <c r="L98" s="22"/>
    </row>
    <row r="99" ht="15.75" customHeight="1">
      <c r="B99" s="25" t="s">
        <v>111</v>
      </c>
      <c r="C99" s="25"/>
      <c r="D99" s="25">
        <f>D97+F97+H97</f>
        <v>5255</v>
      </c>
      <c r="E99" s="25"/>
      <c r="F99" s="25"/>
      <c r="G99" s="25"/>
      <c r="H99" s="25"/>
      <c r="I99" s="25"/>
      <c r="J99" s="26"/>
      <c r="K99" s="27"/>
      <c r="L99" s="22"/>
    </row>
    <row r="100" ht="15.75" customHeight="1">
      <c r="B100" s="25"/>
      <c r="C100" s="25"/>
      <c r="D100" s="29">
        <f>D99/D98</f>
        <v>1</v>
      </c>
      <c r="E100" s="25"/>
      <c r="F100" s="25"/>
      <c r="G100" s="25"/>
      <c r="H100" s="25"/>
      <c r="I100" s="25"/>
      <c r="J100" s="26"/>
      <c r="K100" s="27"/>
      <c r="L100" s="22"/>
    </row>
    <row r="101" ht="15.75" customHeight="1">
      <c r="K101" s="27"/>
      <c r="L101" s="22"/>
    </row>
    <row r="102" ht="15.75" customHeight="1">
      <c r="K102" s="27"/>
      <c r="L102" s="22"/>
    </row>
    <row r="103" ht="15.75" customHeight="1">
      <c r="K103" s="27"/>
      <c r="L103" s="22"/>
    </row>
    <row r="104" ht="15.75" customHeight="1">
      <c r="K104" s="27"/>
      <c r="L104" s="22"/>
    </row>
    <row r="105" ht="15.75" customHeight="1">
      <c r="K105" s="27"/>
      <c r="L105" s="22"/>
    </row>
    <row r="106" ht="15.75" customHeight="1">
      <c r="K106" s="27"/>
      <c r="L106" s="22"/>
    </row>
    <row r="107" ht="15.75" customHeight="1">
      <c r="K107" s="27"/>
      <c r="L107" s="22"/>
    </row>
    <row r="108" ht="15.75" customHeight="1">
      <c r="K108" s="27"/>
      <c r="L108" s="22"/>
    </row>
    <row r="109" ht="15.75" customHeight="1">
      <c r="K109" s="27"/>
      <c r="L109" s="22"/>
    </row>
    <row r="110" ht="15.75" customHeight="1">
      <c r="K110" s="30"/>
      <c r="L110" s="22"/>
    </row>
    <row r="111" ht="15.75" customHeight="1">
      <c r="K111" s="22"/>
      <c r="L111" s="22"/>
    </row>
    <row r="112" ht="15.75" customHeight="1">
      <c r="K112" s="22"/>
      <c r="L112" s="22"/>
    </row>
    <row r="113" ht="15.75" customHeight="1">
      <c r="K113" s="27"/>
      <c r="L113" s="22"/>
    </row>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2:A37"/>
    <mergeCell ref="A38:A48"/>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86"/>
    <col customWidth="1" min="2" max="2" width="50.14"/>
    <col customWidth="1" min="3" max="3" width="10.0"/>
    <col customWidth="1" min="4" max="4" width="10.43"/>
    <col customWidth="1" min="5" max="5" width="13.14"/>
    <col customWidth="1" min="6" max="6" width="29.43"/>
    <col customWidth="1" hidden="1" min="7" max="7" width="18.14"/>
    <col customWidth="1" hidden="1" min="8" max="14" width="10.71"/>
    <col customWidth="1" hidden="1" min="15" max="15" width="16.43"/>
    <col customWidth="1" hidden="1" min="16" max="16" width="27.86"/>
    <col customWidth="1" min="17" max="26" width="10.71"/>
  </cols>
  <sheetData>
    <row r="1" ht="14.25" customHeight="1">
      <c r="A1" s="31" t="s">
        <v>112</v>
      </c>
      <c r="B1" s="31" t="s">
        <v>113</v>
      </c>
      <c r="C1" s="32" t="s">
        <v>114</v>
      </c>
      <c r="D1" s="32" t="s">
        <v>115</v>
      </c>
      <c r="E1" s="33" t="s">
        <v>116</v>
      </c>
      <c r="F1" s="34" t="s">
        <v>117</v>
      </c>
      <c r="G1" s="32" t="s">
        <v>118</v>
      </c>
      <c r="H1" s="32" t="s">
        <v>119</v>
      </c>
      <c r="I1" s="32" t="s">
        <v>120</v>
      </c>
      <c r="J1" s="32" t="s">
        <v>121</v>
      </c>
      <c r="K1" s="32" t="s">
        <v>122</v>
      </c>
      <c r="L1" s="32" t="s">
        <v>123</v>
      </c>
      <c r="M1" s="32" t="s">
        <v>124</v>
      </c>
      <c r="N1" s="32" t="s">
        <v>116</v>
      </c>
      <c r="O1" s="32" t="s">
        <v>125</v>
      </c>
      <c r="P1" s="35" t="s">
        <v>126</v>
      </c>
    </row>
    <row r="2" ht="14.25" customHeight="1">
      <c r="A2" s="36">
        <v>1.0</v>
      </c>
      <c r="B2" s="37" t="s">
        <v>127</v>
      </c>
      <c r="C2" s="38" t="s">
        <v>128</v>
      </c>
      <c r="E2" s="38" t="s">
        <v>129</v>
      </c>
      <c r="F2" s="39" t="s">
        <v>130</v>
      </c>
      <c r="H2" s="38">
        <v>2.0</v>
      </c>
    </row>
    <row r="3" ht="14.25" customHeight="1">
      <c r="A3" s="38">
        <v>2.0</v>
      </c>
      <c r="B3" s="40" t="s">
        <v>131</v>
      </c>
      <c r="C3" s="38" t="s">
        <v>128</v>
      </c>
      <c r="E3" s="38" t="s">
        <v>129</v>
      </c>
      <c r="F3" s="41" t="s">
        <v>132</v>
      </c>
      <c r="H3" s="38">
        <v>2.0</v>
      </c>
    </row>
    <row r="4" ht="14.25" customHeight="1">
      <c r="A4" s="36">
        <v>3.0</v>
      </c>
      <c r="B4" s="40" t="s">
        <v>133</v>
      </c>
      <c r="C4" s="38" t="s">
        <v>128</v>
      </c>
      <c r="E4" s="38" t="s">
        <v>129</v>
      </c>
      <c r="F4" s="41" t="s">
        <v>55</v>
      </c>
      <c r="H4" s="38">
        <v>2.0</v>
      </c>
    </row>
    <row r="5" ht="14.25" customHeight="1">
      <c r="A5" s="38">
        <f t="shared" ref="A5:A648" si="1">A4+1</f>
        <v>4</v>
      </c>
      <c r="B5" s="40" t="s">
        <v>134</v>
      </c>
      <c r="C5" s="38" t="s">
        <v>128</v>
      </c>
      <c r="E5" s="38" t="s">
        <v>129</v>
      </c>
      <c r="F5" s="41" t="s">
        <v>55</v>
      </c>
      <c r="H5" s="38">
        <v>2.0</v>
      </c>
    </row>
    <row r="6" ht="14.25" customHeight="1">
      <c r="A6" s="38">
        <f t="shared" si="1"/>
        <v>5</v>
      </c>
      <c r="B6" s="40" t="s">
        <v>135</v>
      </c>
      <c r="C6" s="38" t="s">
        <v>128</v>
      </c>
      <c r="E6" s="38" t="s">
        <v>129</v>
      </c>
      <c r="F6" s="41" t="s">
        <v>55</v>
      </c>
      <c r="H6" s="38">
        <v>2.0</v>
      </c>
    </row>
    <row r="7" ht="14.25" customHeight="1">
      <c r="A7" s="38">
        <f t="shared" si="1"/>
        <v>6</v>
      </c>
      <c r="B7" s="40" t="s">
        <v>136</v>
      </c>
      <c r="C7" s="38" t="s">
        <v>128</v>
      </c>
      <c r="E7" s="38" t="s">
        <v>129</v>
      </c>
      <c r="F7" s="41" t="s">
        <v>55</v>
      </c>
      <c r="H7" s="38">
        <v>2.0</v>
      </c>
    </row>
    <row r="8" ht="14.25" customHeight="1">
      <c r="A8" s="38">
        <f t="shared" si="1"/>
        <v>7</v>
      </c>
      <c r="B8" s="40" t="s">
        <v>137</v>
      </c>
      <c r="C8" s="38" t="s">
        <v>128</v>
      </c>
      <c r="E8" s="38" t="s">
        <v>129</v>
      </c>
      <c r="F8" s="41" t="s">
        <v>55</v>
      </c>
      <c r="H8" s="38">
        <v>2.0</v>
      </c>
    </row>
    <row r="9" ht="14.25" customHeight="1">
      <c r="A9" s="38">
        <f t="shared" si="1"/>
        <v>8</v>
      </c>
      <c r="B9" s="40" t="s">
        <v>138</v>
      </c>
      <c r="C9" s="38" t="s">
        <v>128</v>
      </c>
      <c r="E9" s="38" t="s">
        <v>129</v>
      </c>
      <c r="F9" s="41" t="s">
        <v>55</v>
      </c>
      <c r="H9" s="38">
        <v>2.0</v>
      </c>
    </row>
    <row r="10" ht="14.25" customHeight="1">
      <c r="A10" s="38">
        <f t="shared" si="1"/>
        <v>9</v>
      </c>
      <c r="B10" s="40" t="s">
        <v>139</v>
      </c>
      <c r="C10" s="38" t="s">
        <v>128</v>
      </c>
      <c r="E10" s="38" t="s">
        <v>129</v>
      </c>
      <c r="F10" s="41" t="s">
        <v>55</v>
      </c>
      <c r="H10" s="38">
        <v>2.0</v>
      </c>
    </row>
    <row r="11" ht="14.25" customHeight="1">
      <c r="A11" s="38">
        <f t="shared" si="1"/>
        <v>10</v>
      </c>
      <c r="B11" s="40" t="s">
        <v>140</v>
      </c>
      <c r="C11" s="38" t="s">
        <v>128</v>
      </c>
      <c r="E11" s="38" t="s">
        <v>129</v>
      </c>
      <c r="F11" s="41" t="s">
        <v>141</v>
      </c>
      <c r="H11" s="38">
        <v>2.0</v>
      </c>
    </row>
    <row r="12" ht="14.25" customHeight="1">
      <c r="A12" s="38">
        <f t="shared" si="1"/>
        <v>11</v>
      </c>
      <c r="B12" s="40" t="s">
        <v>142</v>
      </c>
      <c r="C12" s="38" t="s">
        <v>128</v>
      </c>
      <c r="E12" s="38" t="s">
        <v>129</v>
      </c>
      <c r="F12" s="41" t="s">
        <v>141</v>
      </c>
      <c r="H12" s="38">
        <v>2.0</v>
      </c>
    </row>
    <row r="13" ht="14.25" customHeight="1">
      <c r="A13" s="38">
        <f t="shared" si="1"/>
        <v>12</v>
      </c>
      <c r="B13" s="40" t="s">
        <v>143</v>
      </c>
      <c r="C13" s="38" t="s">
        <v>128</v>
      </c>
      <c r="E13" s="38" t="s">
        <v>129</v>
      </c>
      <c r="F13" s="41" t="s">
        <v>141</v>
      </c>
      <c r="H13" s="38">
        <v>2.0</v>
      </c>
    </row>
    <row r="14" ht="14.25" customHeight="1">
      <c r="A14" s="38">
        <f t="shared" si="1"/>
        <v>13</v>
      </c>
      <c r="B14" s="40" t="s">
        <v>144</v>
      </c>
      <c r="C14" s="38" t="s">
        <v>128</v>
      </c>
      <c r="E14" s="38" t="s">
        <v>129</v>
      </c>
      <c r="F14" s="41" t="s">
        <v>141</v>
      </c>
      <c r="H14" s="38">
        <v>2.0</v>
      </c>
    </row>
    <row r="15" ht="14.25" customHeight="1">
      <c r="A15" s="38">
        <f t="shared" si="1"/>
        <v>14</v>
      </c>
      <c r="B15" s="40" t="s">
        <v>145</v>
      </c>
      <c r="C15" s="38" t="s">
        <v>128</v>
      </c>
      <c r="E15" s="38" t="s">
        <v>129</v>
      </c>
      <c r="F15" s="42" t="s">
        <v>57</v>
      </c>
      <c r="H15" s="38">
        <v>2.0</v>
      </c>
    </row>
    <row r="16" ht="14.25" customHeight="1">
      <c r="A16" s="38">
        <f t="shared" si="1"/>
        <v>15</v>
      </c>
      <c r="B16" s="40" t="s">
        <v>146</v>
      </c>
      <c r="C16" s="38" t="s">
        <v>128</v>
      </c>
      <c r="E16" s="38" t="s">
        <v>129</v>
      </c>
      <c r="F16" s="42" t="s">
        <v>57</v>
      </c>
      <c r="H16" s="38">
        <v>2.0</v>
      </c>
    </row>
    <row r="17" ht="14.25" customHeight="1">
      <c r="A17" s="38">
        <f t="shared" si="1"/>
        <v>16</v>
      </c>
      <c r="B17" s="40" t="s">
        <v>147</v>
      </c>
      <c r="C17" s="38" t="s">
        <v>128</v>
      </c>
      <c r="E17" s="38" t="s">
        <v>129</v>
      </c>
      <c r="F17" s="42" t="s">
        <v>57</v>
      </c>
      <c r="H17" s="38">
        <v>2.0</v>
      </c>
    </row>
    <row r="18" ht="14.25" customHeight="1">
      <c r="A18" s="38">
        <f t="shared" si="1"/>
        <v>17</v>
      </c>
      <c r="B18" s="40" t="s">
        <v>148</v>
      </c>
      <c r="C18" s="38" t="s">
        <v>128</v>
      </c>
      <c r="E18" s="38" t="s">
        <v>129</v>
      </c>
      <c r="F18" s="42" t="s">
        <v>57</v>
      </c>
      <c r="H18" s="38">
        <v>2.0</v>
      </c>
    </row>
    <row r="19" ht="14.25" customHeight="1">
      <c r="A19" s="38">
        <f t="shared" si="1"/>
        <v>18</v>
      </c>
      <c r="B19" s="40" t="s">
        <v>149</v>
      </c>
      <c r="C19" s="38" t="s">
        <v>128</v>
      </c>
      <c r="E19" s="38" t="s">
        <v>129</v>
      </c>
      <c r="F19" s="42" t="s">
        <v>57</v>
      </c>
      <c r="H19" s="38">
        <v>2.0</v>
      </c>
    </row>
    <row r="20" ht="14.25" customHeight="1">
      <c r="A20" s="38">
        <f t="shared" si="1"/>
        <v>19</v>
      </c>
      <c r="B20" s="40" t="s">
        <v>150</v>
      </c>
      <c r="C20" s="38" t="s">
        <v>128</v>
      </c>
      <c r="E20" s="38" t="s">
        <v>129</v>
      </c>
      <c r="F20" s="42" t="s">
        <v>57</v>
      </c>
      <c r="H20" s="38">
        <v>2.0</v>
      </c>
    </row>
    <row r="21" ht="14.25" customHeight="1">
      <c r="A21" s="38">
        <f t="shared" si="1"/>
        <v>20</v>
      </c>
      <c r="B21" s="40" t="s">
        <v>151</v>
      </c>
      <c r="C21" s="38" t="s">
        <v>128</v>
      </c>
      <c r="E21" s="38" t="s">
        <v>129</v>
      </c>
      <c r="F21" s="42" t="s">
        <v>57</v>
      </c>
      <c r="H21" s="38">
        <v>2.0</v>
      </c>
    </row>
    <row r="22" ht="14.25" customHeight="1">
      <c r="A22" s="38">
        <f t="shared" si="1"/>
        <v>21</v>
      </c>
      <c r="B22" s="40" t="s">
        <v>152</v>
      </c>
      <c r="C22" s="38" t="s">
        <v>128</v>
      </c>
      <c r="E22" s="38" t="s">
        <v>129</v>
      </c>
      <c r="F22" s="42" t="s">
        <v>57</v>
      </c>
      <c r="H22" s="38">
        <v>2.0</v>
      </c>
    </row>
    <row r="23" ht="14.25" customHeight="1">
      <c r="A23" s="38">
        <f t="shared" si="1"/>
        <v>22</v>
      </c>
      <c r="B23" s="40" t="s">
        <v>153</v>
      </c>
      <c r="C23" s="38" t="s">
        <v>128</v>
      </c>
      <c r="E23" s="38" t="s">
        <v>129</v>
      </c>
      <c r="F23" s="42" t="s">
        <v>57</v>
      </c>
      <c r="H23" s="38">
        <v>2.0</v>
      </c>
    </row>
    <row r="24" ht="14.25" customHeight="1">
      <c r="A24" s="38">
        <f t="shared" si="1"/>
        <v>23</v>
      </c>
      <c r="B24" s="40" t="s">
        <v>154</v>
      </c>
      <c r="C24" s="38" t="s">
        <v>128</v>
      </c>
      <c r="E24" s="38" t="s">
        <v>129</v>
      </c>
      <c r="F24" s="42" t="s">
        <v>57</v>
      </c>
      <c r="H24" s="38">
        <v>2.0</v>
      </c>
    </row>
    <row r="25" ht="14.25" customHeight="1">
      <c r="A25" s="38">
        <f t="shared" si="1"/>
        <v>24</v>
      </c>
      <c r="B25" s="40" t="s">
        <v>155</v>
      </c>
      <c r="C25" s="38" t="s">
        <v>128</v>
      </c>
      <c r="E25" s="38" t="s">
        <v>129</v>
      </c>
      <c r="F25" s="42" t="s">
        <v>57</v>
      </c>
      <c r="H25" s="38">
        <v>2.0</v>
      </c>
    </row>
    <row r="26" ht="14.25" customHeight="1">
      <c r="A26" s="38">
        <f t="shared" si="1"/>
        <v>25</v>
      </c>
      <c r="B26" s="40" t="s">
        <v>156</v>
      </c>
      <c r="C26" s="38" t="s">
        <v>128</v>
      </c>
      <c r="E26" s="38" t="s">
        <v>129</v>
      </c>
      <c r="F26" s="42" t="s">
        <v>57</v>
      </c>
      <c r="H26" s="38">
        <v>2.0</v>
      </c>
    </row>
    <row r="27" ht="14.25" customHeight="1">
      <c r="A27" s="38">
        <f t="shared" si="1"/>
        <v>26</v>
      </c>
      <c r="B27" s="40" t="s">
        <v>157</v>
      </c>
      <c r="C27" s="38" t="s">
        <v>128</v>
      </c>
      <c r="E27" s="38" t="s">
        <v>129</v>
      </c>
      <c r="F27" s="42" t="s">
        <v>57</v>
      </c>
      <c r="H27" s="38">
        <v>2.0</v>
      </c>
    </row>
    <row r="28" ht="14.25" customHeight="1">
      <c r="A28" s="38">
        <f t="shared" si="1"/>
        <v>27</v>
      </c>
      <c r="B28" s="40" t="s">
        <v>158</v>
      </c>
      <c r="C28" s="38" t="s">
        <v>128</v>
      </c>
      <c r="E28" s="38" t="s">
        <v>129</v>
      </c>
      <c r="F28" s="42" t="s">
        <v>57</v>
      </c>
      <c r="H28" s="38">
        <v>2.0</v>
      </c>
    </row>
    <row r="29" ht="14.25" customHeight="1">
      <c r="A29" s="38">
        <f t="shared" si="1"/>
        <v>28</v>
      </c>
      <c r="B29" s="43" t="s">
        <v>159</v>
      </c>
      <c r="C29" s="38" t="s">
        <v>128</v>
      </c>
      <c r="E29" s="38" t="s">
        <v>129</v>
      </c>
      <c r="F29" s="42" t="s">
        <v>57</v>
      </c>
      <c r="H29" s="38">
        <v>2.0</v>
      </c>
    </row>
    <row r="30" ht="14.25" customHeight="1">
      <c r="A30" s="38">
        <f t="shared" si="1"/>
        <v>29</v>
      </c>
      <c r="B30" s="43" t="s">
        <v>160</v>
      </c>
      <c r="C30" s="38" t="s">
        <v>128</v>
      </c>
      <c r="E30" s="38" t="s">
        <v>129</v>
      </c>
      <c r="F30" s="42" t="s">
        <v>57</v>
      </c>
      <c r="H30" s="38">
        <v>2.0</v>
      </c>
    </row>
    <row r="31" ht="14.25" customHeight="1">
      <c r="A31" s="38">
        <f t="shared" si="1"/>
        <v>30</v>
      </c>
      <c r="B31" s="43" t="s">
        <v>161</v>
      </c>
      <c r="C31" s="38" t="s">
        <v>128</v>
      </c>
      <c r="E31" s="38" t="s">
        <v>129</v>
      </c>
      <c r="F31" s="42" t="s">
        <v>57</v>
      </c>
      <c r="H31" s="38">
        <v>2.0</v>
      </c>
    </row>
    <row r="32" ht="14.25" customHeight="1">
      <c r="A32" s="38">
        <f t="shared" si="1"/>
        <v>31</v>
      </c>
      <c r="B32" s="44" t="s">
        <v>162</v>
      </c>
      <c r="C32" s="38" t="s">
        <v>128</v>
      </c>
      <c r="E32" s="38" t="s">
        <v>129</v>
      </c>
      <c r="F32" s="42" t="s">
        <v>57</v>
      </c>
      <c r="H32" s="38">
        <v>2.0</v>
      </c>
    </row>
    <row r="33" ht="14.25" customHeight="1">
      <c r="A33" s="38">
        <f t="shared" si="1"/>
        <v>32</v>
      </c>
      <c r="B33" s="40" t="s">
        <v>163</v>
      </c>
      <c r="C33" s="38" t="s">
        <v>128</v>
      </c>
      <c r="E33" s="38" t="s">
        <v>129</v>
      </c>
      <c r="F33" s="42" t="s">
        <v>57</v>
      </c>
      <c r="H33" s="38">
        <v>2.0</v>
      </c>
    </row>
    <row r="34" ht="14.25" customHeight="1">
      <c r="A34" s="38">
        <f t="shared" si="1"/>
        <v>33</v>
      </c>
      <c r="B34" s="40" t="s">
        <v>164</v>
      </c>
      <c r="C34" s="38" t="s">
        <v>128</v>
      </c>
      <c r="E34" s="38" t="s">
        <v>129</v>
      </c>
      <c r="F34" s="42" t="s">
        <v>57</v>
      </c>
      <c r="H34" s="38">
        <v>2.0</v>
      </c>
    </row>
    <row r="35" ht="14.25" customHeight="1">
      <c r="A35" s="38">
        <f t="shared" si="1"/>
        <v>34</v>
      </c>
      <c r="B35" s="44" t="s">
        <v>165</v>
      </c>
      <c r="C35" s="38" t="s">
        <v>128</v>
      </c>
      <c r="E35" s="38" t="s">
        <v>129</v>
      </c>
      <c r="F35" s="42" t="s">
        <v>57</v>
      </c>
      <c r="H35" s="38">
        <v>2.0</v>
      </c>
    </row>
    <row r="36" ht="14.25" customHeight="1">
      <c r="A36" s="38">
        <f t="shared" si="1"/>
        <v>35</v>
      </c>
      <c r="B36" s="44" t="s">
        <v>166</v>
      </c>
      <c r="C36" s="38" t="s">
        <v>128</v>
      </c>
      <c r="E36" s="38" t="s">
        <v>129</v>
      </c>
      <c r="F36" s="42" t="s">
        <v>57</v>
      </c>
      <c r="H36" s="38">
        <v>2.0</v>
      </c>
    </row>
    <row r="37" ht="14.25" customHeight="1">
      <c r="A37" s="38">
        <f t="shared" si="1"/>
        <v>36</v>
      </c>
      <c r="B37" s="44" t="s">
        <v>167</v>
      </c>
      <c r="C37" s="38" t="s">
        <v>128</v>
      </c>
      <c r="E37" s="38" t="s">
        <v>129</v>
      </c>
      <c r="F37" s="42" t="s">
        <v>57</v>
      </c>
      <c r="H37" s="38">
        <v>2.0</v>
      </c>
    </row>
    <row r="38" ht="14.25" customHeight="1">
      <c r="A38" s="38">
        <f t="shared" si="1"/>
        <v>37</v>
      </c>
      <c r="B38" s="44" t="s">
        <v>168</v>
      </c>
      <c r="C38" s="38" t="s">
        <v>128</v>
      </c>
      <c r="E38" s="38" t="s">
        <v>129</v>
      </c>
      <c r="F38" s="42" t="s">
        <v>57</v>
      </c>
      <c r="H38" s="38">
        <v>2.0</v>
      </c>
    </row>
    <row r="39" ht="14.25" customHeight="1">
      <c r="A39" s="38">
        <f t="shared" si="1"/>
        <v>38</v>
      </c>
      <c r="B39" s="44" t="s">
        <v>169</v>
      </c>
      <c r="C39" s="38" t="s">
        <v>128</v>
      </c>
      <c r="E39" s="38" t="s">
        <v>129</v>
      </c>
      <c r="F39" s="42" t="s">
        <v>57</v>
      </c>
      <c r="H39" s="38">
        <v>2.0</v>
      </c>
    </row>
    <row r="40" ht="14.25" customHeight="1">
      <c r="A40" s="38">
        <f t="shared" si="1"/>
        <v>39</v>
      </c>
      <c r="B40" s="44" t="s">
        <v>170</v>
      </c>
      <c r="C40" s="38" t="s">
        <v>128</v>
      </c>
      <c r="E40" s="38" t="s">
        <v>129</v>
      </c>
      <c r="F40" s="42" t="s">
        <v>57</v>
      </c>
      <c r="H40" s="38">
        <v>2.0</v>
      </c>
    </row>
    <row r="41" ht="14.25" customHeight="1">
      <c r="A41" s="38">
        <f t="shared" si="1"/>
        <v>40</v>
      </c>
      <c r="B41" s="44" t="s">
        <v>171</v>
      </c>
      <c r="C41" s="38" t="s">
        <v>128</v>
      </c>
      <c r="E41" s="38" t="s">
        <v>129</v>
      </c>
      <c r="F41" s="42" t="s">
        <v>57</v>
      </c>
      <c r="H41" s="38">
        <v>2.0</v>
      </c>
    </row>
    <row r="42" ht="14.25" customHeight="1">
      <c r="A42" s="38">
        <f t="shared" si="1"/>
        <v>41</v>
      </c>
      <c r="B42" s="40" t="s">
        <v>172</v>
      </c>
      <c r="C42" s="38" t="s">
        <v>128</v>
      </c>
      <c r="E42" s="38" t="s">
        <v>129</v>
      </c>
      <c r="F42" s="42" t="s">
        <v>57</v>
      </c>
      <c r="H42" s="38">
        <v>2.0</v>
      </c>
    </row>
    <row r="43" ht="14.25" customHeight="1">
      <c r="A43" s="38">
        <f t="shared" si="1"/>
        <v>42</v>
      </c>
      <c r="B43" s="40" t="s">
        <v>173</v>
      </c>
      <c r="C43" s="38" t="s">
        <v>128</v>
      </c>
      <c r="E43" s="38" t="s">
        <v>129</v>
      </c>
      <c r="F43" s="42" t="s">
        <v>57</v>
      </c>
      <c r="H43" s="38">
        <v>2.0</v>
      </c>
    </row>
    <row r="44" ht="14.25" customHeight="1">
      <c r="A44" s="38">
        <f t="shared" si="1"/>
        <v>43</v>
      </c>
      <c r="B44" s="40" t="s">
        <v>174</v>
      </c>
      <c r="C44" s="38" t="s">
        <v>128</v>
      </c>
      <c r="E44" s="38" t="s">
        <v>129</v>
      </c>
      <c r="F44" s="42" t="s">
        <v>57</v>
      </c>
      <c r="H44" s="38">
        <v>2.0</v>
      </c>
    </row>
    <row r="45" ht="14.25" customHeight="1">
      <c r="A45" s="38">
        <f t="shared" si="1"/>
        <v>44</v>
      </c>
      <c r="B45" s="45" t="s">
        <v>175</v>
      </c>
      <c r="C45" s="38" t="s">
        <v>128</v>
      </c>
      <c r="E45" s="38" t="s">
        <v>129</v>
      </c>
      <c r="F45" s="42" t="s">
        <v>57</v>
      </c>
      <c r="H45" s="38">
        <v>2.0</v>
      </c>
    </row>
    <row r="46" ht="14.25" customHeight="1">
      <c r="A46" s="38">
        <f t="shared" si="1"/>
        <v>45</v>
      </c>
      <c r="B46" s="40" t="s">
        <v>176</v>
      </c>
      <c r="C46" s="38" t="s">
        <v>128</v>
      </c>
      <c r="E46" s="38" t="s">
        <v>129</v>
      </c>
      <c r="F46" s="42" t="s">
        <v>57</v>
      </c>
      <c r="H46" s="38">
        <v>2.0</v>
      </c>
    </row>
    <row r="47" ht="14.25" customHeight="1">
      <c r="A47" s="38">
        <f t="shared" si="1"/>
        <v>46</v>
      </c>
      <c r="B47" s="40" t="s">
        <v>177</v>
      </c>
      <c r="C47" s="38" t="s">
        <v>128</v>
      </c>
      <c r="E47" s="38" t="s">
        <v>129</v>
      </c>
      <c r="F47" s="42" t="s">
        <v>57</v>
      </c>
      <c r="H47" s="38">
        <v>2.0</v>
      </c>
    </row>
    <row r="48" ht="14.25" customHeight="1">
      <c r="A48" s="38">
        <f t="shared" si="1"/>
        <v>47</v>
      </c>
      <c r="B48" s="40" t="s">
        <v>178</v>
      </c>
      <c r="C48" s="38" t="s">
        <v>128</v>
      </c>
      <c r="E48" s="38" t="s">
        <v>129</v>
      </c>
      <c r="F48" s="42" t="s">
        <v>57</v>
      </c>
      <c r="H48" s="38">
        <v>2.0</v>
      </c>
    </row>
    <row r="49" ht="14.25" customHeight="1">
      <c r="A49" s="38">
        <f t="shared" si="1"/>
        <v>48</v>
      </c>
      <c r="B49" s="40" t="s">
        <v>179</v>
      </c>
      <c r="C49" s="38" t="s">
        <v>128</v>
      </c>
      <c r="E49" s="38" t="s">
        <v>129</v>
      </c>
      <c r="F49" s="42" t="s">
        <v>57</v>
      </c>
      <c r="H49" s="38">
        <v>2.0</v>
      </c>
    </row>
    <row r="50" ht="14.25" customHeight="1">
      <c r="A50" s="38">
        <f t="shared" si="1"/>
        <v>49</v>
      </c>
      <c r="B50" s="40" t="s">
        <v>180</v>
      </c>
      <c r="C50" s="38" t="s">
        <v>128</v>
      </c>
      <c r="E50" s="38" t="s">
        <v>129</v>
      </c>
      <c r="F50" s="42" t="s">
        <v>57</v>
      </c>
      <c r="H50" s="38">
        <v>2.0</v>
      </c>
    </row>
    <row r="51" ht="14.25" customHeight="1">
      <c r="A51" s="38">
        <f t="shared" si="1"/>
        <v>50</v>
      </c>
      <c r="B51" s="40" t="s">
        <v>181</v>
      </c>
      <c r="C51" s="38" t="s">
        <v>128</v>
      </c>
      <c r="E51" s="38" t="s">
        <v>129</v>
      </c>
      <c r="F51" s="42" t="s">
        <v>57</v>
      </c>
      <c r="H51" s="38">
        <v>2.0</v>
      </c>
    </row>
    <row r="52" ht="14.25" customHeight="1">
      <c r="A52" s="38">
        <f t="shared" si="1"/>
        <v>51</v>
      </c>
      <c r="B52" s="40" t="s">
        <v>182</v>
      </c>
      <c r="C52" s="38" t="s">
        <v>128</v>
      </c>
      <c r="E52" s="38" t="s">
        <v>129</v>
      </c>
      <c r="F52" s="42" t="s">
        <v>57</v>
      </c>
      <c r="H52" s="38">
        <v>2.0</v>
      </c>
    </row>
    <row r="53" ht="14.25" customHeight="1">
      <c r="A53" s="38">
        <f t="shared" si="1"/>
        <v>52</v>
      </c>
      <c r="B53" s="40" t="s">
        <v>183</v>
      </c>
      <c r="C53" s="38" t="s">
        <v>128</v>
      </c>
      <c r="E53" s="38" t="s">
        <v>129</v>
      </c>
      <c r="F53" s="42" t="s">
        <v>57</v>
      </c>
      <c r="H53" s="38">
        <v>2.0</v>
      </c>
    </row>
    <row r="54" ht="14.25" customHeight="1">
      <c r="A54" s="38">
        <f t="shared" si="1"/>
        <v>53</v>
      </c>
      <c r="B54" s="40" t="s">
        <v>184</v>
      </c>
      <c r="C54" s="38" t="s">
        <v>128</v>
      </c>
      <c r="E54" s="38" t="s">
        <v>129</v>
      </c>
      <c r="F54" s="42" t="s">
        <v>57</v>
      </c>
      <c r="H54" s="38">
        <v>2.0</v>
      </c>
    </row>
    <row r="55" ht="14.25" customHeight="1">
      <c r="A55" s="38">
        <f t="shared" si="1"/>
        <v>54</v>
      </c>
      <c r="B55" s="40" t="s">
        <v>185</v>
      </c>
      <c r="C55" s="38" t="s">
        <v>128</v>
      </c>
      <c r="E55" s="38" t="s">
        <v>129</v>
      </c>
      <c r="F55" s="42" t="s">
        <v>57</v>
      </c>
      <c r="H55" s="38">
        <v>2.0</v>
      </c>
    </row>
    <row r="56" ht="14.25" customHeight="1">
      <c r="A56" s="38">
        <f t="shared" si="1"/>
        <v>55</v>
      </c>
      <c r="B56" s="40" t="s">
        <v>186</v>
      </c>
      <c r="C56" s="38" t="s">
        <v>128</v>
      </c>
      <c r="E56" s="38" t="s">
        <v>129</v>
      </c>
      <c r="F56" s="42" t="s">
        <v>57</v>
      </c>
      <c r="H56" s="38">
        <v>2.0</v>
      </c>
    </row>
    <row r="57" ht="14.25" customHeight="1">
      <c r="A57" s="38">
        <f t="shared" si="1"/>
        <v>56</v>
      </c>
      <c r="B57" s="40" t="s">
        <v>187</v>
      </c>
      <c r="C57" s="38" t="s">
        <v>128</v>
      </c>
      <c r="E57" s="38" t="s">
        <v>129</v>
      </c>
      <c r="F57" s="42" t="s">
        <v>57</v>
      </c>
      <c r="H57" s="38">
        <v>2.0</v>
      </c>
    </row>
    <row r="58" ht="14.25" customHeight="1">
      <c r="A58" s="38">
        <f t="shared" si="1"/>
        <v>57</v>
      </c>
      <c r="B58" s="40" t="s">
        <v>188</v>
      </c>
      <c r="C58" s="38" t="s">
        <v>128</v>
      </c>
      <c r="E58" s="38" t="s">
        <v>129</v>
      </c>
      <c r="F58" s="42" t="s">
        <v>57</v>
      </c>
      <c r="H58" s="38">
        <v>2.0</v>
      </c>
    </row>
    <row r="59" ht="14.25" customHeight="1">
      <c r="A59" s="38">
        <f t="shared" si="1"/>
        <v>58</v>
      </c>
      <c r="B59" s="40" t="s">
        <v>189</v>
      </c>
      <c r="C59" s="38" t="s">
        <v>128</v>
      </c>
      <c r="E59" s="38" t="s">
        <v>129</v>
      </c>
      <c r="F59" s="42" t="s">
        <v>57</v>
      </c>
      <c r="H59" s="38">
        <v>2.0</v>
      </c>
    </row>
    <row r="60" ht="14.25" customHeight="1">
      <c r="A60" s="38">
        <f t="shared" si="1"/>
        <v>59</v>
      </c>
      <c r="B60" s="40" t="s">
        <v>190</v>
      </c>
      <c r="C60" s="38" t="s">
        <v>128</v>
      </c>
      <c r="E60" s="38" t="s">
        <v>129</v>
      </c>
      <c r="F60" s="42" t="s">
        <v>57</v>
      </c>
      <c r="H60" s="38">
        <v>2.0</v>
      </c>
    </row>
    <row r="61" ht="14.25" customHeight="1">
      <c r="A61" s="38">
        <f t="shared" si="1"/>
        <v>60</v>
      </c>
      <c r="B61" s="40" t="s">
        <v>191</v>
      </c>
      <c r="C61" s="38" t="s">
        <v>128</v>
      </c>
      <c r="E61" s="38" t="s">
        <v>129</v>
      </c>
      <c r="F61" s="42" t="s">
        <v>57</v>
      </c>
      <c r="H61" s="38">
        <v>2.0</v>
      </c>
    </row>
    <row r="62" ht="14.25" customHeight="1">
      <c r="A62" s="38">
        <f t="shared" si="1"/>
        <v>61</v>
      </c>
      <c r="B62" s="40" t="s">
        <v>192</v>
      </c>
      <c r="C62" s="38" t="s">
        <v>128</v>
      </c>
      <c r="E62" s="38" t="s">
        <v>129</v>
      </c>
      <c r="F62" s="42" t="s">
        <v>57</v>
      </c>
      <c r="H62" s="38">
        <v>2.0</v>
      </c>
    </row>
    <row r="63" ht="14.25" customHeight="1">
      <c r="A63" s="38">
        <f t="shared" si="1"/>
        <v>62</v>
      </c>
      <c r="B63" s="40" t="s">
        <v>193</v>
      </c>
      <c r="C63" s="38" t="s">
        <v>128</v>
      </c>
      <c r="E63" s="38" t="s">
        <v>129</v>
      </c>
      <c r="F63" s="42" t="s">
        <v>57</v>
      </c>
      <c r="H63" s="38">
        <v>2.0</v>
      </c>
    </row>
    <row r="64" ht="14.25" customHeight="1">
      <c r="A64" s="38">
        <f t="shared" si="1"/>
        <v>63</v>
      </c>
      <c r="B64" s="40" t="s">
        <v>194</v>
      </c>
      <c r="C64" s="38" t="s">
        <v>128</v>
      </c>
      <c r="E64" s="38" t="s">
        <v>129</v>
      </c>
      <c r="F64" s="42" t="s">
        <v>57</v>
      </c>
      <c r="H64" s="38">
        <v>2.0</v>
      </c>
    </row>
    <row r="65" ht="14.25" customHeight="1">
      <c r="A65" s="38">
        <f t="shared" si="1"/>
        <v>64</v>
      </c>
      <c r="B65" s="40" t="s">
        <v>195</v>
      </c>
      <c r="C65" s="38" t="s">
        <v>128</v>
      </c>
      <c r="E65" s="38" t="s">
        <v>129</v>
      </c>
      <c r="F65" s="42" t="s">
        <v>57</v>
      </c>
      <c r="H65" s="38">
        <v>2.0</v>
      </c>
    </row>
    <row r="66" ht="14.25" customHeight="1">
      <c r="A66" s="38">
        <f t="shared" si="1"/>
        <v>65</v>
      </c>
      <c r="B66" s="40" t="s">
        <v>196</v>
      </c>
      <c r="C66" s="38" t="s">
        <v>128</v>
      </c>
      <c r="E66" s="38" t="s">
        <v>129</v>
      </c>
      <c r="F66" s="41" t="s">
        <v>57</v>
      </c>
      <c r="H66" s="38">
        <v>2.0</v>
      </c>
    </row>
    <row r="67" ht="14.25" customHeight="1">
      <c r="A67" s="38">
        <f t="shared" si="1"/>
        <v>66</v>
      </c>
      <c r="B67" s="40" t="s">
        <v>197</v>
      </c>
      <c r="C67" s="38" t="s">
        <v>128</v>
      </c>
      <c r="E67" s="38" t="s">
        <v>129</v>
      </c>
      <c r="F67" s="41" t="s">
        <v>198</v>
      </c>
      <c r="H67" s="38">
        <v>2.0</v>
      </c>
    </row>
    <row r="68" ht="14.25" customHeight="1">
      <c r="A68" s="38">
        <f t="shared" si="1"/>
        <v>67</v>
      </c>
      <c r="B68" s="40" t="s">
        <v>199</v>
      </c>
      <c r="C68" s="38" t="s">
        <v>128</v>
      </c>
      <c r="E68" s="38" t="s">
        <v>129</v>
      </c>
      <c r="F68" s="41" t="s">
        <v>198</v>
      </c>
      <c r="H68" s="38">
        <v>2.0</v>
      </c>
    </row>
    <row r="69" ht="14.25" customHeight="1">
      <c r="A69" s="38">
        <f t="shared" si="1"/>
        <v>68</v>
      </c>
      <c r="B69" s="40" t="s">
        <v>200</v>
      </c>
      <c r="C69" s="38" t="s">
        <v>128</v>
      </c>
      <c r="E69" s="38" t="s">
        <v>129</v>
      </c>
      <c r="F69" s="41" t="s">
        <v>198</v>
      </c>
      <c r="H69" s="38">
        <v>2.0</v>
      </c>
    </row>
    <row r="70" ht="14.25" customHeight="1">
      <c r="A70" s="38">
        <f t="shared" si="1"/>
        <v>69</v>
      </c>
      <c r="B70" s="40" t="s">
        <v>201</v>
      </c>
      <c r="C70" s="38" t="s">
        <v>128</v>
      </c>
      <c r="E70" s="38" t="s">
        <v>129</v>
      </c>
      <c r="F70" s="41" t="s">
        <v>198</v>
      </c>
      <c r="H70" s="38">
        <v>2.0</v>
      </c>
    </row>
    <row r="71" ht="14.25" customHeight="1">
      <c r="A71" s="38">
        <f t="shared" si="1"/>
        <v>70</v>
      </c>
      <c r="B71" s="40" t="s">
        <v>202</v>
      </c>
      <c r="C71" s="38" t="s">
        <v>128</v>
      </c>
      <c r="E71" s="38" t="s">
        <v>129</v>
      </c>
      <c r="F71" s="41" t="s">
        <v>198</v>
      </c>
      <c r="H71" s="38">
        <v>2.0</v>
      </c>
    </row>
    <row r="72" ht="14.25" customHeight="1">
      <c r="A72" s="38">
        <f t="shared" si="1"/>
        <v>71</v>
      </c>
      <c r="B72" s="40" t="s">
        <v>203</v>
      </c>
      <c r="C72" s="38" t="s">
        <v>128</v>
      </c>
      <c r="E72" s="38" t="s">
        <v>129</v>
      </c>
      <c r="F72" s="41" t="s">
        <v>198</v>
      </c>
      <c r="H72" s="38">
        <v>2.0</v>
      </c>
    </row>
    <row r="73" ht="14.25" customHeight="1">
      <c r="A73" s="38">
        <f t="shared" si="1"/>
        <v>72</v>
      </c>
      <c r="B73" s="40" t="s">
        <v>204</v>
      </c>
      <c r="C73" s="38" t="s">
        <v>128</v>
      </c>
      <c r="E73" s="38" t="s">
        <v>129</v>
      </c>
      <c r="F73" s="41" t="s">
        <v>198</v>
      </c>
      <c r="H73" s="38">
        <v>2.0</v>
      </c>
    </row>
    <row r="74" ht="14.25" customHeight="1">
      <c r="A74" s="38">
        <f t="shared" si="1"/>
        <v>73</v>
      </c>
      <c r="B74" s="40" t="s">
        <v>205</v>
      </c>
      <c r="C74" s="38" t="s">
        <v>128</v>
      </c>
      <c r="E74" s="38" t="s">
        <v>129</v>
      </c>
      <c r="F74" s="41" t="s">
        <v>198</v>
      </c>
      <c r="H74" s="38">
        <v>2.0</v>
      </c>
    </row>
    <row r="75" ht="14.25" customHeight="1">
      <c r="A75" s="38">
        <f t="shared" si="1"/>
        <v>74</v>
      </c>
      <c r="B75" s="40" t="s">
        <v>206</v>
      </c>
      <c r="C75" s="38" t="s">
        <v>128</v>
      </c>
      <c r="E75" s="38" t="s">
        <v>129</v>
      </c>
      <c r="F75" s="41" t="s">
        <v>198</v>
      </c>
      <c r="H75" s="38">
        <v>2.0</v>
      </c>
    </row>
    <row r="76" ht="14.25" customHeight="1">
      <c r="A76" s="38">
        <f t="shared" si="1"/>
        <v>75</v>
      </c>
      <c r="B76" s="40" t="s">
        <v>207</v>
      </c>
      <c r="C76" s="38" t="s">
        <v>128</v>
      </c>
      <c r="E76" s="38" t="s">
        <v>129</v>
      </c>
      <c r="F76" s="41" t="s">
        <v>198</v>
      </c>
      <c r="H76" s="38">
        <v>2.0</v>
      </c>
    </row>
    <row r="77" ht="14.25" customHeight="1">
      <c r="A77" s="38">
        <f t="shared" si="1"/>
        <v>76</v>
      </c>
      <c r="B77" s="40" t="s">
        <v>208</v>
      </c>
      <c r="C77" s="38" t="s">
        <v>128</v>
      </c>
      <c r="E77" s="38" t="s">
        <v>129</v>
      </c>
      <c r="F77" s="41" t="s">
        <v>198</v>
      </c>
      <c r="H77" s="38">
        <v>2.0</v>
      </c>
    </row>
    <row r="78" ht="14.25" customHeight="1">
      <c r="A78" s="38">
        <f t="shared" si="1"/>
        <v>77</v>
      </c>
      <c r="B78" s="40" t="s">
        <v>209</v>
      </c>
      <c r="C78" s="38" t="s">
        <v>128</v>
      </c>
      <c r="E78" s="38" t="s">
        <v>129</v>
      </c>
      <c r="F78" s="41" t="s">
        <v>198</v>
      </c>
      <c r="H78" s="38">
        <v>2.0</v>
      </c>
    </row>
    <row r="79" ht="14.25" customHeight="1">
      <c r="A79" s="38">
        <f t="shared" si="1"/>
        <v>78</v>
      </c>
      <c r="B79" s="40" t="s">
        <v>210</v>
      </c>
      <c r="C79" s="38" t="s">
        <v>128</v>
      </c>
      <c r="E79" s="38" t="s">
        <v>129</v>
      </c>
      <c r="F79" s="41" t="s">
        <v>198</v>
      </c>
      <c r="H79" s="38">
        <v>2.0</v>
      </c>
    </row>
    <row r="80" ht="14.25" customHeight="1">
      <c r="A80" s="38">
        <f t="shared" si="1"/>
        <v>79</v>
      </c>
      <c r="B80" s="40" t="s">
        <v>211</v>
      </c>
      <c r="C80" s="38" t="s">
        <v>128</v>
      </c>
      <c r="E80" s="38" t="s">
        <v>129</v>
      </c>
      <c r="F80" s="41" t="s">
        <v>198</v>
      </c>
      <c r="H80" s="38">
        <v>2.0</v>
      </c>
    </row>
    <row r="81" ht="14.25" customHeight="1">
      <c r="A81" s="38">
        <f t="shared" si="1"/>
        <v>80</v>
      </c>
      <c r="B81" s="40" t="s">
        <v>212</v>
      </c>
      <c r="C81" s="38" t="s">
        <v>128</v>
      </c>
      <c r="E81" s="38" t="s">
        <v>129</v>
      </c>
      <c r="F81" s="41" t="s">
        <v>198</v>
      </c>
      <c r="H81" s="38">
        <v>2.0</v>
      </c>
    </row>
    <row r="82" ht="14.25" customHeight="1">
      <c r="A82" s="38">
        <f t="shared" si="1"/>
        <v>81</v>
      </c>
      <c r="B82" s="40" t="s">
        <v>213</v>
      </c>
      <c r="C82" s="38" t="s">
        <v>128</v>
      </c>
      <c r="E82" s="38" t="s">
        <v>129</v>
      </c>
      <c r="F82" s="41" t="s">
        <v>198</v>
      </c>
      <c r="H82" s="38">
        <v>2.0</v>
      </c>
    </row>
    <row r="83" ht="14.25" customHeight="1">
      <c r="A83" s="38">
        <f t="shared" si="1"/>
        <v>82</v>
      </c>
      <c r="B83" s="40" t="s">
        <v>214</v>
      </c>
      <c r="C83" s="38" t="s">
        <v>128</v>
      </c>
      <c r="E83" s="38" t="s">
        <v>129</v>
      </c>
      <c r="F83" s="41" t="s">
        <v>198</v>
      </c>
      <c r="H83" s="38">
        <v>2.0</v>
      </c>
    </row>
    <row r="84" ht="14.25" customHeight="1">
      <c r="A84" s="38">
        <f t="shared" si="1"/>
        <v>83</v>
      </c>
      <c r="B84" s="40" t="s">
        <v>215</v>
      </c>
      <c r="C84" s="38" t="s">
        <v>128</v>
      </c>
      <c r="E84" s="38" t="s">
        <v>129</v>
      </c>
      <c r="F84" s="41" t="s">
        <v>198</v>
      </c>
      <c r="H84" s="38">
        <v>2.0</v>
      </c>
    </row>
    <row r="85" ht="14.25" customHeight="1">
      <c r="A85" s="38">
        <f t="shared" si="1"/>
        <v>84</v>
      </c>
      <c r="B85" s="40" t="s">
        <v>216</v>
      </c>
      <c r="C85" s="38" t="s">
        <v>128</v>
      </c>
      <c r="E85" s="38" t="s">
        <v>129</v>
      </c>
      <c r="F85" s="41" t="s">
        <v>198</v>
      </c>
      <c r="H85" s="38">
        <v>2.0</v>
      </c>
    </row>
    <row r="86" ht="14.25" customHeight="1">
      <c r="A86" s="38">
        <f t="shared" si="1"/>
        <v>85</v>
      </c>
      <c r="B86" s="40" t="s">
        <v>217</v>
      </c>
      <c r="C86" s="38" t="s">
        <v>128</v>
      </c>
      <c r="E86" s="38" t="s">
        <v>129</v>
      </c>
      <c r="F86" s="41" t="s">
        <v>198</v>
      </c>
      <c r="H86" s="38">
        <v>2.0</v>
      </c>
    </row>
    <row r="87" ht="14.25" customHeight="1">
      <c r="A87" s="38">
        <f t="shared" si="1"/>
        <v>86</v>
      </c>
      <c r="B87" s="40" t="s">
        <v>218</v>
      </c>
      <c r="C87" s="38" t="s">
        <v>128</v>
      </c>
      <c r="E87" s="38" t="s">
        <v>129</v>
      </c>
      <c r="F87" s="41" t="s">
        <v>198</v>
      </c>
      <c r="H87" s="38">
        <v>2.0</v>
      </c>
    </row>
    <row r="88" ht="14.25" customHeight="1">
      <c r="A88" s="38">
        <f t="shared" si="1"/>
        <v>87</v>
      </c>
      <c r="B88" s="40" t="s">
        <v>219</v>
      </c>
      <c r="C88" s="38" t="s">
        <v>128</v>
      </c>
      <c r="E88" s="38" t="s">
        <v>129</v>
      </c>
      <c r="F88" s="41" t="s">
        <v>198</v>
      </c>
      <c r="H88" s="38">
        <v>2.0</v>
      </c>
    </row>
    <row r="89" ht="14.25" customHeight="1">
      <c r="A89" s="38">
        <f t="shared" si="1"/>
        <v>88</v>
      </c>
      <c r="B89" s="40" t="s">
        <v>220</v>
      </c>
      <c r="C89" s="38" t="s">
        <v>128</v>
      </c>
      <c r="E89" s="38" t="s">
        <v>129</v>
      </c>
      <c r="F89" s="41" t="s">
        <v>198</v>
      </c>
      <c r="H89" s="38">
        <v>2.0</v>
      </c>
    </row>
    <row r="90" ht="14.25" customHeight="1">
      <c r="A90" s="38">
        <f t="shared" si="1"/>
        <v>89</v>
      </c>
      <c r="B90" s="40" t="s">
        <v>221</v>
      </c>
      <c r="C90" s="38" t="s">
        <v>128</v>
      </c>
      <c r="E90" s="38" t="s">
        <v>129</v>
      </c>
      <c r="F90" s="41" t="s">
        <v>198</v>
      </c>
      <c r="H90" s="38">
        <v>2.0</v>
      </c>
    </row>
    <row r="91" ht="14.25" customHeight="1">
      <c r="A91" s="38">
        <f t="shared" si="1"/>
        <v>90</v>
      </c>
      <c r="B91" s="40" t="s">
        <v>222</v>
      </c>
      <c r="C91" s="38" t="s">
        <v>128</v>
      </c>
      <c r="E91" s="38" t="s">
        <v>129</v>
      </c>
      <c r="F91" s="41" t="s">
        <v>198</v>
      </c>
      <c r="H91" s="38">
        <v>2.0</v>
      </c>
    </row>
    <row r="92" ht="14.25" customHeight="1">
      <c r="A92" s="38">
        <f t="shared" si="1"/>
        <v>91</v>
      </c>
      <c r="B92" s="40" t="s">
        <v>223</v>
      </c>
      <c r="C92" s="38" t="s">
        <v>128</v>
      </c>
      <c r="E92" s="38" t="s">
        <v>129</v>
      </c>
      <c r="F92" s="41" t="s">
        <v>198</v>
      </c>
      <c r="H92" s="38">
        <v>2.0</v>
      </c>
    </row>
    <row r="93" ht="14.25" customHeight="1">
      <c r="A93" s="38">
        <f t="shared" si="1"/>
        <v>92</v>
      </c>
      <c r="B93" s="40" t="s">
        <v>224</v>
      </c>
      <c r="C93" s="38" t="s">
        <v>128</v>
      </c>
      <c r="E93" s="38" t="s">
        <v>129</v>
      </c>
      <c r="F93" s="41" t="s">
        <v>198</v>
      </c>
      <c r="H93" s="38">
        <v>2.0</v>
      </c>
    </row>
    <row r="94" ht="14.25" customHeight="1">
      <c r="A94" s="38">
        <f t="shared" si="1"/>
        <v>93</v>
      </c>
      <c r="B94" s="40" t="s">
        <v>225</v>
      </c>
      <c r="C94" s="38" t="s">
        <v>128</v>
      </c>
      <c r="E94" s="38" t="s">
        <v>129</v>
      </c>
      <c r="F94" s="41" t="s">
        <v>198</v>
      </c>
      <c r="H94" s="38">
        <v>2.0</v>
      </c>
    </row>
    <row r="95" ht="14.25" customHeight="1">
      <c r="A95" s="38">
        <f t="shared" si="1"/>
        <v>94</v>
      </c>
      <c r="B95" s="40" t="s">
        <v>226</v>
      </c>
      <c r="C95" s="38" t="s">
        <v>128</v>
      </c>
      <c r="E95" s="38" t="s">
        <v>129</v>
      </c>
      <c r="F95" s="41" t="s">
        <v>198</v>
      </c>
      <c r="H95" s="38">
        <v>2.0</v>
      </c>
    </row>
    <row r="96" ht="14.25" customHeight="1">
      <c r="A96" s="38">
        <f t="shared" si="1"/>
        <v>95</v>
      </c>
      <c r="B96" s="40" t="s">
        <v>227</v>
      </c>
      <c r="C96" s="38" t="s">
        <v>128</v>
      </c>
      <c r="E96" s="38" t="s">
        <v>129</v>
      </c>
      <c r="F96" s="41" t="s">
        <v>198</v>
      </c>
      <c r="H96" s="38">
        <v>2.0</v>
      </c>
    </row>
    <row r="97" ht="14.25" customHeight="1">
      <c r="A97" s="38">
        <f t="shared" si="1"/>
        <v>96</v>
      </c>
      <c r="B97" s="40" t="s">
        <v>228</v>
      </c>
      <c r="C97" s="38" t="s">
        <v>128</v>
      </c>
      <c r="E97" s="38" t="s">
        <v>129</v>
      </c>
      <c r="F97" s="41" t="s">
        <v>198</v>
      </c>
      <c r="H97" s="38">
        <v>2.0</v>
      </c>
    </row>
    <row r="98" ht="14.25" customHeight="1">
      <c r="A98" s="38">
        <f t="shared" si="1"/>
        <v>97</v>
      </c>
      <c r="B98" s="40" t="s">
        <v>229</v>
      </c>
      <c r="C98" s="38" t="s">
        <v>128</v>
      </c>
      <c r="E98" s="38" t="s">
        <v>129</v>
      </c>
      <c r="F98" s="41" t="s">
        <v>198</v>
      </c>
      <c r="H98" s="38">
        <v>2.0</v>
      </c>
    </row>
    <row r="99" ht="14.25" customHeight="1">
      <c r="A99" s="38">
        <f t="shared" si="1"/>
        <v>98</v>
      </c>
      <c r="B99" s="40" t="s">
        <v>230</v>
      </c>
      <c r="C99" s="38" t="s">
        <v>128</v>
      </c>
      <c r="E99" s="38" t="s">
        <v>129</v>
      </c>
      <c r="F99" s="41" t="s">
        <v>198</v>
      </c>
      <c r="H99" s="38">
        <v>2.0</v>
      </c>
    </row>
    <row r="100" ht="14.25" customHeight="1">
      <c r="A100" s="38">
        <f t="shared" si="1"/>
        <v>99</v>
      </c>
      <c r="B100" s="40" t="s">
        <v>231</v>
      </c>
      <c r="C100" s="38" t="s">
        <v>128</v>
      </c>
      <c r="E100" s="38" t="s">
        <v>129</v>
      </c>
      <c r="F100" s="41" t="s">
        <v>198</v>
      </c>
      <c r="H100" s="38">
        <v>2.0</v>
      </c>
    </row>
    <row r="101" ht="14.25" customHeight="1">
      <c r="A101" s="38">
        <f t="shared" si="1"/>
        <v>100</v>
      </c>
      <c r="B101" s="40" t="s">
        <v>232</v>
      </c>
      <c r="C101" s="38" t="s">
        <v>128</v>
      </c>
      <c r="E101" s="38" t="s">
        <v>129</v>
      </c>
      <c r="F101" s="41" t="s">
        <v>59</v>
      </c>
      <c r="H101" s="38">
        <v>2.0</v>
      </c>
    </row>
    <row r="102" ht="14.25" customHeight="1">
      <c r="A102" s="38">
        <f t="shared" si="1"/>
        <v>101</v>
      </c>
      <c r="B102" s="40" t="s">
        <v>233</v>
      </c>
      <c r="C102" s="38" t="s">
        <v>128</v>
      </c>
      <c r="E102" s="38" t="s">
        <v>129</v>
      </c>
      <c r="F102" s="41" t="s">
        <v>59</v>
      </c>
      <c r="H102" s="38">
        <v>2.0</v>
      </c>
    </row>
    <row r="103" ht="14.25" customHeight="1">
      <c r="A103" s="38">
        <f t="shared" si="1"/>
        <v>102</v>
      </c>
      <c r="B103" s="40" t="s">
        <v>234</v>
      </c>
      <c r="C103" s="38" t="s">
        <v>128</v>
      </c>
      <c r="E103" s="38" t="s">
        <v>129</v>
      </c>
      <c r="F103" s="41" t="s">
        <v>59</v>
      </c>
      <c r="H103" s="38">
        <v>2.0</v>
      </c>
    </row>
    <row r="104" ht="14.25" customHeight="1">
      <c r="A104" s="38">
        <f t="shared" si="1"/>
        <v>103</v>
      </c>
      <c r="B104" s="40" t="s">
        <v>235</v>
      </c>
      <c r="C104" s="38" t="s">
        <v>128</v>
      </c>
      <c r="E104" s="38" t="s">
        <v>129</v>
      </c>
      <c r="F104" s="41" t="s">
        <v>61</v>
      </c>
      <c r="H104" s="38">
        <v>2.0</v>
      </c>
    </row>
    <row r="105" ht="14.25" customHeight="1">
      <c r="A105" s="38">
        <f t="shared" si="1"/>
        <v>104</v>
      </c>
      <c r="B105" s="40" t="s">
        <v>236</v>
      </c>
      <c r="C105" s="38" t="s">
        <v>128</v>
      </c>
      <c r="E105" s="38" t="s">
        <v>129</v>
      </c>
      <c r="F105" s="41" t="s">
        <v>61</v>
      </c>
      <c r="H105" s="38">
        <v>2.0</v>
      </c>
    </row>
    <row r="106" ht="14.25" customHeight="1">
      <c r="A106" s="38">
        <f t="shared" si="1"/>
        <v>105</v>
      </c>
      <c r="B106" s="46" t="s">
        <v>237</v>
      </c>
      <c r="C106" s="38" t="s">
        <v>128</v>
      </c>
      <c r="E106" s="38" t="s">
        <v>129</v>
      </c>
      <c r="F106" s="41" t="s">
        <v>61</v>
      </c>
      <c r="H106" s="38">
        <v>2.0</v>
      </c>
    </row>
    <row r="107" ht="14.25" customHeight="1">
      <c r="A107" s="38">
        <f t="shared" si="1"/>
        <v>106</v>
      </c>
      <c r="B107" s="40" t="s">
        <v>238</v>
      </c>
      <c r="C107" s="38" t="s">
        <v>128</v>
      </c>
      <c r="E107" s="38" t="s">
        <v>129</v>
      </c>
      <c r="F107" s="41" t="s">
        <v>61</v>
      </c>
      <c r="H107" s="38">
        <v>2.0</v>
      </c>
    </row>
    <row r="108" ht="14.25" customHeight="1">
      <c r="A108" s="38">
        <f t="shared" si="1"/>
        <v>107</v>
      </c>
      <c r="B108" s="40" t="s">
        <v>239</v>
      </c>
      <c r="C108" s="38" t="s">
        <v>128</v>
      </c>
      <c r="E108" s="38" t="s">
        <v>129</v>
      </c>
      <c r="F108" s="41" t="s">
        <v>61</v>
      </c>
      <c r="H108" s="38">
        <v>2.0</v>
      </c>
    </row>
    <row r="109" ht="14.25" customHeight="1">
      <c r="A109" s="38">
        <f t="shared" si="1"/>
        <v>108</v>
      </c>
      <c r="B109" s="40" t="s">
        <v>240</v>
      </c>
      <c r="C109" s="38" t="s">
        <v>128</v>
      </c>
      <c r="E109" s="38" t="s">
        <v>129</v>
      </c>
      <c r="F109" s="41" t="s">
        <v>61</v>
      </c>
      <c r="H109" s="38">
        <v>2.0</v>
      </c>
    </row>
    <row r="110" ht="14.25" customHeight="1">
      <c r="A110" s="38">
        <f t="shared" si="1"/>
        <v>109</v>
      </c>
      <c r="B110" s="40" t="s">
        <v>241</v>
      </c>
      <c r="C110" s="38" t="s">
        <v>128</v>
      </c>
      <c r="E110" s="38" t="s">
        <v>129</v>
      </c>
      <c r="F110" s="41" t="s">
        <v>61</v>
      </c>
      <c r="H110" s="38">
        <v>2.0</v>
      </c>
    </row>
    <row r="111" ht="14.25" customHeight="1">
      <c r="A111" s="38">
        <f t="shared" si="1"/>
        <v>110</v>
      </c>
      <c r="B111" s="40" t="s">
        <v>242</v>
      </c>
      <c r="C111" s="38" t="s">
        <v>128</v>
      </c>
      <c r="E111" s="38" t="s">
        <v>129</v>
      </c>
      <c r="F111" s="41" t="s">
        <v>61</v>
      </c>
      <c r="H111" s="38">
        <v>2.0</v>
      </c>
    </row>
    <row r="112" ht="14.25" customHeight="1">
      <c r="A112" s="38">
        <f t="shared" si="1"/>
        <v>111</v>
      </c>
      <c r="B112" s="40" t="s">
        <v>243</v>
      </c>
      <c r="C112" s="38" t="s">
        <v>128</v>
      </c>
      <c r="E112" s="38" t="s">
        <v>129</v>
      </c>
      <c r="F112" s="41" t="s">
        <v>61</v>
      </c>
      <c r="H112" s="38">
        <v>2.0</v>
      </c>
    </row>
    <row r="113" ht="14.25" customHeight="1">
      <c r="A113" s="38">
        <f t="shared" si="1"/>
        <v>112</v>
      </c>
      <c r="B113" s="40" t="s">
        <v>244</v>
      </c>
      <c r="C113" s="38" t="s">
        <v>128</v>
      </c>
      <c r="E113" s="38" t="s">
        <v>129</v>
      </c>
      <c r="F113" s="41" t="s">
        <v>61</v>
      </c>
      <c r="H113" s="38">
        <v>2.0</v>
      </c>
    </row>
    <row r="114" ht="14.25" customHeight="1">
      <c r="A114" s="38">
        <f t="shared" si="1"/>
        <v>113</v>
      </c>
      <c r="B114" s="40" t="s">
        <v>245</v>
      </c>
      <c r="C114" s="38" t="s">
        <v>128</v>
      </c>
      <c r="E114" s="38" t="s">
        <v>129</v>
      </c>
      <c r="F114" s="41" t="s">
        <v>61</v>
      </c>
      <c r="H114" s="38">
        <v>2.0</v>
      </c>
    </row>
    <row r="115" ht="14.25" customHeight="1">
      <c r="A115" s="38">
        <f t="shared" si="1"/>
        <v>114</v>
      </c>
      <c r="B115" s="40" t="s">
        <v>246</v>
      </c>
      <c r="C115" s="38" t="s">
        <v>128</v>
      </c>
      <c r="E115" s="38" t="s">
        <v>129</v>
      </c>
      <c r="F115" s="41" t="s">
        <v>61</v>
      </c>
      <c r="H115" s="38">
        <v>2.0</v>
      </c>
    </row>
    <row r="116" ht="14.25" customHeight="1">
      <c r="A116" s="38">
        <f t="shared" si="1"/>
        <v>115</v>
      </c>
      <c r="B116" s="40" t="s">
        <v>247</v>
      </c>
      <c r="C116" s="38" t="s">
        <v>128</v>
      </c>
      <c r="E116" s="38" t="s">
        <v>129</v>
      </c>
      <c r="F116" s="41" t="s">
        <v>61</v>
      </c>
      <c r="H116" s="38">
        <v>2.0</v>
      </c>
    </row>
    <row r="117" ht="14.25" customHeight="1">
      <c r="A117" s="38">
        <f t="shared" si="1"/>
        <v>116</v>
      </c>
      <c r="B117" s="40" t="s">
        <v>248</v>
      </c>
      <c r="C117" s="38" t="s">
        <v>128</v>
      </c>
      <c r="E117" s="38" t="s">
        <v>129</v>
      </c>
      <c r="F117" s="41" t="s">
        <v>61</v>
      </c>
      <c r="H117" s="38">
        <v>2.0</v>
      </c>
    </row>
    <row r="118" ht="14.25" customHeight="1">
      <c r="A118" s="38">
        <f t="shared" si="1"/>
        <v>117</v>
      </c>
      <c r="B118" s="40" t="s">
        <v>249</v>
      </c>
      <c r="C118" s="38" t="s">
        <v>128</v>
      </c>
      <c r="E118" s="38" t="s">
        <v>129</v>
      </c>
      <c r="F118" s="41" t="s">
        <v>61</v>
      </c>
      <c r="H118" s="38">
        <v>2.0</v>
      </c>
    </row>
    <row r="119" ht="14.25" customHeight="1">
      <c r="A119" s="38">
        <f t="shared" si="1"/>
        <v>118</v>
      </c>
      <c r="B119" s="40" t="s">
        <v>250</v>
      </c>
      <c r="C119" s="38" t="s">
        <v>128</v>
      </c>
      <c r="E119" s="38" t="s">
        <v>129</v>
      </c>
      <c r="F119" s="41" t="s">
        <v>61</v>
      </c>
      <c r="H119" s="38">
        <v>2.0</v>
      </c>
    </row>
    <row r="120" ht="14.25" customHeight="1">
      <c r="A120" s="38">
        <f t="shared" si="1"/>
        <v>119</v>
      </c>
      <c r="B120" s="40" t="s">
        <v>251</v>
      </c>
      <c r="C120" s="38" t="s">
        <v>128</v>
      </c>
      <c r="E120" s="38" t="s">
        <v>129</v>
      </c>
      <c r="F120" s="41" t="s">
        <v>61</v>
      </c>
      <c r="H120" s="38">
        <v>2.0</v>
      </c>
    </row>
    <row r="121" ht="14.25" customHeight="1">
      <c r="A121" s="38">
        <f t="shared" si="1"/>
        <v>120</v>
      </c>
      <c r="B121" s="46" t="s">
        <v>252</v>
      </c>
      <c r="C121" s="38" t="s">
        <v>128</v>
      </c>
      <c r="E121" s="38" t="s">
        <v>129</v>
      </c>
      <c r="F121" s="41" t="s">
        <v>61</v>
      </c>
      <c r="H121" s="38">
        <v>2.0</v>
      </c>
    </row>
    <row r="122" ht="14.25" customHeight="1">
      <c r="A122" s="38">
        <f t="shared" si="1"/>
        <v>121</v>
      </c>
      <c r="B122" s="40" t="s">
        <v>253</v>
      </c>
      <c r="C122" s="38" t="s">
        <v>128</v>
      </c>
      <c r="E122" s="38" t="s">
        <v>129</v>
      </c>
      <c r="F122" s="41" t="s">
        <v>61</v>
      </c>
      <c r="H122" s="38">
        <v>2.0</v>
      </c>
    </row>
    <row r="123" ht="14.25" customHeight="1">
      <c r="A123" s="38">
        <f t="shared" si="1"/>
        <v>122</v>
      </c>
      <c r="B123" s="40" t="s">
        <v>254</v>
      </c>
      <c r="C123" s="38" t="s">
        <v>128</v>
      </c>
      <c r="E123" s="38" t="s">
        <v>129</v>
      </c>
      <c r="F123" s="41" t="s">
        <v>61</v>
      </c>
      <c r="H123" s="38">
        <v>2.0</v>
      </c>
    </row>
    <row r="124" ht="14.25" customHeight="1">
      <c r="A124" s="38">
        <f t="shared" si="1"/>
        <v>123</v>
      </c>
      <c r="B124" s="40" t="s">
        <v>255</v>
      </c>
      <c r="C124" s="38" t="s">
        <v>128</v>
      </c>
      <c r="E124" s="38" t="s">
        <v>129</v>
      </c>
      <c r="F124" s="41" t="s">
        <v>61</v>
      </c>
      <c r="H124" s="38">
        <v>2.0</v>
      </c>
    </row>
    <row r="125" ht="14.25" customHeight="1">
      <c r="A125" s="38">
        <f t="shared" si="1"/>
        <v>124</v>
      </c>
      <c r="B125" s="40" t="s">
        <v>256</v>
      </c>
      <c r="C125" s="38" t="s">
        <v>128</v>
      </c>
      <c r="E125" s="38" t="s">
        <v>129</v>
      </c>
      <c r="F125" s="41" t="s">
        <v>61</v>
      </c>
      <c r="H125" s="38">
        <v>2.0</v>
      </c>
    </row>
    <row r="126" ht="14.25" customHeight="1">
      <c r="A126" s="38">
        <f t="shared" si="1"/>
        <v>125</v>
      </c>
      <c r="B126" s="40" t="s">
        <v>257</v>
      </c>
      <c r="C126" s="38" t="s">
        <v>128</v>
      </c>
      <c r="E126" s="38" t="s">
        <v>129</v>
      </c>
      <c r="F126" s="41" t="s">
        <v>61</v>
      </c>
      <c r="H126" s="38">
        <v>2.0</v>
      </c>
    </row>
    <row r="127" ht="14.25" customHeight="1">
      <c r="A127" s="38">
        <f t="shared" si="1"/>
        <v>126</v>
      </c>
      <c r="B127" s="40" t="s">
        <v>258</v>
      </c>
      <c r="C127" s="38" t="s">
        <v>128</v>
      </c>
      <c r="E127" s="38" t="s">
        <v>129</v>
      </c>
      <c r="F127" s="41" t="s">
        <v>61</v>
      </c>
      <c r="H127" s="38">
        <v>2.0</v>
      </c>
    </row>
    <row r="128" ht="14.25" customHeight="1">
      <c r="A128" s="38">
        <f t="shared" si="1"/>
        <v>127</v>
      </c>
      <c r="B128" s="40" t="s">
        <v>259</v>
      </c>
      <c r="C128" s="38" t="s">
        <v>128</v>
      </c>
      <c r="E128" s="38" t="s">
        <v>129</v>
      </c>
      <c r="F128" s="41" t="s">
        <v>61</v>
      </c>
      <c r="H128" s="38">
        <v>2.0</v>
      </c>
    </row>
    <row r="129" ht="14.25" customHeight="1">
      <c r="A129" s="38">
        <f t="shared" si="1"/>
        <v>128</v>
      </c>
      <c r="B129" s="40" t="s">
        <v>260</v>
      </c>
      <c r="C129" s="38" t="s">
        <v>128</v>
      </c>
      <c r="E129" s="38" t="s">
        <v>129</v>
      </c>
      <c r="F129" s="41" t="s">
        <v>61</v>
      </c>
      <c r="H129" s="38">
        <v>2.0</v>
      </c>
    </row>
    <row r="130" ht="14.25" customHeight="1">
      <c r="A130" s="38">
        <f t="shared" si="1"/>
        <v>129</v>
      </c>
      <c r="B130" s="40" t="s">
        <v>261</v>
      </c>
      <c r="C130" s="38" t="s">
        <v>128</v>
      </c>
      <c r="E130" s="38" t="s">
        <v>129</v>
      </c>
      <c r="F130" s="41" t="s">
        <v>61</v>
      </c>
      <c r="H130" s="38">
        <v>2.0</v>
      </c>
    </row>
    <row r="131" ht="14.25" customHeight="1">
      <c r="A131" s="38">
        <f t="shared" si="1"/>
        <v>130</v>
      </c>
      <c r="B131" s="40" t="s">
        <v>262</v>
      </c>
      <c r="C131" s="38" t="s">
        <v>128</v>
      </c>
      <c r="E131" s="38" t="s">
        <v>129</v>
      </c>
      <c r="F131" s="41" t="s">
        <v>61</v>
      </c>
      <c r="H131" s="38">
        <v>2.0</v>
      </c>
    </row>
    <row r="132" ht="14.25" customHeight="1">
      <c r="A132" s="38">
        <f t="shared" si="1"/>
        <v>131</v>
      </c>
      <c r="B132" s="40" t="s">
        <v>263</v>
      </c>
      <c r="C132" s="38" t="s">
        <v>128</v>
      </c>
      <c r="E132" s="38" t="s">
        <v>129</v>
      </c>
      <c r="F132" s="41" t="s">
        <v>61</v>
      </c>
      <c r="H132" s="38">
        <v>2.0</v>
      </c>
    </row>
    <row r="133" ht="14.25" customHeight="1">
      <c r="A133" s="38">
        <f t="shared" si="1"/>
        <v>132</v>
      </c>
      <c r="B133" s="40" t="s">
        <v>264</v>
      </c>
      <c r="C133" s="38" t="s">
        <v>128</v>
      </c>
      <c r="E133" s="38" t="s">
        <v>129</v>
      </c>
      <c r="F133" s="41" t="s">
        <v>61</v>
      </c>
      <c r="H133" s="38">
        <v>2.0</v>
      </c>
    </row>
    <row r="134" ht="14.25" customHeight="1">
      <c r="A134" s="38">
        <f t="shared" si="1"/>
        <v>133</v>
      </c>
      <c r="B134" s="40" t="s">
        <v>265</v>
      </c>
      <c r="C134" s="38" t="s">
        <v>128</v>
      </c>
      <c r="E134" s="38" t="s">
        <v>129</v>
      </c>
      <c r="F134" s="41" t="s">
        <v>61</v>
      </c>
      <c r="H134" s="38">
        <v>2.0</v>
      </c>
    </row>
    <row r="135" ht="14.25" customHeight="1">
      <c r="A135" s="38">
        <f t="shared" si="1"/>
        <v>134</v>
      </c>
      <c r="B135" s="40" t="s">
        <v>266</v>
      </c>
      <c r="C135" s="38" t="s">
        <v>128</v>
      </c>
      <c r="E135" s="38" t="s">
        <v>129</v>
      </c>
      <c r="F135" s="41" t="s">
        <v>61</v>
      </c>
      <c r="H135" s="38">
        <v>2.0</v>
      </c>
    </row>
    <row r="136" ht="14.25" customHeight="1">
      <c r="A136" s="38">
        <f t="shared" si="1"/>
        <v>135</v>
      </c>
      <c r="B136" s="40" t="s">
        <v>267</v>
      </c>
      <c r="C136" s="38" t="s">
        <v>128</v>
      </c>
      <c r="E136" s="38" t="s">
        <v>129</v>
      </c>
      <c r="F136" s="41" t="s">
        <v>61</v>
      </c>
      <c r="H136" s="38">
        <v>2.0</v>
      </c>
    </row>
    <row r="137" ht="14.25" customHeight="1">
      <c r="A137" s="38">
        <f t="shared" si="1"/>
        <v>136</v>
      </c>
      <c r="B137" s="40" t="s">
        <v>268</v>
      </c>
      <c r="C137" s="38" t="s">
        <v>128</v>
      </c>
      <c r="E137" s="38" t="s">
        <v>129</v>
      </c>
      <c r="F137" s="41" t="s">
        <v>61</v>
      </c>
      <c r="H137" s="38">
        <v>2.0</v>
      </c>
    </row>
    <row r="138" ht="14.25" customHeight="1">
      <c r="A138" s="38">
        <f t="shared" si="1"/>
        <v>137</v>
      </c>
      <c r="B138" s="40" t="s">
        <v>269</v>
      </c>
      <c r="C138" s="38" t="s">
        <v>128</v>
      </c>
      <c r="E138" s="38" t="s">
        <v>129</v>
      </c>
      <c r="F138" s="41" t="s">
        <v>61</v>
      </c>
      <c r="H138" s="38">
        <v>2.0</v>
      </c>
    </row>
    <row r="139" ht="14.25" customHeight="1">
      <c r="A139" s="38">
        <f t="shared" si="1"/>
        <v>138</v>
      </c>
      <c r="B139" s="40" t="s">
        <v>270</v>
      </c>
      <c r="C139" s="38" t="s">
        <v>128</v>
      </c>
      <c r="E139" s="38" t="s">
        <v>129</v>
      </c>
      <c r="F139" s="41" t="s">
        <v>61</v>
      </c>
      <c r="H139" s="38">
        <v>2.0</v>
      </c>
    </row>
    <row r="140" ht="14.25" customHeight="1">
      <c r="A140" s="38">
        <f t="shared" si="1"/>
        <v>139</v>
      </c>
      <c r="B140" s="40" t="s">
        <v>271</v>
      </c>
      <c r="C140" s="38" t="s">
        <v>128</v>
      </c>
      <c r="E140" s="38" t="s">
        <v>129</v>
      </c>
      <c r="F140" s="41" t="s">
        <v>61</v>
      </c>
      <c r="H140" s="38">
        <v>2.0</v>
      </c>
    </row>
    <row r="141" ht="14.25" customHeight="1">
      <c r="A141" s="38">
        <f t="shared" si="1"/>
        <v>140</v>
      </c>
      <c r="B141" s="40" t="s">
        <v>272</v>
      </c>
      <c r="C141" s="38" t="s">
        <v>128</v>
      </c>
      <c r="E141" s="38" t="s">
        <v>129</v>
      </c>
      <c r="F141" s="41" t="s">
        <v>61</v>
      </c>
      <c r="H141" s="38">
        <v>2.0</v>
      </c>
    </row>
    <row r="142" ht="14.25" customHeight="1">
      <c r="A142" s="38">
        <f t="shared" si="1"/>
        <v>141</v>
      </c>
      <c r="B142" s="46" t="s">
        <v>273</v>
      </c>
      <c r="C142" s="38" t="s">
        <v>128</v>
      </c>
      <c r="E142" s="38" t="s">
        <v>129</v>
      </c>
      <c r="F142" s="41" t="s">
        <v>61</v>
      </c>
      <c r="H142" s="38">
        <v>2.0</v>
      </c>
    </row>
    <row r="143" ht="14.25" customHeight="1">
      <c r="A143" s="38">
        <f t="shared" si="1"/>
        <v>142</v>
      </c>
      <c r="B143" s="40" t="s">
        <v>274</v>
      </c>
      <c r="C143" s="38" t="s">
        <v>128</v>
      </c>
      <c r="E143" s="38" t="s">
        <v>129</v>
      </c>
      <c r="F143" s="41" t="s">
        <v>61</v>
      </c>
      <c r="H143" s="38">
        <v>2.0</v>
      </c>
    </row>
    <row r="144" ht="14.25" customHeight="1">
      <c r="A144" s="38">
        <f t="shared" si="1"/>
        <v>143</v>
      </c>
      <c r="B144" s="40" t="s">
        <v>275</v>
      </c>
      <c r="C144" s="38" t="s">
        <v>128</v>
      </c>
      <c r="E144" s="38" t="s">
        <v>129</v>
      </c>
      <c r="F144" s="41" t="s">
        <v>61</v>
      </c>
      <c r="H144" s="38">
        <v>2.0</v>
      </c>
    </row>
    <row r="145" ht="14.25" customHeight="1">
      <c r="A145" s="38">
        <f t="shared" si="1"/>
        <v>144</v>
      </c>
      <c r="B145" s="40" t="s">
        <v>276</v>
      </c>
      <c r="C145" s="38" t="s">
        <v>128</v>
      </c>
      <c r="E145" s="38" t="s">
        <v>129</v>
      </c>
      <c r="F145" s="41" t="s">
        <v>61</v>
      </c>
      <c r="H145" s="38">
        <v>2.0</v>
      </c>
    </row>
    <row r="146" ht="14.25" customHeight="1">
      <c r="A146" s="38">
        <f t="shared" si="1"/>
        <v>145</v>
      </c>
      <c r="B146" s="40" t="s">
        <v>277</v>
      </c>
      <c r="C146" s="38" t="s">
        <v>128</v>
      </c>
      <c r="E146" s="38" t="s">
        <v>129</v>
      </c>
      <c r="F146" s="41" t="s">
        <v>61</v>
      </c>
      <c r="H146" s="38">
        <v>2.0</v>
      </c>
    </row>
    <row r="147" ht="14.25" customHeight="1">
      <c r="A147" s="38">
        <f t="shared" si="1"/>
        <v>146</v>
      </c>
      <c r="B147" s="40" t="s">
        <v>278</v>
      </c>
      <c r="C147" s="38" t="s">
        <v>128</v>
      </c>
      <c r="E147" s="38" t="s">
        <v>129</v>
      </c>
      <c r="F147" s="41" t="s">
        <v>61</v>
      </c>
      <c r="H147" s="38">
        <v>2.0</v>
      </c>
    </row>
    <row r="148" ht="14.25" customHeight="1">
      <c r="A148" s="38">
        <f t="shared" si="1"/>
        <v>147</v>
      </c>
      <c r="B148" s="40" t="s">
        <v>279</v>
      </c>
      <c r="C148" s="38" t="s">
        <v>128</v>
      </c>
      <c r="E148" s="38" t="s">
        <v>129</v>
      </c>
      <c r="F148" s="41" t="s">
        <v>61</v>
      </c>
      <c r="H148" s="38">
        <v>2.0</v>
      </c>
    </row>
    <row r="149" ht="14.25" customHeight="1">
      <c r="A149" s="38">
        <f t="shared" si="1"/>
        <v>148</v>
      </c>
      <c r="B149" s="40" t="s">
        <v>280</v>
      </c>
      <c r="C149" s="38" t="s">
        <v>128</v>
      </c>
      <c r="E149" s="38" t="s">
        <v>129</v>
      </c>
      <c r="F149" s="41" t="s">
        <v>61</v>
      </c>
      <c r="H149" s="38">
        <v>2.0</v>
      </c>
    </row>
    <row r="150" ht="14.25" customHeight="1">
      <c r="A150" s="38">
        <f t="shared" si="1"/>
        <v>149</v>
      </c>
      <c r="B150" s="40" t="s">
        <v>281</v>
      </c>
      <c r="C150" s="38" t="s">
        <v>128</v>
      </c>
      <c r="E150" s="38" t="s">
        <v>129</v>
      </c>
      <c r="F150" s="41" t="s">
        <v>61</v>
      </c>
      <c r="H150" s="38">
        <v>2.0</v>
      </c>
    </row>
    <row r="151" ht="14.25" customHeight="1">
      <c r="A151" s="38">
        <f t="shared" si="1"/>
        <v>150</v>
      </c>
      <c r="B151" s="40" t="s">
        <v>282</v>
      </c>
      <c r="C151" s="38" t="s">
        <v>128</v>
      </c>
      <c r="E151" s="38" t="s">
        <v>129</v>
      </c>
      <c r="F151" s="41" t="s">
        <v>61</v>
      </c>
      <c r="H151" s="38">
        <v>2.0</v>
      </c>
    </row>
    <row r="152" ht="14.25" customHeight="1">
      <c r="A152" s="38">
        <f t="shared" si="1"/>
        <v>151</v>
      </c>
      <c r="B152" s="40" t="s">
        <v>283</v>
      </c>
      <c r="C152" s="38" t="s">
        <v>128</v>
      </c>
      <c r="E152" s="38" t="s">
        <v>129</v>
      </c>
      <c r="F152" s="41" t="s">
        <v>61</v>
      </c>
      <c r="H152" s="38">
        <v>2.0</v>
      </c>
    </row>
    <row r="153" ht="14.25" customHeight="1">
      <c r="A153" s="38">
        <f t="shared" si="1"/>
        <v>152</v>
      </c>
      <c r="B153" s="40" t="s">
        <v>284</v>
      </c>
      <c r="C153" s="38" t="s">
        <v>128</v>
      </c>
      <c r="E153" s="38" t="s">
        <v>129</v>
      </c>
      <c r="F153" s="41" t="s">
        <v>61</v>
      </c>
      <c r="H153" s="38">
        <v>2.0</v>
      </c>
    </row>
    <row r="154" ht="14.25" customHeight="1">
      <c r="A154" s="38">
        <f t="shared" si="1"/>
        <v>153</v>
      </c>
      <c r="B154" s="40" t="s">
        <v>285</v>
      </c>
      <c r="C154" s="38" t="s">
        <v>128</v>
      </c>
      <c r="E154" s="38" t="s">
        <v>129</v>
      </c>
      <c r="F154" s="41" t="s">
        <v>61</v>
      </c>
      <c r="H154" s="38">
        <v>2.0</v>
      </c>
    </row>
    <row r="155" ht="14.25" customHeight="1">
      <c r="A155" s="38">
        <f t="shared" si="1"/>
        <v>154</v>
      </c>
      <c r="B155" s="40" t="s">
        <v>286</v>
      </c>
      <c r="C155" s="38" t="s">
        <v>128</v>
      </c>
      <c r="E155" s="38" t="s">
        <v>129</v>
      </c>
      <c r="F155" s="41" t="s">
        <v>61</v>
      </c>
      <c r="H155" s="38">
        <v>2.0</v>
      </c>
    </row>
    <row r="156" ht="14.25" customHeight="1">
      <c r="A156" s="38">
        <f t="shared" si="1"/>
        <v>155</v>
      </c>
      <c r="B156" s="40" t="s">
        <v>287</v>
      </c>
      <c r="C156" s="38" t="s">
        <v>128</v>
      </c>
      <c r="E156" s="38" t="s">
        <v>129</v>
      </c>
      <c r="F156" s="41" t="s">
        <v>61</v>
      </c>
      <c r="H156" s="38">
        <v>2.0</v>
      </c>
    </row>
    <row r="157" ht="14.25" customHeight="1">
      <c r="A157" s="38">
        <f t="shared" si="1"/>
        <v>156</v>
      </c>
      <c r="B157" s="40" t="s">
        <v>288</v>
      </c>
      <c r="C157" s="38" t="s">
        <v>128</v>
      </c>
      <c r="E157" s="38" t="s">
        <v>129</v>
      </c>
      <c r="F157" s="41" t="s">
        <v>61</v>
      </c>
      <c r="H157" s="38">
        <v>2.0</v>
      </c>
    </row>
    <row r="158" ht="14.25" customHeight="1">
      <c r="A158" s="38">
        <f t="shared" si="1"/>
        <v>157</v>
      </c>
      <c r="B158" s="40" t="s">
        <v>289</v>
      </c>
      <c r="C158" s="38" t="s">
        <v>128</v>
      </c>
      <c r="E158" s="38" t="s">
        <v>129</v>
      </c>
      <c r="F158" s="41" t="s">
        <v>61</v>
      </c>
      <c r="H158" s="38">
        <v>2.0</v>
      </c>
    </row>
    <row r="159" ht="14.25" customHeight="1">
      <c r="A159" s="38">
        <f t="shared" si="1"/>
        <v>158</v>
      </c>
      <c r="B159" s="40" t="s">
        <v>290</v>
      </c>
      <c r="C159" s="38" t="s">
        <v>128</v>
      </c>
      <c r="E159" s="38" t="s">
        <v>129</v>
      </c>
      <c r="F159" s="41" t="s">
        <v>61</v>
      </c>
      <c r="H159" s="38">
        <v>2.0</v>
      </c>
    </row>
    <row r="160" ht="14.25" customHeight="1">
      <c r="A160" s="38">
        <f t="shared" si="1"/>
        <v>159</v>
      </c>
      <c r="B160" s="40" t="s">
        <v>291</v>
      </c>
      <c r="C160" s="38" t="s">
        <v>128</v>
      </c>
      <c r="E160" s="38" t="s">
        <v>129</v>
      </c>
      <c r="F160" s="41" t="s">
        <v>61</v>
      </c>
      <c r="H160" s="38">
        <v>2.0</v>
      </c>
    </row>
    <row r="161" ht="14.25" customHeight="1">
      <c r="A161" s="38">
        <f t="shared" si="1"/>
        <v>160</v>
      </c>
      <c r="B161" s="40" t="s">
        <v>292</v>
      </c>
      <c r="C161" s="38" t="s">
        <v>128</v>
      </c>
      <c r="E161" s="38" t="s">
        <v>129</v>
      </c>
      <c r="F161" s="41" t="s">
        <v>61</v>
      </c>
      <c r="H161" s="38">
        <v>2.0</v>
      </c>
    </row>
    <row r="162" ht="14.25" customHeight="1">
      <c r="A162" s="38">
        <f t="shared" si="1"/>
        <v>161</v>
      </c>
      <c r="B162" s="40" t="s">
        <v>293</v>
      </c>
      <c r="C162" s="38" t="s">
        <v>128</v>
      </c>
      <c r="E162" s="38" t="s">
        <v>129</v>
      </c>
      <c r="F162" s="41" t="s">
        <v>61</v>
      </c>
      <c r="H162" s="38">
        <v>2.0</v>
      </c>
    </row>
    <row r="163" ht="14.25" customHeight="1">
      <c r="A163" s="38">
        <f t="shared" si="1"/>
        <v>162</v>
      </c>
      <c r="B163" s="40" t="s">
        <v>294</v>
      </c>
      <c r="C163" s="38" t="s">
        <v>128</v>
      </c>
      <c r="E163" s="38" t="s">
        <v>129</v>
      </c>
      <c r="F163" s="41" t="s">
        <v>61</v>
      </c>
      <c r="H163" s="38">
        <v>2.0</v>
      </c>
    </row>
    <row r="164" ht="14.25" customHeight="1">
      <c r="A164" s="38">
        <f t="shared" si="1"/>
        <v>163</v>
      </c>
      <c r="B164" s="40" t="s">
        <v>295</v>
      </c>
      <c r="C164" s="38" t="s">
        <v>128</v>
      </c>
      <c r="E164" s="38" t="s">
        <v>129</v>
      </c>
      <c r="F164" s="41" t="s">
        <v>61</v>
      </c>
      <c r="H164" s="38">
        <v>2.0</v>
      </c>
    </row>
    <row r="165" ht="14.25" customHeight="1">
      <c r="A165" s="38">
        <f t="shared" si="1"/>
        <v>164</v>
      </c>
      <c r="B165" s="40" t="s">
        <v>296</v>
      </c>
      <c r="C165" s="38" t="s">
        <v>128</v>
      </c>
      <c r="E165" s="38" t="s">
        <v>129</v>
      </c>
      <c r="F165" s="41" t="s">
        <v>61</v>
      </c>
      <c r="H165" s="38">
        <v>2.0</v>
      </c>
    </row>
    <row r="166" ht="14.25" customHeight="1">
      <c r="A166" s="38">
        <f t="shared" si="1"/>
        <v>165</v>
      </c>
      <c r="B166" s="40" t="s">
        <v>297</v>
      </c>
      <c r="C166" s="38" t="s">
        <v>128</v>
      </c>
      <c r="E166" s="38" t="s">
        <v>129</v>
      </c>
      <c r="F166" s="41" t="s">
        <v>61</v>
      </c>
      <c r="H166" s="38">
        <v>2.0</v>
      </c>
    </row>
    <row r="167" ht="14.25" customHeight="1">
      <c r="A167" s="38">
        <f t="shared" si="1"/>
        <v>166</v>
      </c>
      <c r="B167" s="40" t="s">
        <v>298</v>
      </c>
      <c r="C167" s="38" t="s">
        <v>128</v>
      </c>
      <c r="E167" s="38" t="s">
        <v>129</v>
      </c>
      <c r="F167" s="41" t="s">
        <v>61</v>
      </c>
      <c r="H167" s="38">
        <v>2.0</v>
      </c>
    </row>
    <row r="168" ht="14.25" customHeight="1">
      <c r="A168" s="38">
        <f t="shared" si="1"/>
        <v>167</v>
      </c>
      <c r="B168" s="40" t="s">
        <v>299</v>
      </c>
      <c r="C168" s="38" t="s">
        <v>128</v>
      </c>
      <c r="E168" s="38" t="s">
        <v>129</v>
      </c>
      <c r="F168" s="41" t="s">
        <v>61</v>
      </c>
      <c r="H168" s="38">
        <v>2.0</v>
      </c>
    </row>
    <row r="169" ht="14.25" customHeight="1">
      <c r="A169" s="38">
        <f t="shared" si="1"/>
        <v>168</v>
      </c>
      <c r="B169" s="40" t="s">
        <v>300</v>
      </c>
      <c r="C169" s="38" t="s">
        <v>128</v>
      </c>
      <c r="E169" s="38" t="s">
        <v>129</v>
      </c>
      <c r="F169" s="41" t="s">
        <v>61</v>
      </c>
      <c r="H169" s="38">
        <v>2.0</v>
      </c>
    </row>
    <row r="170" ht="14.25" customHeight="1">
      <c r="A170" s="38">
        <f t="shared" si="1"/>
        <v>169</v>
      </c>
      <c r="B170" s="40" t="s">
        <v>301</v>
      </c>
      <c r="C170" s="38" t="s">
        <v>128</v>
      </c>
      <c r="E170" s="38" t="s">
        <v>129</v>
      </c>
      <c r="F170" s="41" t="s">
        <v>61</v>
      </c>
      <c r="H170" s="38">
        <v>2.0</v>
      </c>
    </row>
    <row r="171" ht="14.25" customHeight="1">
      <c r="A171" s="38">
        <f t="shared" si="1"/>
        <v>170</v>
      </c>
      <c r="B171" s="40" t="s">
        <v>302</v>
      </c>
      <c r="C171" s="38" t="s">
        <v>128</v>
      </c>
      <c r="E171" s="38" t="s">
        <v>129</v>
      </c>
      <c r="F171" s="41" t="s">
        <v>61</v>
      </c>
      <c r="H171" s="38">
        <v>2.0</v>
      </c>
    </row>
    <row r="172" ht="14.25" customHeight="1">
      <c r="A172" s="38">
        <f t="shared" si="1"/>
        <v>171</v>
      </c>
      <c r="B172" s="40" t="s">
        <v>303</v>
      </c>
      <c r="C172" s="38" t="s">
        <v>128</v>
      </c>
      <c r="E172" s="38" t="s">
        <v>129</v>
      </c>
      <c r="F172" s="41" t="s">
        <v>61</v>
      </c>
      <c r="H172" s="38">
        <v>2.0</v>
      </c>
    </row>
    <row r="173" ht="14.25" customHeight="1">
      <c r="A173" s="38">
        <f t="shared" si="1"/>
        <v>172</v>
      </c>
      <c r="B173" s="40" t="s">
        <v>304</v>
      </c>
      <c r="C173" s="38" t="s">
        <v>128</v>
      </c>
      <c r="E173" s="38" t="s">
        <v>129</v>
      </c>
      <c r="F173" s="41" t="s">
        <v>61</v>
      </c>
      <c r="H173" s="38">
        <v>2.0</v>
      </c>
    </row>
    <row r="174" ht="14.25" customHeight="1">
      <c r="A174" s="38">
        <f t="shared" si="1"/>
        <v>173</v>
      </c>
      <c r="B174" s="40" t="s">
        <v>305</v>
      </c>
      <c r="C174" s="38" t="s">
        <v>128</v>
      </c>
      <c r="E174" s="38" t="s">
        <v>129</v>
      </c>
      <c r="F174" s="41" t="s">
        <v>61</v>
      </c>
      <c r="H174" s="38">
        <v>2.0</v>
      </c>
    </row>
    <row r="175" ht="14.25" customHeight="1">
      <c r="A175" s="38">
        <f t="shared" si="1"/>
        <v>174</v>
      </c>
      <c r="B175" s="40" t="s">
        <v>306</v>
      </c>
      <c r="C175" s="38" t="s">
        <v>128</v>
      </c>
      <c r="E175" s="38" t="s">
        <v>129</v>
      </c>
      <c r="F175" s="41" t="s">
        <v>61</v>
      </c>
      <c r="H175" s="38">
        <v>2.0</v>
      </c>
    </row>
    <row r="176" ht="14.25" customHeight="1">
      <c r="A176" s="38">
        <f t="shared" si="1"/>
        <v>175</v>
      </c>
      <c r="B176" s="40" t="s">
        <v>307</v>
      </c>
      <c r="C176" s="38" t="s">
        <v>128</v>
      </c>
      <c r="E176" s="38" t="s">
        <v>129</v>
      </c>
      <c r="F176" s="41" t="s">
        <v>61</v>
      </c>
      <c r="H176" s="38">
        <v>2.0</v>
      </c>
    </row>
    <row r="177" ht="14.25" customHeight="1">
      <c r="A177" s="38">
        <f t="shared" si="1"/>
        <v>176</v>
      </c>
      <c r="B177" s="40" t="s">
        <v>308</v>
      </c>
      <c r="C177" s="38" t="s">
        <v>128</v>
      </c>
      <c r="E177" s="38" t="s">
        <v>129</v>
      </c>
      <c r="F177" s="41" t="s">
        <v>61</v>
      </c>
      <c r="H177" s="38">
        <v>2.0</v>
      </c>
    </row>
    <row r="178" ht="14.25" customHeight="1">
      <c r="A178" s="38">
        <f t="shared" si="1"/>
        <v>177</v>
      </c>
      <c r="B178" s="40" t="s">
        <v>309</v>
      </c>
      <c r="C178" s="38" t="s">
        <v>128</v>
      </c>
      <c r="E178" s="38" t="s">
        <v>129</v>
      </c>
      <c r="F178" s="41" t="s">
        <v>61</v>
      </c>
      <c r="H178" s="38">
        <v>2.0</v>
      </c>
    </row>
    <row r="179" ht="14.25" customHeight="1">
      <c r="A179" s="38">
        <f t="shared" si="1"/>
        <v>178</v>
      </c>
      <c r="B179" s="40" t="s">
        <v>310</v>
      </c>
      <c r="C179" s="38" t="s">
        <v>128</v>
      </c>
      <c r="E179" s="38" t="s">
        <v>129</v>
      </c>
      <c r="F179" s="41" t="s">
        <v>61</v>
      </c>
      <c r="H179" s="38">
        <v>2.0</v>
      </c>
    </row>
    <row r="180" ht="14.25" customHeight="1">
      <c r="A180" s="38">
        <f t="shared" si="1"/>
        <v>179</v>
      </c>
      <c r="B180" s="40" t="s">
        <v>311</v>
      </c>
      <c r="C180" s="38" t="s">
        <v>128</v>
      </c>
      <c r="E180" s="38" t="s">
        <v>129</v>
      </c>
      <c r="F180" s="41" t="s">
        <v>61</v>
      </c>
      <c r="H180" s="38">
        <v>2.0</v>
      </c>
    </row>
    <row r="181" ht="14.25" customHeight="1">
      <c r="A181" s="38">
        <f t="shared" si="1"/>
        <v>180</v>
      </c>
      <c r="B181" s="40" t="s">
        <v>312</v>
      </c>
      <c r="C181" s="38" t="s">
        <v>128</v>
      </c>
      <c r="E181" s="38" t="s">
        <v>129</v>
      </c>
      <c r="F181" s="41" t="s">
        <v>61</v>
      </c>
      <c r="H181" s="38">
        <v>2.0</v>
      </c>
    </row>
    <row r="182" ht="14.25" customHeight="1">
      <c r="A182" s="38">
        <f t="shared" si="1"/>
        <v>181</v>
      </c>
      <c r="B182" s="40" t="s">
        <v>313</v>
      </c>
      <c r="C182" s="38" t="s">
        <v>128</v>
      </c>
      <c r="E182" s="38" t="s">
        <v>129</v>
      </c>
      <c r="F182" s="41" t="s">
        <v>61</v>
      </c>
      <c r="H182" s="38">
        <v>2.0</v>
      </c>
    </row>
    <row r="183" ht="14.25" customHeight="1">
      <c r="A183" s="38">
        <f t="shared" si="1"/>
        <v>182</v>
      </c>
      <c r="B183" s="40" t="s">
        <v>314</v>
      </c>
      <c r="C183" s="38" t="s">
        <v>128</v>
      </c>
      <c r="E183" s="38" t="s">
        <v>129</v>
      </c>
      <c r="F183" s="41" t="s">
        <v>61</v>
      </c>
      <c r="H183" s="38">
        <v>2.0</v>
      </c>
    </row>
    <row r="184" ht="14.25" customHeight="1">
      <c r="A184" s="38">
        <f t="shared" si="1"/>
        <v>183</v>
      </c>
      <c r="B184" s="40" t="s">
        <v>315</v>
      </c>
      <c r="C184" s="38" t="s">
        <v>128</v>
      </c>
      <c r="E184" s="38" t="s">
        <v>129</v>
      </c>
      <c r="F184" s="41" t="s">
        <v>61</v>
      </c>
      <c r="H184" s="38">
        <v>2.0</v>
      </c>
    </row>
    <row r="185" ht="14.25" customHeight="1">
      <c r="A185" s="38">
        <f t="shared" si="1"/>
        <v>184</v>
      </c>
      <c r="B185" s="40" t="s">
        <v>316</v>
      </c>
      <c r="C185" s="38" t="s">
        <v>128</v>
      </c>
      <c r="E185" s="38" t="s">
        <v>129</v>
      </c>
      <c r="F185" s="41" t="s">
        <v>61</v>
      </c>
      <c r="H185" s="38">
        <v>2.0</v>
      </c>
    </row>
    <row r="186" ht="14.25" customHeight="1">
      <c r="A186" s="38">
        <f t="shared" si="1"/>
        <v>185</v>
      </c>
      <c r="B186" s="40" t="s">
        <v>317</v>
      </c>
      <c r="C186" s="38" t="s">
        <v>128</v>
      </c>
      <c r="E186" s="38" t="s">
        <v>129</v>
      </c>
      <c r="F186" s="41" t="s">
        <v>61</v>
      </c>
      <c r="H186" s="38">
        <v>2.0</v>
      </c>
    </row>
    <row r="187" ht="14.25" customHeight="1">
      <c r="A187" s="38">
        <f t="shared" si="1"/>
        <v>186</v>
      </c>
      <c r="B187" s="40" t="s">
        <v>318</v>
      </c>
      <c r="C187" s="38" t="s">
        <v>128</v>
      </c>
      <c r="E187" s="38" t="s">
        <v>129</v>
      </c>
      <c r="F187" s="41" t="s">
        <v>61</v>
      </c>
      <c r="H187" s="38">
        <v>2.0</v>
      </c>
    </row>
    <row r="188" ht="14.25" customHeight="1">
      <c r="A188" s="38">
        <f t="shared" si="1"/>
        <v>187</v>
      </c>
      <c r="B188" s="40" t="s">
        <v>319</v>
      </c>
      <c r="C188" s="38" t="s">
        <v>128</v>
      </c>
      <c r="E188" s="38" t="s">
        <v>129</v>
      </c>
      <c r="F188" s="41" t="s">
        <v>61</v>
      </c>
      <c r="H188" s="38">
        <v>2.0</v>
      </c>
    </row>
    <row r="189" ht="14.25" customHeight="1">
      <c r="A189" s="38">
        <f t="shared" si="1"/>
        <v>188</v>
      </c>
      <c r="B189" s="40" t="s">
        <v>320</v>
      </c>
      <c r="C189" s="38" t="s">
        <v>128</v>
      </c>
      <c r="E189" s="38" t="s">
        <v>129</v>
      </c>
      <c r="F189" s="41" t="s">
        <v>61</v>
      </c>
      <c r="H189" s="38">
        <v>2.0</v>
      </c>
    </row>
    <row r="190" ht="14.25" customHeight="1">
      <c r="A190" s="38">
        <f t="shared" si="1"/>
        <v>189</v>
      </c>
      <c r="B190" s="40" t="s">
        <v>321</v>
      </c>
      <c r="C190" s="38" t="s">
        <v>128</v>
      </c>
      <c r="E190" s="38" t="s">
        <v>129</v>
      </c>
      <c r="F190" s="41" t="s">
        <v>61</v>
      </c>
      <c r="H190" s="38">
        <v>2.0</v>
      </c>
    </row>
    <row r="191" ht="14.25" customHeight="1">
      <c r="A191" s="38">
        <f t="shared" si="1"/>
        <v>190</v>
      </c>
      <c r="B191" s="40" t="s">
        <v>322</v>
      </c>
      <c r="C191" s="38" t="s">
        <v>128</v>
      </c>
      <c r="E191" s="38" t="s">
        <v>129</v>
      </c>
      <c r="F191" s="41" t="s">
        <v>61</v>
      </c>
      <c r="H191" s="38">
        <v>2.0</v>
      </c>
    </row>
    <row r="192" ht="14.25" customHeight="1">
      <c r="A192" s="38">
        <f t="shared" si="1"/>
        <v>191</v>
      </c>
      <c r="B192" s="40" t="s">
        <v>323</v>
      </c>
      <c r="C192" s="38" t="s">
        <v>128</v>
      </c>
      <c r="E192" s="38" t="s">
        <v>129</v>
      </c>
      <c r="F192" s="41" t="s">
        <v>61</v>
      </c>
      <c r="H192" s="38">
        <v>2.0</v>
      </c>
    </row>
    <row r="193" ht="14.25" customHeight="1">
      <c r="A193" s="38">
        <f t="shared" si="1"/>
        <v>192</v>
      </c>
      <c r="B193" s="40" t="s">
        <v>324</v>
      </c>
      <c r="C193" s="38" t="s">
        <v>128</v>
      </c>
      <c r="E193" s="38" t="s">
        <v>129</v>
      </c>
      <c r="F193" s="41" t="s">
        <v>61</v>
      </c>
      <c r="H193" s="38">
        <v>2.0</v>
      </c>
    </row>
    <row r="194" ht="14.25" customHeight="1">
      <c r="A194" s="38">
        <f t="shared" si="1"/>
        <v>193</v>
      </c>
      <c r="B194" s="40" t="s">
        <v>325</v>
      </c>
      <c r="C194" s="38" t="s">
        <v>128</v>
      </c>
      <c r="E194" s="38" t="s">
        <v>129</v>
      </c>
      <c r="F194" s="41" t="s">
        <v>61</v>
      </c>
      <c r="H194" s="38">
        <v>2.0</v>
      </c>
    </row>
    <row r="195" ht="14.25" customHeight="1">
      <c r="A195" s="38">
        <f t="shared" si="1"/>
        <v>194</v>
      </c>
      <c r="B195" s="40" t="s">
        <v>326</v>
      </c>
      <c r="C195" s="38" t="s">
        <v>128</v>
      </c>
      <c r="E195" s="38" t="s">
        <v>129</v>
      </c>
      <c r="F195" s="41" t="s">
        <v>61</v>
      </c>
      <c r="H195" s="38">
        <v>2.0</v>
      </c>
    </row>
    <row r="196" ht="14.25" customHeight="1">
      <c r="A196" s="38">
        <f t="shared" si="1"/>
        <v>195</v>
      </c>
      <c r="B196" s="40" t="s">
        <v>327</v>
      </c>
      <c r="C196" s="38" t="s">
        <v>128</v>
      </c>
      <c r="E196" s="38" t="s">
        <v>129</v>
      </c>
      <c r="F196" s="41" t="s">
        <v>61</v>
      </c>
      <c r="H196" s="38">
        <v>2.0</v>
      </c>
    </row>
    <row r="197" ht="14.25" customHeight="1">
      <c r="A197" s="38">
        <f t="shared" si="1"/>
        <v>196</v>
      </c>
      <c r="B197" s="40" t="s">
        <v>328</v>
      </c>
      <c r="C197" s="38" t="s">
        <v>128</v>
      </c>
      <c r="E197" s="38" t="s">
        <v>129</v>
      </c>
      <c r="F197" s="41" t="s">
        <v>61</v>
      </c>
      <c r="H197" s="38">
        <v>2.0</v>
      </c>
    </row>
    <row r="198" ht="14.25" customHeight="1">
      <c r="A198" s="38">
        <f t="shared" si="1"/>
        <v>197</v>
      </c>
      <c r="B198" s="40" t="s">
        <v>329</v>
      </c>
      <c r="C198" s="38" t="s">
        <v>128</v>
      </c>
      <c r="E198" s="38" t="s">
        <v>129</v>
      </c>
      <c r="F198" s="41" t="s">
        <v>61</v>
      </c>
      <c r="H198" s="38">
        <v>2.0</v>
      </c>
    </row>
    <row r="199" ht="14.25" customHeight="1">
      <c r="A199" s="38">
        <f t="shared" si="1"/>
        <v>198</v>
      </c>
      <c r="B199" s="40" t="s">
        <v>330</v>
      </c>
      <c r="C199" s="38" t="s">
        <v>128</v>
      </c>
      <c r="E199" s="38" t="s">
        <v>129</v>
      </c>
      <c r="F199" s="41" t="s">
        <v>61</v>
      </c>
      <c r="H199" s="38">
        <v>2.0</v>
      </c>
    </row>
    <row r="200" ht="14.25" customHeight="1">
      <c r="A200" s="38">
        <f t="shared" si="1"/>
        <v>199</v>
      </c>
      <c r="B200" s="40" t="s">
        <v>331</v>
      </c>
      <c r="C200" s="38" t="s">
        <v>128</v>
      </c>
      <c r="E200" s="38" t="s">
        <v>129</v>
      </c>
      <c r="F200" s="41" t="s">
        <v>61</v>
      </c>
      <c r="H200" s="38">
        <v>2.0</v>
      </c>
    </row>
    <row r="201" ht="14.25" customHeight="1">
      <c r="A201" s="38">
        <f t="shared" si="1"/>
        <v>200</v>
      </c>
      <c r="B201" s="40" t="s">
        <v>332</v>
      </c>
      <c r="C201" s="38" t="s">
        <v>128</v>
      </c>
      <c r="E201" s="38" t="s">
        <v>129</v>
      </c>
      <c r="F201" s="41" t="s">
        <v>61</v>
      </c>
      <c r="H201" s="38">
        <v>2.0</v>
      </c>
    </row>
    <row r="202" ht="14.25" customHeight="1">
      <c r="A202" s="38">
        <f t="shared" si="1"/>
        <v>201</v>
      </c>
      <c r="B202" s="40" t="s">
        <v>333</v>
      </c>
      <c r="C202" s="38" t="s">
        <v>128</v>
      </c>
      <c r="E202" s="38" t="s">
        <v>129</v>
      </c>
      <c r="F202" s="41" t="s">
        <v>61</v>
      </c>
      <c r="H202" s="38">
        <v>2.0</v>
      </c>
    </row>
    <row r="203" ht="14.25" customHeight="1">
      <c r="A203" s="38">
        <f t="shared" si="1"/>
        <v>202</v>
      </c>
      <c r="B203" s="40" t="s">
        <v>334</v>
      </c>
      <c r="C203" s="38" t="s">
        <v>128</v>
      </c>
      <c r="E203" s="38" t="s">
        <v>129</v>
      </c>
      <c r="F203" s="41" t="s">
        <v>335</v>
      </c>
      <c r="H203" s="38">
        <v>2.0</v>
      </c>
    </row>
    <row r="204" ht="14.25" customHeight="1">
      <c r="A204" s="38">
        <f t="shared" si="1"/>
        <v>203</v>
      </c>
      <c r="B204" s="40" t="s">
        <v>336</v>
      </c>
      <c r="C204" s="38" t="s">
        <v>128</v>
      </c>
      <c r="E204" s="38" t="s">
        <v>129</v>
      </c>
      <c r="F204" s="41" t="s">
        <v>335</v>
      </c>
      <c r="H204" s="38">
        <v>2.0</v>
      </c>
    </row>
    <row r="205" ht="14.25" customHeight="1">
      <c r="A205" s="38">
        <f t="shared" si="1"/>
        <v>204</v>
      </c>
      <c r="B205" s="40" t="s">
        <v>337</v>
      </c>
      <c r="C205" s="38" t="s">
        <v>128</v>
      </c>
      <c r="E205" s="38" t="s">
        <v>129</v>
      </c>
      <c r="F205" s="41" t="s">
        <v>335</v>
      </c>
      <c r="H205" s="38">
        <v>2.0</v>
      </c>
    </row>
    <row r="206" ht="14.25" customHeight="1">
      <c r="A206" s="38">
        <f t="shared" si="1"/>
        <v>205</v>
      </c>
      <c r="B206" s="40" t="s">
        <v>338</v>
      </c>
      <c r="C206" s="38" t="s">
        <v>128</v>
      </c>
      <c r="E206" s="38" t="s">
        <v>129</v>
      </c>
      <c r="F206" s="41" t="s">
        <v>335</v>
      </c>
      <c r="H206" s="38">
        <v>2.0</v>
      </c>
    </row>
    <row r="207" ht="14.25" customHeight="1">
      <c r="A207" s="38">
        <f t="shared" si="1"/>
        <v>206</v>
      </c>
      <c r="B207" s="40" t="s">
        <v>339</v>
      </c>
      <c r="C207" s="38" t="s">
        <v>128</v>
      </c>
      <c r="E207" s="38" t="s">
        <v>129</v>
      </c>
      <c r="F207" s="41" t="s">
        <v>335</v>
      </c>
      <c r="H207" s="38">
        <v>2.0</v>
      </c>
    </row>
    <row r="208" ht="14.25" customHeight="1">
      <c r="A208" s="38">
        <f t="shared" si="1"/>
        <v>207</v>
      </c>
      <c r="B208" s="40" t="s">
        <v>340</v>
      </c>
      <c r="C208" s="38" t="s">
        <v>128</v>
      </c>
      <c r="E208" s="38" t="s">
        <v>129</v>
      </c>
      <c r="F208" s="41" t="s">
        <v>335</v>
      </c>
      <c r="H208" s="38">
        <v>2.0</v>
      </c>
    </row>
    <row r="209" ht="14.25" customHeight="1">
      <c r="A209" s="38">
        <f t="shared" si="1"/>
        <v>208</v>
      </c>
      <c r="B209" s="40" t="s">
        <v>341</v>
      </c>
      <c r="C209" s="38" t="s">
        <v>128</v>
      </c>
      <c r="E209" s="38" t="s">
        <v>129</v>
      </c>
      <c r="F209" s="41" t="s">
        <v>335</v>
      </c>
      <c r="H209" s="38">
        <v>2.0</v>
      </c>
    </row>
    <row r="210" ht="14.25" customHeight="1">
      <c r="A210" s="38">
        <f t="shared" si="1"/>
        <v>209</v>
      </c>
      <c r="B210" s="40" t="s">
        <v>342</v>
      </c>
      <c r="C210" s="38" t="s">
        <v>128</v>
      </c>
      <c r="E210" s="38" t="s">
        <v>129</v>
      </c>
      <c r="F210" s="41" t="s">
        <v>335</v>
      </c>
      <c r="H210" s="38">
        <v>2.0</v>
      </c>
    </row>
    <row r="211" ht="14.25" customHeight="1">
      <c r="A211" s="38">
        <f t="shared" si="1"/>
        <v>210</v>
      </c>
      <c r="B211" s="40" t="s">
        <v>343</v>
      </c>
      <c r="C211" s="38" t="s">
        <v>128</v>
      </c>
      <c r="E211" s="38" t="s">
        <v>129</v>
      </c>
      <c r="F211" s="41" t="s">
        <v>335</v>
      </c>
      <c r="H211" s="38">
        <v>2.0</v>
      </c>
    </row>
    <row r="212" ht="14.25" customHeight="1">
      <c r="A212" s="38">
        <f t="shared" si="1"/>
        <v>211</v>
      </c>
      <c r="B212" s="40" t="s">
        <v>344</v>
      </c>
      <c r="C212" s="38" t="s">
        <v>128</v>
      </c>
      <c r="E212" s="38" t="s">
        <v>129</v>
      </c>
      <c r="F212" s="41" t="s">
        <v>335</v>
      </c>
      <c r="H212" s="38">
        <v>2.0</v>
      </c>
    </row>
    <row r="213" ht="14.25" customHeight="1">
      <c r="A213" s="38">
        <f t="shared" si="1"/>
        <v>212</v>
      </c>
      <c r="B213" s="40" t="s">
        <v>345</v>
      </c>
      <c r="C213" s="38" t="s">
        <v>128</v>
      </c>
      <c r="E213" s="38" t="s">
        <v>129</v>
      </c>
      <c r="F213" s="41" t="s">
        <v>335</v>
      </c>
      <c r="H213" s="38">
        <v>2.0</v>
      </c>
    </row>
    <row r="214" ht="14.25" customHeight="1">
      <c r="A214" s="38">
        <f t="shared" si="1"/>
        <v>213</v>
      </c>
      <c r="B214" s="40" t="s">
        <v>346</v>
      </c>
      <c r="C214" s="38" t="s">
        <v>128</v>
      </c>
      <c r="E214" s="38" t="s">
        <v>129</v>
      </c>
      <c r="F214" s="41" t="s">
        <v>335</v>
      </c>
      <c r="H214" s="38">
        <v>2.0</v>
      </c>
    </row>
    <row r="215" ht="14.25" customHeight="1">
      <c r="A215" s="38">
        <f t="shared" si="1"/>
        <v>214</v>
      </c>
      <c r="B215" s="40" t="s">
        <v>347</v>
      </c>
      <c r="C215" s="38" t="s">
        <v>128</v>
      </c>
      <c r="E215" s="38" t="s">
        <v>129</v>
      </c>
      <c r="F215" s="41" t="s">
        <v>335</v>
      </c>
      <c r="H215" s="38">
        <v>2.0</v>
      </c>
    </row>
    <row r="216" ht="14.25" customHeight="1">
      <c r="A216" s="38">
        <f t="shared" si="1"/>
        <v>215</v>
      </c>
      <c r="B216" s="40" t="s">
        <v>348</v>
      </c>
      <c r="C216" s="38" t="s">
        <v>128</v>
      </c>
      <c r="E216" s="38" t="s">
        <v>129</v>
      </c>
      <c r="F216" s="41" t="s">
        <v>335</v>
      </c>
      <c r="H216" s="38">
        <v>2.0</v>
      </c>
    </row>
    <row r="217" ht="14.25" customHeight="1">
      <c r="A217" s="38">
        <f t="shared" si="1"/>
        <v>216</v>
      </c>
      <c r="B217" s="40" t="s">
        <v>349</v>
      </c>
      <c r="C217" s="38" t="s">
        <v>128</v>
      </c>
      <c r="E217" s="38" t="s">
        <v>129</v>
      </c>
      <c r="F217" s="41" t="s">
        <v>335</v>
      </c>
      <c r="H217" s="38">
        <v>2.0</v>
      </c>
    </row>
    <row r="218" ht="14.25" customHeight="1">
      <c r="A218" s="38">
        <f t="shared" si="1"/>
        <v>217</v>
      </c>
      <c r="B218" s="40" t="s">
        <v>350</v>
      </c>
      <c r="C218" s="38" t="s">
        <v>128</v>
      </c>
      <c r="E218" s="38" t="s">
        <v>129</v>
      </c>
      <c r="F218" s="41" t="s">
        <v>335</v>
      </c>
      <c r="H218" s="38">
        <v>2.0</v>
      </c>
    </row>
    <row r="219" ht="14.25" customHeight="1">
      <c r="A219" s="38">
        <f t="shared" si="1"/>
        <v>218</v>
      </c>
      <c r="B219" s="40" t="s">
        <v>351</v>
      </c>
      <c r="C219" s="38" t="s">
        <v>128</v>
      </c>
      <c r="E219" s="38" t="s">
        <v>129</v>
      </c>
      <c r="F219" s="41" t="s">
        <v>335</v>
      </c>
      <c r="H219" s="38">
        <v>2.0</v>
      </c>
    </row>
    <row r="220" ht="14.25" customHeight="1">
      <c r="A220" s="38">
        <f t="shared" si="1"/>
        <v>219</v>
      </c>
      <c r="B220" s="40" t="s">
        <v>352</v>
      </c>
      <c r="C220" s="38" t="s">
        <v>128</v>
      </c>
      <c r="E220" s="38" t="s">
        <v>129</v>
      </c>
      <c r="F220" s="41" t="s">
        <v>335</v>
      </c>
      <c r="H220" s="38">
        <v>2.0</v>
      </c>
    </row>
    <row r="221" ht="14.25" customHeight="1">
      <c r="A221" s="38">
        <f t="shared" si="1"/>
        <v>220</v>
      </c>
      <c r="B221" s="40" t="s">
        <v>353</v>
      </c>
      <c r="C221" s="38" t="s">
        <v>128</v>
      </c>
      <c r="E221" s="38" t="s">
        <v>129</v>
      </c>
      <c r="F221" s="41" t="s">
        <v>335</v>
      </c>
      <c r="H221" s="38">
        <v>2.0</v>
      </c>
    </row>
    <row r="222" ht="14.25" customHeight="1">
      <c r="A222" s="38">
        <f t="shared" si="1"/>
        <v>221</v>
      </c>
      <c r="B222" s="40" t="s">
        <v>354</v>
      </c>
      <c r="C222" s="38" t="s">
        <v>128</v>
      </c>
      <c r="E222" s="38" t="s">
        <v>129</v>
      </c>
      <c r="F222" s="41" t="s">
        <v>335</v>
      </c>
      <c r="H222" s="38">
        <v>2.0</v>
      </c>
    </row>
    <row r="223" ht="14.25" customHeight="1">
      <c r="A223" s="38">
        <f t="shared" si="1"/>
        <v>222</v>
      </c>
      <c r="B223" s="40" t="s">
        <v>355</v>
      </c>
      <c r="C223" s="38" t="s">
        <v>128</v>
      </c>
      <c r="E223" s="38" t="s">
        <v>129</v>
      </c>
      <c r="F223" s="41" t="s">
        <v>335</v>
      </c>
      <c r="H223" s="38">
        <v>2.0</v>
      </c>
    </row>
    <row r="224" ht="14.25" customHeight="1">
      <c r="A224" s="38">
        <f t="shared" si="1"/>
        <v>223</v>
      </c>
      <c r="B224" s="40" t="s">
        <v>356</v>
      </c>
      <c r="C224" s="38" t="s">
        <v>128</v>
      </c>
      <c r="E224" s="38" t="s">
        <v>129</v>
      </c>
      <c r="F224" s="41" t="s">
        <v>335</v>
      </c>
      <c r="H224" s="38">
        <v>2.0</v>
      </c>
    </row>
    <row r="225" ht="14.25" customHeight="1">
      <c r="A225" s="38">
        <f t="shared" si="1"/>
        <v>224</v>
      </c>
      <c r="B225" s="40" t="s">
        <v>357</v>
      </c>
      <c r="C225" s="38" t="s">
        <v>128</v>
      </c>
      <c r="E225" s="38" t="s">
        <v>129</v>
      </c>
      <c r="F225" s="41" t="s">
        <v>335</v>
      </c>
      <c r="H225" s="38">
        <v>2.0</v>
      </c>
    </row>
    <row r="226" ht="14.25" customHeight="1">
      <c r="A226" s="38">
        <f t="shared" si="1"/>
        <v>225</v>
      </c>
      <c r="B226" s="40" t="s">
        <v>358</v>
      </c>
      <c r="C226" s="38" t="s">
        <v>128</v>
      </c>
      <c r="E226" s="38" t="s">
        <v>129</v>
      </c>
      <c r="F226" s="41" t="s">
        <v>335</v>
      </c>
      <c r="H226" s="38">
        <v>2.0</v>
      </c>
    </row>
    <row r="227" ht="14.25" customHeight="1">
      <c r="A227" s="38">
        <f t="shared" si="1"/>
        <v>226</v>
      </c>
      <c r="B227" s="40" t="s">
        <v>359</v>
      </c>
      <c r="C227" s="38" t="s">
        <v>128</v>
      </c>
      <c r="E227" s="38" t="s">
        <v>129</v>
      </c>
      <c r="F227" s="41" t="s">
        <v>335</v>
      </c>
      <c r="H227" s="38">
        <v>2.0</v>
      </c>
    </row>
    <row r="228" ht="14.25" customHeight="1">
      <c r="A228" s="38">
        <f t="shared" si="1"/>
        <v>227</v>
      </c>
      <c r="B228" s="40" t="s">
        <v>360</v>
      </c>
      <c r="C228" s="38" t="s">
        <v>128</v>
      </c>
      <c r="E228" s="38" t="s">
        <v>129</v>
      </c>
      <c r="F228" s="41" t="s">
        <v>335</v>
      </c>
      <c r="H228" s="38">
        <v>2.0</v>
      </c>
    </row>
    <row r="229" ht="14.25" customHeight="1">
      <c r="A229" s="38">
        <f t="shared" si="1"/>
        <v>228</v>
      </c>
      <c r="B229" s="40" t="s">
        <v>361</v>
      </c>
      <c r="C229" s="38" t="s">
        <v>128</v>
      </c>
      <c r="E229" s="38" t="s">
        <v>129</v>
      </c>
      <c r="F229" s="41" t="s">
        <v>335</v>
      </c>
      <c r="H229" s="38">
        <v>2.0</v>
      </c>
    </row>
    <row r="230" ht="14.25" customHeight="1">
      <c r="A230" s="38">
        <f t="shared" si="1"/>
        <v>229</v>
      </c>
      <c r="B230" s="46" t="s">
        <v>362</v>
      </c>
      <c r="C230" s="38" t="s">
        <v>128</v>
      </c>
      <c r="E230" s="38" t="s">
        <v>129</v>
      </c>
      <c r="F230" s="41" t="s">
        <v>335</v>
      </c>
      <c r="H230" s="38">
        <v>2.0</v>
      </c>
    </row>
    <row r="231" ht="14.25" customHeight="1">
      <c r="A231" s="38">
        <f t="shared" si="1"/>
        <v>230</v>
      </c>
      <c r="B231" s="40" t="s">
        <v>363</v>
      </c>
      <c r="C231" s="38" t="s">
        <v>128</v>
      </c>
      <c r="E231" s="38" t="s">
        <v>129</v>
      </c>
      <c r="F231" s="41" t="s">
        <v>335</v>
      </c>
      <c r="H231" s="38">
        <v>2.0</v>
      </c>
    </row>
    <row r="232" ht="14.25" customHeight="1">
      <c r="A232" s="38">
        <f t="shared" si="1"/>
        <v>231</v>
      </c>
      <c r="B232" s="40" t="s">
        <v>364</v>
      </c>
      <c r="C232" s="38" t="s">
        <v>128</v>
      </c>
      <c r="E232" s="38" t="s">
        <v>129</v>
      </c>
      <c r="F232" s="41" t="s">
        <v>335</v>
      </c>
      <c r="H232" s="38">
        <v>2.0</v>
      </c>
    </row>
    <row r="233" ht="14.25" customHeight="1">
      <c r="A233" s="38">
        <f t="shared" si="1"/>
        <v>232</v>
      </c>
      <c r="B233" s="40" t="s">
        <v>365</v>
      </c>
      <c r="C233" s="38" t="s">
        <v>128</v>
      </c>
      <c r="E233" s="38" t="s">
        <v>129</v>
      </c>
      <c r="F233" s="41" t="s">
        <v>335</v>
      </c>
      <c r="H233" s="38">
        <v>2.0</v>
      </c>
    </row>
    <row r="234" ht="14.25" customHeight="1">
      <c r="A234" s="38">
        <f t="shared" si="1"/>
        <v>233</v>
      </c>
      <c r="B234" s="40" t="s">
        <v>366</v>
      </c>
      <c r="C234" s="38" t="s">
        <v>128</v>
      </c>
      <c r="E234" s="38" t="s">
        <v>129</v>
      </c>
      <c r="F234" s="41" t="s">
        <v>335</v>
      </c>
      <c r="H234" s="38">
        <v>2.0</v>
      </c>
    </row>
    <row r="235" ht="14.25" customHeight="1">
      <c r="A235" s="38">
        <f t="shared" si="1"/>
        <v>234</v>
      </c>
      <c r="B235" s="46" t="s">
        <v>367</v>
      </c>
      <c r="C235" s="38" t="s">
        <v>128</v>
      </c>
      <c r="E235" s="38" t="s">
        <v>129</v>
      </c>
      <c r="F235" s="41" t="s">
        <v>335</v>
      </c>
      <c r="H235" s="38">
        <v>2.0</v>
      </c>
    </row>
    <row r="236" ht="14.25" customHeight="1">
      <c r="A236" s="38">
        <f t="shared" si="1"/>
        <v>235</v>
      </c>
      <c r="B236" s="40" t="s">
        <v>368</v>
      </c>
      <c r="C236" s="38" t="s">
        <v>128</v>
      </c>
      <c r="E236" s="38" t="s">
        <v>129</v>
      </c>
      <c r="F236" s="41" t="s">
        <v>335</v>
      </c>
      <c r="H236" s="38">
        <v>2.0</v>
      </c>
    </row>
    <row r="237" ht="14.25" customHeight="1">
      <c r="A237" s="38">
        <f t="shared" si="1"/>
        <v>236</v>
      </c>
      <c r="B237" s="40" t="s">
        <v>369</v>
      </c>
      <c r="C237" s="38" t="s">
        <v>128</v>
      </c>
      <c r="E237" s="38" t="s">
        <v>129</v>
      </c>
      <c r="F237" s="41" t="s">
        <v>335</v>
      </c>
      <c r="H237" s="38">
        <v>2.0</v>
      </c>
    </row>
    <row r="238" ht="14.25" customHeight="1">
      <c r="A238" s="38">
        <f t="shared" si="1"/>
        <v>237</v>
      </c>
      <c r="B238" s="40" t="s">
        <v>370</v>
      </c>
      <c r="C238" s="38" t="s">
        <v>128</v>
      </c>
      <c r="E238" s="38" t="s">
        <v>129</v>
      </c>
      <c r="F238" s="41" t="s">
        <v>335</v>
      </c>
      <c r="H238" s="38">
        <v>2.0</v>
      </c>
    </row>
    <row r="239" ht="14.25" customHeight="1">
      <c r="A239" s="38">
        <f t="shared" si="1"/>
        <v>238</v>
      </c>
      <c r="B239" s="40" t="s">
        <v>371</v>
      </c>
      <c r="C239" s="38" t="s">
        <v>128</v>
      </c>
      <c r="E239" s="38" t="s">
        <v>129</v>
      </c>
      <c r="F239" s="41" t="s">
        <v>335</v>
      </c>
      <c r="H239" s="38">
        <v>2.0</v>
      </c>
    </row>
    <row r="240" ht="14.25" customHeight="1">
      <c r="A240" s="38">
        <f t="shared" si="1"/>
        <v>239</v>
      </c>
      <c r="B240" s="40" t="s">
        <v>372</v>
      </c>
      <c r="C240" s="38" t="s">
        <v>128</v>
      </c>
      <c r="E240" s="38" t="s">
        <v>129</v>
      </c>
      <c r="F240" s="41" t="s">
        <v>335</v>
      </c>
      <c r="H240" s="38">
        <v>2.0</v>
      </c>
    </row>
    <row r="241" ht="14.25" customHeight="1">
      <c r="A241" s="38">
        <f t="shared" si="1"/>
        <v>240</v>
      </c>
      <c r="B241" s="40" t="s">
        <v>373</v>
      </c>
      <c r="C241" s="38" t="s">
        <v>128</v>
      </c>
      <c r="E241" s="38" t="s">
        <v>129</v>
      </c>
      <c r="F241" s="41" t="s">
        <v>335</v>
      </c>
      <c r="H241" s="38">
        <v>2.0</v>
      </c>
    </row>
    <row r="242" ht="14.25" customHeight="1">
      <c r="A242" s="38">
        <f t="shared" si="1"/>
        <v>241</v>
      </c>
      <c r="B242" s="40" t="s">
        <v>374</v>
      </c>
      <c r="C242" s="38" t="s">
        <v>128</v>
      </c>
      <c r="E242" s="38" t="s">
        <v>129</v>
      </c>
      <c r="F242" s="41" t="s">
        <v>335</v>
      </c>
      <c r="H242" s="38">
        <v>2.0</v>
      </c>
    </row>
    <row r="243" ht="14.25" customHeight="1">
      <c r="A243" s="38">
        <f t="shared" si="1"/>
        <v>242</v>
      </c>
      <c r="B243" s="40" t="s">
        <v>375</v>
      </c>
      <c r="C243" s="38" t="s">
        <v>128</v>
      </c>
      <c r="E243" s="38" t="s">
        <v>129</v>
      </c>
      <c r="F243" s="41" t="s">
        <v>335</v>
      </c>
      <c r="H243" s="38">
        <v>2.0</v>
      </c>
    </row>
    <row r="244" ht="14.25" customHeight="1">
      <c r="A244" s="38">
        <f t="shared" si="1"/>
        <v>243</v>
      </c>
      <c r="B244" s="40" t="s">
        <v>376</v>
      </c>
      <c r="C244" s="38" t="s">
        <v>128</v>
      </c>
      <c r="E244" s="38" t="s">
        <v>129</v>
      </c>
      <c r="F244" s="41" t="s">
        <v>335</v>
      </c>
      <c r="H244" s="38">
        <v>2.0</v>
      </c>
    </row>
    <row r="245" ht="14.25" customHeight="1">
      <c r="A245" s="38">
        <f t="shared" si="1"/>
        <v>244</v>
      </c>
      <c r="B245" s="40" t="s">
        <v>377</v>
      </c>
      <c r="C245" s="38" t="s">
        <v>128</v>
      </c>
      <c r="E245" s="38" t="s">
        <v>129</v>
      </c>
      <c r="F245" s="41" t="s">
        <v>335</v>
      </c>
      <c r="H245" s="38">
        <v>2.0</v>
      </c>
    </row>
    <row r="246" ht="14.25" customHeight="1">
      <c r="A246" s="38">
        <f t="shared" si="1"/>
        <v>245</v>
      </c>
      <c r="B246" s="40" t="s">
        <v>378</v>
      </c>
      <c r="C246" s="38" t="s">
        <v>128</v>
      </c>
      <c r="E246" s="38" t="s">
        <v>129</v>
      </c>
      <c r="F246" s="41" t="s">
        <v>335</v>
      </c>
      <c r="H246" s="38">
        <v>2.0</v>
      </c>
    </row>
    <row r="247" ht="14.25" customHeight="1">
      <c r="A247" s="38">
        <f t="shared" si="1"/>
        <v>246</v>
      </c>
      <c r="B247" s="40" t="s">
        <v>379</v>
      </c>
      <c r="C247" s="38" t="s">
        <v>128</v>
      </c>
      <c r="E247" s="38" t="s">
        <v>129</v>
      </c>
      <c r="F247" s="41" t="s">
        <v>335</v>
      </c>
      <c r="H247" s="38">
        <v>2.0</v>
      </c>
    </row>
    <row r="248" ht="14.25" customHeight="1">
      <c r="A248" s="38">
        <f t="shared" si="1"/>
        <v>247</v>
      </c>
      <c r="B248" s="40" t="s">
        <v>380</v>
      </c>
      <c r="C248" s="38" t="s">
        <v>128</v>
      </c>
      <c r="E248" s="38" t="s">
        <v>129</v>
      </c>
      <c r="F248" s="41" t="s">
        <v>335</v>
      </c>
      <c r="H248" s="38">
        <v>2.0</v>
      </c>
    </row>
    <row r="249" ht="14.25" customHeight="1">
      <c r="A249" s="38">
        <f t="shared" si="1"/>
        <v>248</v>
      </c>
      <c r="B249" s="40" t="s">
        <v>381</v>
      </c>
      <c r="C249" s="38" t="s">
        <v>128</v>
      </c>
      <c r="E249" s="38" t="s">
        <v>129</v>
      </c>
      <c r="F249" s="41" t="s">
        <v>335</v>
      </c>
      <c r="H249" s="38">
        <v>2.0</v>
      </c>
    </row>
    <row r="250" ht="14.25" customHeight="1">
      <c r="A250" s="38">
        <f t="shared" si="1"/>
        <v>249</v>
      </c>
      <c r="B250" s="40" t="s">
        <v>382</v>
      </c>
      <c r="C250" s="38" t="s">
        <v>128</v>
      </c>
      <c r="E250" s="38" t="s">
        <v>129</v>
      </c>
      <c r="F250" s="41" t="s">
        <v>335</v>
      </c>
      <c r="H250" s="38">
        <v>2.0</v>
      </c>
    </row>
    <row r="251" ht="14.25" customHeight="1">
      <c r="A251" s="38">
        <f t="shared" si="1"/>
        <v>250</v>
      </c>
      <c r="B251" s="40" t="s">
        <v>383</v>
      </c>
      <c r="C251" s="38" t="s">
        <v>128</v>
      </c>
      <c r="E251" s="38" t="s">
        <v>129</v>
      </c>
      <c r="F251" s="41" t="s">
        <v>335</v>
      </c>
      <c r="H251" s="38">
        <v>2.0</v>
      </c>
    </row>
    <row r="252" ht="14.25" customHeight="1">
      <c r="A252" s="38">
        <f t="shared" si="1"/>
        <v>251</v>
      </c>
      <c r="B252" s="40" t="s">
        <v>384</v>
      </c>
      <c r="C252" s="38" t="s">
        <v>128</v>
      </c>
      <c r="E252" s="38" t="s">
        <v>129</v>
      </c>
      <c r="F252" s="41" t="s">
        <v>335</v>
      </c>
      <c r="H252" s="38">
        <v>2.0</v>
      </c>
    </row>
    <row r="253" ht="14.25" customHeight="1">
      <c r="A253" s="38">
        <f t="shared" si="1"/>
        <v>252</v>
      </c>
      <c r="B253" s="40" t="s">
        <v>385</v>
      </c>
      <c r="C253" s="38" t="s">
        <v>128</v>
      </c>
      <c r="E253" s="38" t="s">
        <v>129</v>
      </c>
      <c r="F253" s="41" t="s">
        <v>335</v>
      </c>
      <c r="H253" s="38">
        <v>2.0</v>
      </c>
    </row>
    <row r="254" ht="14.25" customHeight="1">
      <c r="A254" s="38">
        <f t="shared" si="1"/>
        <v>253</v>
      </c>
      <c r="B254" s="40" t="s">
        <v>386</v>
      </c>
      <c r="C254" s="38" t="s">
        <v>128</v>
      </c>
      <c r="E254" s="38" t="s">
        <v>129</v>
      </c>
      <c r="F254" s="41" t="s">
        <v>335</v>
      </c>
      <c r="H254" s="38">
        <v>2.0</v>
      </c>
    </row>
    <row r="255" ht="14.25" customHeight="1">
      <c r="A255" s="38">
        <f t="shared" si="1"/>
        <v>254</v>
      </c>
      <c r="B255" s="40" t="s">
        <v>387</v>
      </c>
      <c r="C255" s="38" t="s">
        <v>128</v>
      </c>
      <c r="E255" s="38" t="s">
        <v>129</v>
      </c>
      <c r="F255" s="41" t="s">
        <v>335</v>
      </c>
      <c r="H255" s="38">
        <v>2.0</v>
      </c>
    </row>
    <row r="256" ht="14.25" customHeight="1">
      <c r="A256" s="38">
        <f t="shared" si="1"/>
        <v>255</v>
      </c>
      <c r="B256" s="40" t="s">
        <v>388</v>
      </c>
      <c r="C256" s="38" t="s">
        <v>128</v>
      </c>
      <c r="E256" s="38" t="s">
        <v>129</v>
      </c>
      <c r="F256" s="41" t="s">
        <v>335</v>
      </c>
      <c r="H256" s="38">
        <v>2.0</v>
      </c>
    </row>
    <row r="257" ht="14.25" customHeight="1">
      <c r="A257" s="38">
        <f t="shared" si="1"/>
        <v>256</v>
      </c>
      <c r="B257" s="40" t="s">
        <v>389</v>
      </c>
      <c r="C257" s="38" t="s">
        <v>128</v>
      </c>
      <c r="E257" s="38" t="s">
        <v>129</v>
      </c>
      <c r="F257" s="41" t="s">
        <v>335</v>
      </c>
      <c r="H257" s="38">
        <v>2.0</v>
      </c>
    </row>
    <row r="258" ht="14.25" customHeight="1">
      <c r="A258" s="38">
        <f t="shared" si="1"/>
        <v>257</v>
      </c>
      <c r="B258" s="46" t="s">
        <v>390</v>
      </c>
      <c r="C258" s="38" t="s">
        <v>128</v>
      </c>
      <c r="E258" s="38" t="s">
        <v>129</v>
      </c>
      <c r="F258" s="41" t="s">
        <v>335</v>
      </c>
      <c r="H258" s="38">
        <v>2.0</v>
      </c>
    </row>
    <row r="259" ht="14.25" customHeight="1">
      <c r="A259" s="38">
        <f t="shared" si="1"/>
        <v>258</v>
      </c>
      <c r="B259" s="40" t="s">
        <v>391</v>
      </c>
      <c r="C259" s="38" t="s">
        <v>128</v>
      </c>
      <c r="E259" s="38" t="s">
        <v>129</v>
      </c>
      <c r="F259" s="41" t="s">
        <v>335</v>
      </c>
      <c r="H259" s="38">
        <v>2.0</v>
      </c>
    </row>
    <row r="260" ht="14.25" customHeight="1">
      <c r="A260" s="38">
        <f t="shared" si="1"/>
        <v>259</v>
      </c>
      <c r="B260" s="40" t="s">
        <v>392</v>
      </c>
      <c r="C260" s="38" t="s">
        <v>128</v>
      </c>
      <c r="E260" s="38" t="s">
        <v>129</v>
      </c>
      <c r="F260" s="41" t="s">
        <v>335</v>
      </c>
      <c r="H260" s="38">
        <v>2.0</v>
      </c>
    </row>
    <row r="261" ht="14.25" customHeight="1">
      <c r="A261" s="38">
        <f t="shared" si="1"/>
        <v>260</v>
      </c>
      <c r="B261" s="40" t="s">
        <v>393</v>
      </c>
      <c r="C261" s="38" t="s">
        <v>128</v>
      </c>
      <c r="E261" s="38" t="s">
        <v>129</v>
      </c>
      <c r="F261" s="41" t="s">
        <v>335</v>
      </c>
      <c r="H261" s="38">
        <v>2.0</v>
      </c>
    </row>
    <row r="262" ht="14.25" customHeight="1">
      <c r="A262" s="38">
        <f t="shared" si="1"/>
        <v>261</v>
      </c>
      <c r="B262" s="40" t="s">
        <v>394</v>
      </c>
      <c r="C262" s="38" t="s">
        <v>128</v>
      </c>
      <c r="E262" s="38" t="s">
        <v>129</v>
      </c>
      <c r="F262" s="41" t="s">
        <v>335</v>
      </c>
      <c r="H262" s="38">
        <v>2.0</v>
      </c>
    </row>
    <row r="263" ht="14.25" customHeight="1">
      <c r="A263" s="38">
        <f t="shared" si="1"/>
        <v>262</v>
      </c>
      <c r="B263" s="40" t="s">
        <v>395</v>
      </c>
      <c r="C263" s="38" t="s">
        <v>128</v>
      </c>
      <c r="E263" s="38" t="s">
        <v>129</v>
      </c>
      <c r="F263" s="41" t="s">
        <v>335</v>
      </c>
      <c r="H263" s="38">
        <v>2.0</v>
      </c>
    </row>
    <row r="264" ht="14.25" customHeight="1">
      <c r="A264" s="38">
        <f t="shared" si="1"/>
        <v>263</v>
      </c>
      <c r="B264" s="40" t="s">
        <v>396</v>
      </c>
      <c r="C264" s="38" t="s">
        <v>128</v>
      </c>
      <c r="E264" s="38" t="s">
        <v>129</v>
      </c>
      <c r="F264" s="41" t="s">
        <v>335</v>
      </c>
      <c r="H264" s="38">
        <v>2.0</v>
      </c>
    </row>
    <row r="265" ht="14.25" customHeight="1">
      <c r="A265" s="38">
        <f t="shared" si="1"/>
        <v>264</v>
      </c>
      <c r="B265" s="40" t="s">
        <v>397</v>
      </c>
      <c r="C265" s="38" t="s">
        <v>128</v>
      </c>
      <c r="E265" s="38" t="s">
        <v>129</v>
      </c>
      <c r="F265" s="41" t="s">
        <v>335</v>
      </c>
      <c r="H265" s="38">
        <v>2.0</v>
      </c>
    </row>
    <row r="266" ht="14.25" customHeight="1">
      <c r="A266" s="38">
        <f t="shared" si="1"/>
        <v>265</v>
      </c>
      <c r="B266" s="40" t="s">
        <v>398</v>
      </c>
      <c r="C266" s="38" t="s">
        <v>128</v>
      </c>
      <c r="E266" s="38" t="s">
        <v>129</v>
      </c>
      <c r="F266" s="41" t="s">
        <v>335</v>
      </c>
      <c r="H266" s="38">
        <v>2.0</v>
      </c>
    </row>
    <row r="267" ht="14.25" customHeight="1">
      <c r="A267" s="38">
        <f t="shared" si="1"/>
        <v>266</v>
      </c>
      <c r="B267" s="40" t="s">
        <v>399</v>
      </c>
      <c r="C267" s="38" t="s">
        <v>128</v>
      </c>
      <c r="E267" s="38" t="s">
        <v>129</v>
      </c>
      <c r="F267" s="41" t="s">
        <v>335</v>
      </c>
      <c r="H267" s="38">
        <v>2.0</v>
      </c>
    </row>
    <row r="268" ht="14.25" customHeight="1">
      <c r="A268" s="38">
        <f t="shared" si="1"/>
        <v>267</v>
      </c>
      <c r="B268" s="40" t="s">
        <v>400</v>
      </c>
      <c r="C268" s="38" t="s">
        <v>128</v>
      </c>
      <c r="E268" s="38" t="s">
        <v>129</v>
      </c>
      <c r="F268" s="41" t="s">
        <v>335</v>
      </c>
      <c r="H268" s="38">
        <v>2.0</v>
      </c>
    </row>
    <row r="269" ht="14.25" customHeight="1">
      <c r="A269" s="38">
        <f t="shared" si="1"/>
        <v>268</v>
      </c>
      <c r="B269" s="40" t="s">
        <v>401</v>
      </c>
      <c r="C269" s="38" t="s">
        <v>128</v>
      </c>
      <c r="E269" s="38" t="s">
        <v>129</v>
      </c>
      <c r="F269" s="41" t="s">
        <v>335</v>
      </c>
      <c r="H269" s="38">
        <v>2.0</v>
      </c>
    </row>
    <row r="270" ht="14.25" customHeight="1">
      <c r="A270" s="38">
        <f t="shared" si="1"/>
        <v>269</v>
      </c>
      <c r="B270" s="40" t="s">
        <v>402</v>
      </c>
      <c r="C270" s="38" t="s">
        <v>128</v>
      </c>
      <c r="E270" s="38" t="s">
        <v>129</v>
      </c>
      <c r="F270" s="41" t="s">
        <v>335</v>
      </c>
      <c r="H270" s="38">
        <v>2.0</v>
      </c>
    </row>
    <row r="271" ht="14.25" customHeight="1">
      <c r="A271" s="38">
        <f t="shared" si="1"/>
        <v>270</v>
      </c>
      <c r="B271" s="40" t="s">
        <v>403</v>
      </c>
      <c r="C271" s="38" t="s">
        <v>128</v>
      </c>
      <c r="E271" s="38" t="s">
        <v>129</v>
      </c>
      <c r="F271" s="41" t="s">
        <v>335</v>
      </c>
      <c r="H271" s="38">
        <v>2.0</v>
      </c>
    </row>
    <row r="272" ht="14.25" customHeight="1">
      <c r="A272" s="38">
        <f t="shared" si="1"/>
        <v>271</v>
      </c>
      <c r="B272" s="40" t="s">
        <v>404</v>
      </c>
      <c r="C272" s="38" t="s">
        <v>128</v>
      </c>
      <c r="E272" s="38" t="s">
        <v>129</v>
      </c>
      <c r="F272" s="41" t="s">
        <v>335</v>
      </c>
      <c r="H272" s="38">
        <v>2.0</v>
      </c>
    </row>
    <row r="273" ht="14.25" customHeight="1">
      <c r="A273" s="38">
        <f t="shared" si="1"/>
        <v>272</v>
      </c>
      <c r="B273" s="40" t="s">
        <v>405</v>
      </c>
      <c r="C273" s="38" t="s">
        <v>128</v>
      </c>
      <c r="E273" s="38" t="s">
        <v>129</v>
      </c>
      <c r="F273" s="41" t="s">
        <v>335</v>
      </c>
      <c r="H273" s="38">
        <v>2.0</v>
      </c>
    </row>
    <row r="274" ht="14.25" customHeight="1">
      <c r="A274" s="38">
        <f t="shared" si="1"/>
        <v>273</v>
      </c>
      <c r="B274" s="40" t="s">
        <v>406</v>
      </c>
      <c r="C274" s="38" t="s">
        <v>128</v>
      </c>
      <c r="E274" s="38" t="s">
        <v>129</v>
      </c>
      <c r="F274" s="41" t="s">
        <v>335</v>
      </c>
      <c r="H274" s="38">
        <v>2.0</v>
      </c>
    </row>
    <row r="275" ht="14.25" customHeight="1">
      <c r="A275" s="38">
        <f t="shared" si="1"/>
        <v>274</v>
      </c>
      <c r="B275" s="40" t="s">
        <v>407</v>
      </c>
      <c r="C275" s="38" t="s">
        <v>128</v>
      </c>
      <c r="E275" s="38" t="s">
        <v>129</v>
      </c>
      <c r="F275" s="41" t="s">
        <v>335</v>
      </c>
      <c r="H275" s="38">
        <v>2.0</v>
      </c>
    </row>
    <row r="276" ht="14.25" customHeight="1">
      <c r="A276" s="38">
        <f t="shared" si="1"/>
        <v>275</v>
      </c>
      <c r="B276" s="40" t="s">
        <v>408</v>
      </c>
      <c r="C276" s="38" t="s">
        <v>128</v>
      </c>
      <c r="E276" s="38" t="s">
        <v>129</v>
      </c>
      <c r="F276" s="41" t="s">
        <v>335</v>
      </c>
      <c r="H276" s="38">
        <v>2.0</v>
      </c>
    </row>
    <row r="277" ht="14.25" customHeight="1">
      <c r="A277" s="38">
        <f t="shared" si="1"/>
        <v>276</v>
      </c>
      <c r="B277" s="40" t="s">
        <v>409</v>
      </c>
      <c r="C277" s="38" t="s">
        <v>128</v>
      </c>
      <c r="E277" s="38" t="s">
        <v>129</v>
      </c>
      <c r="F277" s="41" t="s">
        <v>335</v>
      </c>
      <c r="H277" s="38">
        <v>2.0</v>
      </c>
    </row>
    <row r="278" ht="14.25" customHeight="1">
      <c r="A278" s="38">
        <f t="shared" si="1"/>
        <v>277</v>
      </c>
      <c r="B278" s="40" t="s">
        <v>410</v>
      </c>
      <c r="C278" s="38" t="s">
        <v>128</v>
      </c>
      <c r="E278" s="38" t="s">
        <v>129</v>
      </c>
      <c r="F278" s="41" t="s">
        <v>335</v>
      </c>
      <c r="H278" s="38">
        <v>2.0</v>
      </c>
    </row>
    <row r="279" ht="14.25" customHeight="1">
      <c r="A279" s="38">
        <f t="shared" si="1"/>
        <v>278</v>
      </c>
      <c r="B279" s="40" t="s">
        <v>411</v>
      </c>
      <c r="C279" s="38" t="s">
        <v>128</v>
      </c>
      <c r="E279" s="38" t="s">
        <v>129</v>
      </c>
      <c r="F279" s="41" t="s">
        <v>335</v>
      </c>
      <c r="H279" s="38">
        <v>2.0</v>
      </c>
    </row>
    <row r="280" ht="14.25" customHeight="1">
      <c r="A280" s="38">
        <f t="shared" si="1"/>
        <v>279</v>
      </c>
      <c r="B280" s="40" t="s">
        <v>412</v>
      </c>
      <c r="C280" s="38" t="s">
        <v>128</v>
      </c>
      <c r="E280" s="38" t="s">
        <v>129</v>
      </c>
      <c r="F280" s="41" t="s">
        <v>335</v>
      </c>
      <c r="H280" s="38">
        <v>2.0</v>
      </c>
    </row>
    <row r="281" ht="14.25" customHeight="1">
      <c r="A281" s="38">
        <f t="shared" si="1"/>
        <v>280</v>
      </c>
      <c r="B281" s="40" t="s">
        <v>413</v>
      </c>
      <c r="C281" s="38" t="s">
        <v>128</v>
      </c>
      <c r="E281" s="38" t="s">
        <v>129</v>
      </c>
      <c r="F281" s="41" t="s">
        <v>335</v>
      </c>
      <c r="H281" s="38">
        <v>2.0</v>
      </c>
    </row>
    <row r="282" ht="14.25" customHeight="1">
      <c r="A282" s="38">
        <f t="shared" si="1"/>
        <v>281</v>
      </c>
      <c r="B282" s="40" t="s">
        <v>414</v>
      </c>
      <c r="C282" s="38" t="s">
        <v>128</v>
      </c>
      <c r="E282" s="38" t="s">
        <v>129</v>
      </c>
      <c r="F282" s="41" t="s">
        <v>335</v>
      </c>
      <c r="H282" s="38">
        <v>2.0</v>
      </c>
    </row>
    <row r="283" ht="14.25" customHeight="1">
      <c r="A283" s="38">
        <f t="shared" si="1"/>
        <v>282</v>
      </c>
      <c r="B283" s="40" t="s">
        <v>415</v>
      </c>
      <c r="C283" s="38" t="s">
        <v>128</v>
      </c>
      <c r="E283" s="38" t="s">
        <v>129</v>
      </c>
      <c r="F283" s="41" t="s">
        <v>335</v>
      </c>
      <c r="H283" s="38">
        <v>2.0</v>
      </c>
    </row>
    <row r="284" ht="14.25" customHeight="1">
      <c r="A284" s="38">
        <f t="shared" si="1"/>
        <v>283</v>
      </c>
      <c r="B284" s="40" t="s">
        <v>416</v>
      </c>
      <c r="C284" s="38" t="s">
        <v>128</v>
      </c>
      <c r="E284" s="38" t="s">
        <v>129</v>
      </c>
      <c r="F284" s="41" t="s">
        <v>335</v>
      </c>
      <c r="H284" s="38">
        <v>2.0</v>
      </c>
    </row>
    <row r="285" ht="14.25" customHeight="1">
      <c r="A285" s="38">
        <f t="shared" si="1"/>
        <v>284</v>
      </c>
      <c r="B285" s="40" t="s">
        <v>417</v>
      </c>
      <c r="C285" s="38" t="s">
        <v>128</v>
      </c>
      <c r="E285" s="38" t="s">
        <v>129</v>
      </c>
      <c r="F285" s="41" t="s">
        <v>335</v>
      </c>
      <c r="H285" s="38">
        <v>2.0</v>
      </c>
    </row>
    <row r="286" ht="14.25" customHeight="1">
      <c r="A286" s="38">
        <f t="shared" si="1"/>
        <v>285</v>
      </c>
      <c r="B286" s="40" t="s">
        <v>418</v>
      </c>
      <c r="C286" s="38" t="s">
        <v>128</v>
      </c>
      <c r="E286" s="38" t="s">
        <v>129</v>
      </c>
      <c r="F286" s="41" t="s">
        <v>335</v>
      </c>
      <c r="H286" s="38">
        <v>2.0</v>
      </c>
    </row>
    <row r="287" ht="14.25" customHeight="1">
      <c r="A287" s="38">
        <f t="shared" si="1"/>
        <v>286</v>
      </c>
      <c r="B287" s="40" t="s">
        <v>419</v>
      </c>
      <c r="C287" s="38" t="s">
        <v>128</v>
      </c>
      <c r="E287" s="38" t="s">
        <v>129</v>
      </c>
      <c r="F287" s="41" t="s">
        <v>335</v>
      </c>
      <c r="H287" s="38">
        <v>2.0</v>
      </c>
    </row>
    <row r="288" ht="14.25" customHeight="1">
      <c r="A288" s="38">
        <f t="shared" si="1"/>
        <v>287</v>
      </c>
      <c r="B288" s="40" t="s">
        <v>420</v>
      </c>
      <c r="C288" s="38" t="s">
        <v>128</v>
      </c>
      <c r="E288" s="38" t="s">
        <v>129</v>
      </c>
      <c r="F288" s="41" t="s">
        <v>335</v>
      </c>
      <c r="H288" s="38">
        <v>2.0</v>
      </c>
    </row>
    <row r="289" ht="14.25" customHeight="1">
      <c r="A289" s="38">
        <f t="shared" si="1"/>
        <v>288</v>
      </c>
      <c r="B289" s="40" t="s">
        <v>421</v>
      </c>
      <c r="C289" s="38" t="s">
        <v>128</v>
      </c>
      <c r="E289" s="38" t="s">
        <v>129</v>
      </c>
      <c r="F289" s="41" t="s">
        <v>335</v>
      </c>
      <c r="H289" s="38">
        <v>2.0</v>
      </c>
    </row>
    <row r="290" ht="14.25" customHeight="1">
      <c r="A290" s="38">
        <f t="shared" si="1"/>
        <v>289</v>
      </c>
      <c r="B290" s="40" t="s">
        <v>422</v>
      </c>
      <c r="C290" s="38" t="s">
        <v>128</v>
      </c>
      <c r="E290" s="38" t="s">
        <v>129</v>
      </c>
      <c r="F290" s="41" t="s">
        <v>335</v>
      </c>
      <c r="H290" s="38">
        <v>2.0</v>
      </c>
    </row>
    <row r="291" ht="14.25" customHeight="1">
      <c r="A291" s="38">
        <f t="shared" si="1"/>
        <v>290</v>
      </c>
      <c r="B291" s="40" t="s">
        <v>423</v>
      </c>
      <c r="C291" s="38" t="s">
        <v>128</v>
      </c>
      <c r="E291" s="38" t="s">
        <v>129</v>
      </c>
      <c r="F291" s="41" t="s">
        <v>335</v>
      </c>
      <c r="H291" s="38">
        <v>2.0</v>
      </c>
    </row>
    <row r="292" ht="14.25" customHeight="1">
      <c r="A292" s="38">
        <f t="shared" si="1"/>
        <v>291</v>
      </c>
      <c r="B292" s="40" t="s">
        <v>424</v>
      </c>
      <c r="C292" s="38" t="s">
        <v>128</v>
      </c>
      <c r="E292" s="38" t="s">
        <v>129</v>
      </c>
      <c r="F292" s="41" t="s">
        <v>335</v>
      </c>
      <c r="H292" s="38">
        <v>2.0</v>
      </c>
    </row>
    <row r="293" ht="14.25" customHeight="1">
      <c r="A293" s="38">
        <f t="shared" si="1"/>
        <v>292</v>
      </c>
      <c r="B293" s="40" t="s">
        <v>425</v>
      </c>
      <c r="C293" s="38" t="s">
        <v>128</v>
      </c>
      <c r="E293" s="38" t="s">
        <v>129</v>
      </c>
      <c r="F293" s="41" t="s">
        <v>335</v>
      </c>
      <c r="H293" s="38">
        <v>2.0</v>
      </c>
    </row>
    <row r="294" ht="14.25" customHeight="1">
      <c r="A294" s="38">
        <f t="shared" si="1"/>
        <v>293</v>
      </c>
      <c r="B294" s="40" t="s">
        <v>426</v>
      </c>
      <c r="C294" s="38" t="s">
        <v>128</v>
      </c>
      <c r="E294" s="38" t="s">
        <v>129</v>
      </c>
      <c r="F294" s="41" t="s">
        <v>335</v>
      </c>
      <c r="H294" s="38">
        <v>2.0</v>
      </c>
    </row>
    <row r="295" ht="14.25" customHeight="1">
      <c r="A295" s="38">
        <f t="shared" si="1"/>
        <v>294</v>
      </c>
      <c r="B295" s="40" t="s">
        <v>427</v>
      </c>
      <c r="C295" s="38" t="s">
        <v>128</v>
      </c>
      <c r="E295" s="38" t="s">
        <v>129</v>
      </c>
      <c r="F295" s="41" t="s">
        <v>335</v>
      </c>
      <c r="H295" s="38">
        <v>2.0</v>
      </c>
    </row>
    <row r="296" ht="14.25" customHeight="1">
      <c r="A296" s="38">
        <f t="shared" si="1"/>
        <v>295</v>
      </c>
      <c r="B296" s="40" t="s">
        <v>428</v>
      </c>
      <c r="C296" s="38" t="s">
        <v>128</v>
      </c>
      <c r="E296" s="38" t="s">
        <v>129</v>
      </c>
      <c r="F296" s="41" t="s">
        <v>335</v>
      </c>
      <c r="H296" s="38">
        <v>2.0</v>
      </c>
    </row>
    <row r="297" ht="14.25" customHeight="1">
      <c r="A297" s="38">
        <f t="shared" si="1"/>
        <v>296</v>
      </c>
      <c r="B297" s="40" t="s">
        <v>429</v>
      </c>
      <c r="C297" s="38" t="s">
        <v>128</v>
      </c>
      <c r="E297" s="38" t="s">
        <v>129</v>
      </c>
      <c r="F297" s="41" t="s">
        <v>335</v>
      </c>
      <c r="H297" s="38">
        <v>2.0</v>
      </c>
    </row>
    <row r="298" ht="14.25" customHeight="1">
      <c r="A298" s="38">
        <f t="shared" si="1"/>
        <v>297</v>
      </c>
      <c r="B298" s="40" t="s">
        <v>430</v>
      </c>
      <c r="C298" s="38" t="s">
        <v>128</v>
      </c>
      <c r="E298" s="38" t="s">
        <v>129</v>
      </c>
      <c r="F298" s="41" t="s">
        <v>335</v>
      </c>
      <c r="H298" s="38">
        <v>2.0</v>
      </c>
    </row>
    <row r="299" ht="14.25" customHeight="1">
      <c r="A299" s="38">
        <f t="shared" si="1"/>
        <v>298</v>
      </c>
      <c r="B299" s="40" t="s">
        <v>431</v>
      </c>
      <c r="C299" s="38" t="s">
        <v>128</v>
      </c>
      <c r="E299" s="38" t="s">
        <v>129</v>
      </c>
      <c r="F299" s="41" t="s">
        <v>335</v>
      </c>
      <c r="H299" s="38">
        <v>2.0</v>
      </c>
    </row>
    <row r="300" ht="14.25" customHeight="1">
      <c r="A300" s="38">
        <f t="shared" si="1"/>
        <v>299</v>
      </c>
      <c r="B300" s="40" t="s">
        <v>432</v>
      </c>
      <c r="C300" s="38" t="s">
        <v>128</v>
      </c>
      <c r="E300" s="38" t="s">
        <v>129</v>
      </c>
      <c r="F300" s="41" t="s">
        <v>335</v>
      </c>
      <c r="H300" s="38">
        <v>2.0</v>
      </c>
    </row>
    <row r="301" ht="14.25" customHeight="1">
      <c r="A301" s="38">
        <f t="shared" si="1"/>
        <v>300</v>
      </c>
      <c r="B301" s="40" t="s">
        <v>433</v>
      </c>
      <c r="C301" s="38" t="s">
        <v>128</v>
      </c>
      <c r="E301" s="38" t="s">
        <v>129</v>
      </c>
      <c r="F301" s="41" t="s">
        <v>335</v>
      </c>
      <c r="H301" s="38">
        <v>2.0</v>
      </c>
    </row>
    <row r="302" ht="14.25" customHeight="1">
      <c r="A302" s="38">
        <f t="shared" si="1"/>
        <v>301</v>
      </c>
      <c r="B302" s="40" t="s">
        <v>434</v>
      </c>
      <c r="C302" s="38" t="s">
        <v>128</v>
      </c>
      <c r="E302" s="38" t="s">
        <v>129</v>
      </c>
      <c r="F302" s="41" t="s">
        <v>335</v>
      </c>
      <c r="H302" s="38">
        <v>2.0</v>
      </c>
    </row>
    <row r="303" ht="14.25" customHeight="1">
      <c r="A303" s="38">
        <f t="shared" si="1"/>
        <v>302</v>
      </c>
      <c r="B303" s="40" t="s">
        <v>435</v>
      </c>
      <c r="C303" s="38" t="s">
        <v>128</v>
      </c>
      <c r="E303" s="38" t="s">
        <v>129</v>
      </c>
      <c r="F303" s="41" t="s">
        <v>335</v>
      </c>
      <c r="H303" s="38">
        <v>2.0</v>
      </c>
    </row>
    <row r="304" ht="14.25" customHeight="1">
      <c r="A304" s="38">
        <f t="shared" si="1"/>
        <v>303</v>
      </c>
      <c r="B304" s="40" t="s">
        <v>436</v>
      </c>
      <c r="C304" s="38" t="s">
        <v>128</v>
      </c>
      <c r="E304" s="38" t="s">
        <v>129</v>
      </c>
      <c r="F304" s="41" t="s">
        <v>335</v>
      </c>
      <c r="H304" s="38">
        <v>2.0</v>
      </c>
    </row>
    <row r="305" ht="14.25" customHeight="1">
      <c r="A305" s="38">
        <f t="shared" si="1"/>
        <v>304</v>
      </c>
      <c r="B305" s="40" t="s">
        <v>437</v>
      </c>
      <c r="C305" s="38" t="s">
        <v>128</v>
      </c>
      <c r="E305" s="38" t="s">
        <v>129</v>
      </c>
      <c r="F305" s="41" t="s">
        <v>335</v>
      </c>
      <c r="H305" s="38">
        <v>2.0</v>
      </c>
    </row>
    <row r="306" ht="14.25" customHeight="1">
      <c r="A306" s="38">
        <f t="shared" si="1"/>
        <v>305</v>
      </c>
      <c r="B306" s="40" t="s">
        <v>438</v>
      </c>
      <c r="C306" s="38" t="s">
        <v>128</v>
      </c>
      <c r="E306" s="38" t="s">
        <v>129</v>
      </c>
      <c r="F306" s="41" t="s">
        <v>335</v>
      </c>
      <c r="H306" s="38">
        <v>2.0</v>
      </c>
    </row>
    <row r="307" ht="14.25" customHeight="1">
      <c r="A307" s="38">
        <f t="shared" si="1"/>
        <v>306</v>
      </c>
      <c r="B307" s="40" t="s">
        <v>439</v>
      </c>
      <c r="C307" s="38" t="s">
        <v>128</v>
      </c>
      <c r="E307" s="38" t="s">
        <v>129</v>
      </c>
      <c r="F307" s="41" t="s">
        <v>335</v>
      </c>
      <c r="H307" s="38">
        <v>2.0</v>
      </c>
    </row>
    <row r="308" ht="14.25" customHeight="1">
      <c r="A308" s="38">
        <f t="shared" si="1"/>
        <v>307</v>
      </c>
      <c r="B308" s="40" t="s">
        <v>440</v>
      </c>
      <c r="C308" s="38" t="s">
        <v>128</v>
      </c>
      <c r="E308" s="38" t="s">
        <v>129</v>
      </c>
      <c r="F308" s="41" t="s">
        <v>335</v>
      </c>
      <c r="H308" s="38">
        <v>2.0</v>
      </c>
    </row>
    <row r="309" ht="14.25" customHeight="1">
      <c r="A309" s="38">
        <f t="shared" si="1"/>
        <v>308</v>
      </c>
      <c r="B309" s="40" t="s">
        <v>441</v>
      </c>
      <c r="C309" s="38" t="s">
        <v>128</v>
      </c>
      <c r="E309" s="38" t="s">
        <v>129</v>
      </c>
      <c r="F309" s="41" t="s">
        <v>335</v>
      </c>
      <c r="H309" s="38">
        <v>2.0</v>
      </c>
    </row>
    <row r="310" ht="14.25" customHeight="1">
      <c r="A310" s="38">
        <f t="shared" si="1"/>
        <v>309</v>
      </c>
      <c r="B310" s="40" t="s">
        <v>442</v>
      </c>
      <c r="C310" s="38" t="s">
        <v>128</v>
      </c>
      <c r="E310" s="38" t="s">
        <v>129</v>
      </c>
      <c r="F310" s="41" t="s">
        <v>335</v>
      </c>
      <c r="H310" s="38">
        <v>2.0</v>
      </c>
    </row>
    <row r="311" ht="14.25" customHeight="1">
      <c r="A311" s="38">
        <f t="shared" si="1"/>
        <v>310</v>
      </c>
      <c r="B311" s="40" t="s">
        <v>443</v>
      </c>
      <c r="C311" s="38" t="s">
        <v>128</v>
      </c>
      <c r="E311" s="38" t="s">
        <v>129</v>
      </c>
      <c r="F311" s="41" t="s">
        <v>335</v>
      </c>
      <c r="H311" s="38">
        <v>2.0</v>
      </c>
    </row>
    <row r="312" ht="14.25" customHeight="1">
      <c r="A312" s="38">
        <f t="shared" si="1"/>
        <v>311</v>
      </c>
      <c r="B312" s="40" t="s">
        <v>444</v>
      </c>
      <c r="C312" s="38" t="s">
        <v>128</v>
      </c>
      <c r="E312" s="38" t="s">
        <v>129</v>
      </c>
      <c r="F312" s="41" t="s">
        <v>335</v>
      </c>
      <c r="H312" s="38">
        <v>2.0</v>
      </c>
    </row>
    <row r="313" ht="14.25" customHeight="1">
      <c r="A313" s="38">
        <f t="shared" si="1"/>
        <v>312</v>
      </c>
      <c r="B313" s="40" t="s">
        <v>445</v>
      </c>
      <c r="C313" s="38" t="s">
        <v>128</v>
      </c>
      <c r="E313" s="38" t="s">
        <v>129</v>
      </c>
      <c r="F313" s="41" t="s">
        <v>335</v>
      </c>
      <c r="H313" s="38">
        <v>2.0</v>
      </c>
    </row>
    <row r="314" ht="14.25" customHeight="1">
      <c r="A314" s="38">
        <f t="shared" si="1"/>
        <v>313</v>
      </c>
      <c r="B314" s="40" t="s">
        <v>446</v>
      </c>
      <c r="C314" s="38" t="s">
        <v>128</v>
      </c>
      <c r="E314" s="38" t="s">
        <v>129</v>
      </c>
      <c r="F314" s="41" t="s">
        <v>335</v>
      </c>
      <c r="H314" s="38">
        <v>2.0</v>
      </c>
    </row>
    <row r="315" ht="14.25" customHeight="1">
      <c r="A315" s="38">
        <f t="shared" si="1"/>
        <v>314</v>
      </c>
      <c r="B315" s="40" t="s">
        <v>447</v>
      </c>
      <c r="C315" s="38" t="s">
        <v>128</v>
      </c>
      <c r="E315" s="38" t="s">
        <v>129</v>
      </c>
      <c r="F315" s="41" t="s">
        <v>335</v>
      </c>
      <c r="H315" s="38">
        <v>2.0</v>
      </c>
    </row>
    <row r="316" ht="14.25" customHeight="1">
      <c r="A316" s="38">
        <f t="shared" si="1"/>
        <v>315</v>
      </c>
      <c r="B316" s="40" t="s">
        <v>448</v>
      </c>
      <c r="C316" s="38" t="s">
        <v>128</v>
      </c>
      <c r="E316" s="38" t="s">
        <v>129</v>
      </c>
      <c r="F316" s="41" t="s">
        <v>335</v>
      </c>
      <c r="H316" s="38">
        <v>2.0</v>
      </c>
    </row>
    <row r="317" ht="14.25" customHeight="1">
      <c r="A317" s="38">
        <f t="shared" si="1"/>
        <v>316</v>
      </c>
      <c r="B317" s="40" t="s">
        <v>449</v>
      </c>
      <c r="C317" s="38" t="s">
        <v>128</v>
      </c>
      <c r="E317" s="38" t="s">
        <v>129</v>
      </c>
      <c r="F317" s="41" t="s">
        <v>335</v>
      </c>
      <c r="H317" s="38">
        <v>2.0</v>
      </c>
    </row>
    <row r="318" ht="14.25" customHeight="1">
      <c r="A318" s="38">
        <f t="shared" si="1"/>
        <v>317</v>
      </c>
      <c r="B318" s="40" t="s">
        <v>450</v>
      </c>
      <c r="C318" s="38" t="s">
        <v>128</v>
      </c>
      <c r="E318" s="38" t="s">
        <v>129</v>
      </c>
      <c r="F318" s="41" t="s">
        <v>335</v>
      </c>
      <c r="H318" s="38">
        <v>2.0</v>
      </c>
    </row>
    <row r="319" ht="14.25" customHeight="1">
      <c r="A319" s="38">
        <f t="shared" si="1"/>
        <v>318</v>
      </c>
      <c r="B319" s="40" t="s">
        <v>451</v>
      </c>
      <c r="C319" s="38" t="s">
        <v>128</v>
      </c>
      <c r="E319" s="38" t="s">
        <v>129</v>
      </c>
      <c r="F319" s="41" t="s">
        <v>335</v>
      </c>
      <c r="H319" s="38">
        <v>2.0</v>
      </c>
    </row>
    <row r="320" ht="14.25" customHeight="1">
      <c r="A320" s="38">
        <f t="shared" si="1"/>
        <v>319</v>
      </c>
      <c r="B320" s="40" t="s">
        <v>452</v>
      </c>
      <c r="C320" s="38" t="s">
        <v>128</v>
      </c>
      <c r="E320" s="38" t="s">
        <v>129</v>
      </c>
      <c r="F320" s="41" t="s">
        <v>335</v>
      </c>
      <c r="H320" s="38">
        <v>2.0</v>
      </c>
    </row>
    <row r="321" ht="14.25" customHeight="1">
      <c r="A321" s="38">
        <f t="shared" si="1"/>
        <v>320</v>
      </c>
      <c r="B321" s="40" t="s">
        <v>453</v>
      </c>
      <c r="C321" s="38" t="s">
        <v>128</v>
      </c>
      <c r="E321" s="38" t="s">
        <v>129</v>
      </c>
      <c r="F321" s="41" t="s">
        <v>335</v>
      </c>
      <c r="H321" s="38">
        <v>2.0</v>
      </c>
    </row>
    <row r="322" ht="14.25" customHeight="1">
      <c r="A322" s="38">
        <f t="shared" si="1"/>
        <v>321</v>
      </c>
      <c r="B322" s="40" t="s">
        <v>454</v>
      </c>
      <c r="C322" s="38" t="s">
        <v>128</v>
      </c>
      <c r="E322" s="38" t="s">
        <v>129</v>
      </c>
      <c r="F322" s="41" t="s">
        <v>335</v>
      </c>
      <c r="H322" s="38">
        <v>2.0</v>
      </c>
    </row>
    <row r="323" ht="14.25" customHeight="1">
      <c r="A323" s="38">
        <f t="shared" si="1"/>
        <v>322</v>
      </c>
      <c r="B323" s="40" t="s">
        <v>455</v>
      </c>
      <c r="C323" s="38" t="s">
        <v>128</v>
      </c>
      <c r="E323" s="38" t="s">
        <v>129</v>
      </c>
      <c r="F323" s="41" t="s">
        <v>335</v>
      </c>
      <c r="H323" s="38">
        <v>2.0</v>
      </c>
    </row>
    <row r="324" ht="14.25" customHeight="1">
      <c r="A324" s="38">
        <f t="shared" si="1"/>
        <v>323</v>
      </c>
      <c r="B324" s="40" t="s">
        <v>456</v>
      </c>
      <c r="C324" s="38" t="s">
        <v>128</v>
      </c>
      <c r="E324" s="38" t="s">
        <v>129</v>
      </c>
      <c r="F324" s="41" t="s">
        <v>335</v>
      </c>
      <c r="H324" s="38">
        <v>2.0</v>
      </c>
    </row>
    <row r="325" ht="14.25" customHeight="1">
      <c r="A325" s="38">
        <f t="shared" si="1"/>
        <v>324</v>
      </c>
      <c r="B325" s="40" t="s">
        <v>457</v>
      </c>
      <c r="C325" s="38" t="s">
        <v>128</v>
      </c>
      <c r="E325" s="38" t="s">
        <v>129</v>
      </c>
      <c r="F325" s="41" t="s">
        <v>335</v>
      </c>
      <c r="H325" s="38">
        <v>2.0</v>
      </c>
    </row>
    <row r="326" ht="14.25" customHeight="1">
      <c r="A326" s="38">
        <f t="shared" si="1"/>
        <v>325</v>
      </c>
      <c r="B326" s="40" t="s">
        <v>458</v>
      </c>
      <c r="C326" s="38" t="s">
        <v>128</v>
      </c>
      <c r="E326" s="38" t="s">
        <v>129</v>
      </c>
      <c r="F326" s="41" t="s">
        <v>335</v>
      </c>
      <c r="H326" s="38">
        <v>2.0</v>
      </c>
    </row>
    <row r="327" ht="14.25" customHeight="1">
      <c r="A327" s="38">
        <f t="shared" si="1"/>
        <v>326</v>
      </c>
      <c r="B327" s="40" t="s">
        <v>459</v>
      </c>
      <c r="C327" s="38" t="s">
        <v>128</v>
      </c>
      <c r="E327" s="38" t="s">
        <v>129</v>
      </c>
      <c r="F327" s="41" t="s">
        <v>335</v>
      </c>
      <c r="H327" s="38">
        <v>2.0</v>
      </c>
    </row>
    <row r="328" ht="14.25" customHeight="1">
      <c r="A328" s="38">
        <f t="shared" si="1"/>
        <v>327</v>
      </c>
      <c r="B328" s="40" t="s">
        <v>460</v>
      </c>
      <c r="C328" s="38" t="s">
        <v>128</v>
      </c>
      <c r="E328" s="38" t="s">
        <v>129</v>
      </c>
      <c r="F328" s="41" t="s">
        <v>335</v>
      </c>
      <c r="H328" s="38">
        <v>2.0</v>
      </c>
    </row>
    <row r="329" ht="14.25" customHeight="1">
      <c r="A329" s="38">
        <f t="shared" si="1"/>
        <v>328</v>
      </c>
      <c r="B329" s="40" t="s">
        <v>461</v>
      </c>
      <c r="C329" s="38" t="s">
        <v>128</v>
      </c>
      <c r="E329" s="38" t="s">
        <v>129</v>
      </c>
      <c r="F329" s="41" t="s">
        <v>335</v>
      </c>
      <c r="H329" s="38">
        <v>2.0</v>
      </c>
    </row>
    <row r="330" ht="14.25" customHeight="1">
      <c r="A330" s="38">
        <f t="shared" si="1"/>
        <v>329</v>
      </c>
      <c r="B330" s="40" t="s">
        <v>462</v>
      </c>
      <c r="C330" s="38" t="s">
        <v>128</v>
      </c>
      <c r="E330" s="38" t="s">
        <v>129</v>
      </c>
      <c r="F330" s="41" t="s">
        <v>335</v>
      </c>
      <c r="H330" s="38">
        <v>2.0</v>
      </c>
    </row>
    <row r="331" ht="14.25" customHeight="1">
      <c r="A331" s="38">
        <f t="shared" si="1"/>
        <v>330</v>
      </c>
      <c r="B331" s="40" t="s">
        <v>463</v>
      </c>
      <c r="C331" s="38" t="s">
        <v>128</v>
      </c>
      <c r="E331" s="38" t="s">
        <v>129</v>
      </c>
      <c r="F331" s="41" t="s">
        <v>335</v>
      </c>
      <c r="H331" s="38">
        <v>2.0</v>
      </c>
    </row>
    <row r="332" ht="14.25" customHeight="1">
      <c r="A332" s="38">
        <f t="shared" si="1"/>
        <v>331</v>
      </c>
      <c r="B332" s="40" t="s">
        <v>464</v>
      </c>
      <c r="C332" s="38" t="s">
        <v>128</v>
      </c>
      <c r="E332" s="38" t="s">
        <v>129</v>
      </c>
      <c r="F332" s="41" t="s">
        <v>335</v>
      </c>
      <c r="H332" s="38">
        <v>2.0</v>
      </c>
    </row>
    <row r="333" ht="14.25" customHeight="1">
      <c r="A333" s="38">
        <f t="shared" si="1"/>
        <v>332</v>
      </c>
      <c r="B333" s="40" t="s">
        <v>465</v>
      </c>
      <c r="C333" s="38" t="s">
        <v>128</v>
      </c>
      <c r="E333" s="38" t="s">
        <v>129</v>
      </c>
      <c r="F333" s="41" t="s">
        <v>335</v>
      </c>
      <c r="H333" s="38">
        <v>2.0</v>
      </c>
    </row>
    <row r="334" ht="14.25" customHeight="1">
      <c r="A334" s="38">
        <f t="shared" si="1"/>
        <v>333</v>
      </c>
      <c r="B334" s="40" t="s">
        <v>466</v>
      </c>
      <c r="C334" s="38" t="s">
        <v>128</v>
      </c>
      <c r="E334" s="38" t="s">
        <v>129</v>
      </c>
      <c r="F334" s="41" t="s">
        <v>335</v>
      </c>
      <c r="H334" s="38">
        <v>2.0</v>
      </c>
    </row>
    <row r="335" ht="14.25" customHeight="1">
      <c r="A335" s="38">
        <f t="shared" si="1"/>
        <v>334</v>
      </c>
      <c r="B335" s="40" t="s">
        <v>467</v>
      </c>
      <c r="C335" s="38" t="s">
        <v>128</v>
      </c>
      <c r="E335" s="38" t="s">
        <v>129</v>
      </c>
      <c r="F335" s="41" t="s">
        <v>335</v>
      </c>
      <c r="H335" s="38">
        <v>2.0</v>
      </c>
    </row>
    <row r="336" ht="14.25" customHeight="1">
      <c r="A336" s="38">
        <f t="shared" si="1"/>
        <v>335</v>
      </c>
      <c r="B336" s="40" t="s">
        <v>468</v>
      </c>
      <c r="C336" s="38" t="s">
        <v>128</v>
      </c>
      <c r="E336" s="38" t="s">
        <v>129</v>
      </c>
      <c r="F336" s="41" t="s">
        <v>335</v>
      </c>
      <c r="H336" s="38">
        <v>2.0</v>
      </c>
    </row>
    <row r="337" ht="14.25" customHeight="1">
      <c r="A337" s="38">
        <f t="shared" si="1"/>
        <v>336</v>
      </c>
      <c r="B337" s="40" t="s">
        <v>469</v>
      </c>
      <c r="C337" s="38" t="s">
        <v>128</v>
      </c>
      <c r="E337" s="38" t="s">
        <v>129</v>
      </c>
      <c r="F337" s="41" t="s">
        <v>335</v>
      </c>
      <c r="H337" s="38">
        <v>2.0</v>
      </c>
    </row>
    <row r="338" ht="14.25" customHeight="1">
      <c r="A338" s="38">
        <f t="shared" si="1"/>
        <v>337</v>
      </c>
      <c r="B338" s="40" t="s">
        <v>470</v>
      </c>
      <c r="C338" s="38" t="s">
        <v>128</v>
      </c>
      <c r="E338" s="38" t="s">
        <v>129</v>
      </c>
      <c r="F338" s="41" t="s">
        <v>335</v>
      </c>
      <c r="H338" s="38">
        <v>2.0</v>
      </c>
    </row>
    <row r="339" ht="14.25" customHeight="1">
      <c r="A339" s="38">
        <f t="shared" si="1"/>
        <v>338</v>
      </c>
      <c r="B339" s="40" t="s">
        <v>471</v>
      </c>
      <c r="C339" s="38" t="s">
        <v>128</v>
      </c>
      <c r="E339" s="38" t="s">
        <v>129</v>
      </c>
      <c r="F339" s="41" t="s">
        <v>335</v>
      </c>
      <c r="H339" s="38">
        <v>2.0</v>
      </c>
    </row>
    <row r="340" ht="14.25" customHeight="1">
      <c r="A340" s="38">
        <f t="shared" si="1"/>
        <v>339</v>
      </c>
      <c r="B340" s="40" t="s">
        <v>472</v>
      </c>
      <c r="C340" s="38" t="s">
        <v>128</v>
      </c>
      <c r="E340" s="38" t="s">
        <v>129</v>
      </c>
      <c r="F340" s="41" t="s">
        <v>335</v>
      </c>
      <c r="H340" s="38">
        <v>2.0</v>
      </c>
    </row>
    <row r="341" ht="14.25" customHeight="1">
      <c r="A341" s="38">
        <f t="shared" si="1"/>
        <v>340</v>
      </c>
      <c r="B341" s="40" t="s">
        <v>473</v>
      </c>
      <c r="C341" s="38" t="s">
        <v>128</v>
      </c>
      <c r="E341" s="38" t="s">
        <v>129</v>
      </c>
      <c r="F341" s="41" t="s">
        <v>335</v>
      </c>
      <c r="H341" s="38">
        <v>2.0</v>
      </c>
    </row>
    <row r="342" ht="14.25" customHeight="1">
      <c r="A342" s="38">
        <f t="shared" si="1"/>
        <v>341</v>
      </c>
      <c r="B342" s="40" t="s">
        <v>474</v>
      </c>
      <c r="C342" s="38" t="s">
        <v>128</v>
      </c>
      <c r="E342" s="38" t="s">
        <v>129</v>
      </c>
      <c r="F342" s="41" t="s">
        <v>335</v>
      </c>
      <c r="H342" s="38">
        <v>2.0</v>
      </c>
    </row>
    <row r="343" ht="14.25" customHeight="1">
      <c r="A343" s="38">
        <f t="shared" si="1"/>
        <v>342</v>
      </c>
      <c r="B343" s="40" t="s">
        <v>475</v>
      </c>
      <c r="C343" s="38" t="s">
        <v>128</v>
      </c>
      <c r="E343" s="38" t="s">
        <v>129</v>
      </c>
      <c r="F343" s="41" t="s">
        <v>335</v>
      </c>
      <c r="H343" s="38">
        <v>2.0</v>
      </c>
    </row>
    <row r="344" ht="14.25" customHeight="1">
      <c r="A344" s="38">
        <f t="shared" si="1"/>
        <v>343</v>
      </c>
      <c r="B344" s="40" t="s">
        <v>476</v>
      </c>
      <c r="C344" s="38" t="s">
        <v>128</v>
      </c>
      <c r="E344" s="38" t="s">
        <v>129</v>
      </c>
      <c r="F344" s="41" t="s">
        <v>335</v>
      </c>
      <c r="H344" s="38">
        <v>2.0</v>
      </c>
    </row>
    <row r="345" ht="14.25" customHeight="1">
      <c r="A345" s="38">
        <f t="shared" si="1"/>
        <v>344</v>
      </c>
      <c r="B345" s="40" t="s">
        <v>477</v>
      </c>
      <c r="C345" s="38" t="s">
        <v>128</v>
      </c>
      <c r="E345" s="38" t="s">
        <v>129</v>
      </c>
      <c r="F345" s="41" t="s">
        <v>335</v>
      </c>
      <c r="H345" s="38">
        <v>2.0</v>
      </c>
    </row>
    <row r="346" ht="14.25" customHeight="1">
      <c r="A346" s="38">
        <f t="shared" si="1"/>
        <v>345</v>
      </c>
      <c r="B346" s="40" t="s">
        <v>478</v>
      </c>
      <c r="C346" s="38" t="s">
        <v>128</v>
      </c>
      <c r="E346" s="38" t="s">
        <v>129</v>
      </c>
      <c r="F346" s="41" t="s">
        <v>335</v>
      </c>
      <c r="H346" s="38">
        <v>2.0</v>
      </c>
    </row>
    <row r="347" ht="14.25" customHeight="1">
      <c r="A347" s="38">
        <f t="shared" si="1"/>
        <v>346</v>
      </c>
      <c r="B347" s="40" t="s">
        <v>479</v>
      </c>
      <c r="C347" s="38" t="s">
        <v>128</v>
      </c>
      <c r="E347" s="38" t="s">
        <v>129</v>
      </c>
      <c r="F347" s="41" t="s">
        <v>335</v>
      </c>
      <c r="H347" s="38">
        <v>2.0</v>
      </c>
    </row>
    <row r="348" ht="14.25" customHeight="1">
      <c r="A348" s="38">
        <f t="shared" si="1"/>
        <v>347</v>
      </c>
      <c r="B348" s="40" t="s">
        <v>480</v>
      </c>
      <c r="C348" s="38" t="s">
        <v>128</v>
      </c>
      <c r="E348" s="38" t="s">
        <v>129</v>
      </c>
      <c r="F348" s="41" t="s">
        <v>335</v>
      </c>
      <c r="H348" s="38">
        <v>2.0</v>
      </c>
    </row>
    <row r="349" ht="14.25" customHeight="1">
      <c r="A349" s="38">
        <f t="shared" si="1"/>
        <v>348</v>
      </c>
      <c r="B349" s="40" t="s">
        <v>481</v>
      </c>
      <c r="C349" s="38" t="s">
        <v>128</v>
      </c>
      <c r="E349" s="38" t="s">
        <v>129</v>
      </c>
      <c r="F349" s="41" t="s">
        <v>335</v>
      </c>
      <c r="H349" s="38">
        <v>2.0</v>
      </c>
    </row>
    <row r="350" ht="14.25" customHeight="1">
      <c r="A350" s="38">
        <f t="shared" si="1"/>
        <v>349</v>
      </c>
      <c r="B350" s="40" t="s">
        <v>482</v>
      </c>
      <c r="C350" s="38" t="s">
        <v>128</v>
      </c>
      <c r="E350" s="38" t="s">
        <v>129</v>
      </c>
      <c r="F350" s="41" t="s">
        <v>335</v>
      </c>
      <c r="H350" s="38">
        <v>2.0</v>
      </c>
    </row>
    <row r="351" ht="14.25" customHeight="1">
      <c r="A351" s="38">
        <f t="shared" si="1"/>
        <v>350</v>
      </c>
      <c r="B351" s="40" t="s">
        <v>483</v>
      </c>
      <c r="C351" s="38" t="s">
        <v>128</v>
      </c>
      <c r="E351" s="38" t="s">
        <v>129</v>
      </c>
      <c r="F351" s="41" t="s">
        <v>335</v>
      </c>
      <c r="H351" s="38">
        <v>2.0</v>
      </c>
    </row>
    <row r="352" ht="14.25" customHeight="1">
      <c r="A352" s="38">
        <f t="shared" si="1"/>
        <v>351</v>
      </c>
      <c r="B352" s="40" t="s">
        <v>484</v>
      </c>
      <c r="C352" s="38" t="s">
        <v>128</v>
      </c>
      <c r="E352" s="38" t="s">
        <v>129</v>
      </c>
      <c r="F352" s="41" t="s">
        <v>335</v>
      </c>
      <c r="H352" s="38">
        <v>2.0</v>
      </c>
    </row>
    <row r="353" ht="14.25" customHeight="1">
      <c r="A353" s="38">
        <f t="shared" si="1"/>
        <v>352</v>
      </c>
      <c r="B353" s="40" t="s">
        <v>485</v>
      </c>
      <c r="C353" s="38" t="s">
        <v>128</v>
      </c>
      <c r="E353" s="38" t="s">
        <v>129</v>
      </c>
      <c r="F353" s="41" t="s">
        <v>335</v>
      </c>
      <c r="H353" s="38">
        <v>2.0</v>
      </c>
    </row>
    <row r="354" ht="14.25" customHeight="1">
      <c r="A354" s="38">
        <f t="shared" si="1"/>
        <v>353</v>
      </c>
      <c r="B354" s="40" t="s">
        <v>486</v>
      </c>
      <c r="C354" s="38" t="s">
        <v>128</v>
      </c>
      <c r="E354" s="38" t="s">
        <v>129</v>
      </c>
      <c r="F354" s="41" t="s">
        <v>335</v>
      </c>
      <c r="H354" s="38">
        <v>2.0</v>
      </c>
    </row>
    <row r="355" ht="14.25" customHeight="1">
      <c r="A355" s="38">
        <f t="shared" si="1"/>
        <v>354</v>
      </c>
      <c r="B355" s="40" t="s">
        <v>487</v>
      </c>
      <c r="C355" s="38" t="s">
        <v>128</v>
      </c>
      <c r="E355" s="38" t="s">
        <v>129</v>
      </c>
      <c r="F355" s="41" t="s">
        <v>335</v>
      </c>
      <c r="H355" s="38">
        <v>2.0</v>
      </c>
    </row>
    <row r="356" ht="14.25" customHeight="1">
      <c r="A356" s="38">
        <f t="shared" si="1"/>
        <v>355</v>
      </c>
      <c r="B356" s="40" t="s">
        <v>488</v>
      </c>
      <c r="C356" s="38" t="s">
        <v>128</v>
      </c>
      <c r="E356" s="38" t="s">
        <v>129</v>
      </c>
      <c r="F356" s="41" t="s">
        <v>335</v>
      </c>
      <c r="H356" s="38">
        <v>2.0</v>
      </c>
    </row>
    <row r="357" ht="14.25" customHeight="1">
      <c r="A357" s="38">
        <f t="shared" si="1"/>
        <v>356</v>
      </c>
      <c r="B357" s="40" t="s">
        <v>489</v>
      </c>
      <c r="C357" s="38" t="s">
        <v>128</v>
      </c>
      <c r="E357" s="38" t="s">
        <v>129</v>
      </c>
      <c r="F357" s="41" t="s">
        <v>335</v>
      </c>
      <c r="H357" s="38">
        <v>2.0</v>
      </c>
    </row>
    <row r="358" ht="14.25" customHeight="1">
      <c r="A358" s="38">
        <f t="shared" si="1"/>
        <v>357</v>
      </c>
      <c r="B358" s="40" t="s">
        <v>490</v>
      </c>
      <c r="C358" s="38" t="s">
        <v>128</v>
      </c>
      <c r="E358" s="38" t="s">
        <v>129</v>
      </c>
      <c r="F358" s="41" t="s">
        <v>335</v>
      </c>
      <c r="H358" s="38">
        <v>2.0</v>
      </c>
    </row>
    <row r="359" ht="14.25" customHeight="1">
      <c r="A359" s="38">
        <f t="shared" si="1"/>
        <v>358</v>
      </c>
      <c r="B359" s="40" t="s">
        <v>491</v>
      </c>
      <c r="C359" s="38" t="s">
        <v>128</v>
      </c>
      <c r="E359" s="38" t="s">
        <v>129</v>
      </c>
      <c r="F359" s="41" t="s">
        <v>335</v>
      </c>
      <c r="H359" s="38">
        <v>2.0</v>
      </c>
    </row>
    <row r="360" ht="14.25" customHeight="1">
      <c r="A360" s="38">
        <f t="shared" si="1"/>
        <v>359</v>
      </c>
      <c r="B360" s="40" t="s">
        <v>492</v>
      </c>
      <c r="C360" s="38" t="s">
        <v>128</v>
      </c>
      <c r="E360" s="38" t="s">
        <v>129</v>
      </c>
      <c r="F360" s="41" t="s">
        <v>335</v>
      </c>
      <c r="H360" s="38">
        <v>2.0</v>
      </c>
    </row>
    <row r="361" ht="14.25" customHeight="1">
      <c r="A361" s="38">
        <f t="shared" si="1"/>
        <v>360</v>
      </c>
      <c r="B361" s="40" t="s">
        <v>493</v>
      </c>
      <c r="C361" s="38" t="s">
        <v>128</v>
      </c>
      <c r="E361" s="38" t="s">
        <v>129</v>
      </c>
      <c r="F361" s="41" t="s">
        <v>335</v>
      </c>
      <c r="H361" s="38">
        <v>2.0</v>
      </c>
    </row>
    <row r="362" ht="14.25" customHeight="1">
      <c r="A362" s="38">
        <f t="shared" si="1"/>
        <v>361</v>
      </c>
      <c r="B362" s="40" t="s">
        <v>494</v>
      </c>
      <c r="C362" s="38" t="s">
        <v>128</v>
      </c>
      <c r="E362" s="38" t="s">
        <v>129</v>
      </c>
      <c r="F362" s="41" t="s">
        <v>335</v>
      </c>
      <c r="H362" s="38">
        <v>2.0</v>
      </c>
    </row>
    <row r="363" ht="14.25" customHeight="1">
      <c r="A363" s="38">
        <f t="shared" si="1"/>
        <v>362</v>
      </c>
      <c r="B363" s="40" t="s">
        <v>495</v>
      </c>
      <c r="C363" s="38" t="s">
        <v>128</v>
      </c>
      <c r="E363" s="38" t="s">
        <v>129</v>
      </c>
      <c r="F363" s="41" t="s">
        <v>335</v>
      </c>
      <c r="H363" s="38">
        <v>2.0</v>
      </c>
    </row>
    <row r="364" ht="14.25" customHeight="1">
      <c r="A364" s="38">
        <f t="shared" si="1"/>
        <v>363</v>
      </c>
      <c r="B364" s="40" t="s">
        <v>496</v>
      </c>
      <c r="C364" s="38" t="s">
        <v>128</v>
      </c>
      <c r="E364" s="38" t="s">
        <v>129</v>
      </c>
      <c r="F364" s="41" t="s">
        <v>335</v>
      </c>
      <c r="H364" s="38">
        <v>2.0</v>
      </c>
    </row>
    <row r="365" ht="14.25" customHeight="1">
      <c r="A365" s="38">
        <f t="shared" si="1"/>
        <v>364</v>
      </c>
      <c r="B365" s="40" t="s">
        <v>497</v>
      </c>
      <c r="C365" s="38" t="s">
        <v>128</v>
      </c>
      <c r="E365" s="38" t="s">
        <v>129</v>
      </c>
      <c r="F365" s="41" t="s">
        <v>335</v>
      </c>
      <c r="H365" s="38">
        <v>2.0</v>
      </c>
    </row>
    <row r="366" ht="14.25" customHeight="1">
      <c r="A366" s="38">
        <f t="shared" si="1"/>
        <v>365</v>
      </c>
      <c r="B366" s="40" t="s">
        <v>498</v>
      </c>
      <c r="C366" s="38" t="s">
        <v>128</v>
      </c>
      <c r="E366" s="38" t="s">
        <v>129</v>
      </c>
      <c r="F366" s="41" t="s">
        <v>335</v>
      </c>
      <c r="H366" s="38">
        <v>2.0</v>
      </c>
    </row>
    <row r="367" ht="14.25" customHeight="1">
      <c r="A367" s="38">
        <f t="shared" si="1"/>
        <v>366</v>
      </c>
      <c r="B367" s="40" t="s">
        <v>499</v>
      </c>
      <c r="C367" s="38" t="s">
        <v>128</v>
      </c>
      <c r="E367" s="38" t="s">
        <v>129</v>
      </c>
      <c r="F367" s="41" t="s">
        <v>335</v>
      </c>
      <c r="H367" s="38">
        <v>2.0</v>
      </c>
    </row>
    <row r="368" ht="14.25" customHeight="1">
      <c r="A368" s="38">
        <f t="shared" si="1"/>
        <v>367</v>
      </c>
      <c r="B368" s="40" t="s">
        <v>500</v>
      </c>
      <c r="C368" s="38" t="s">
        <v>128</v>
      </c>
      <c r="E368" s="38" t="s">
        <v>129</v>
      </c>
      <c r="F368" s="41" t="s">
        <v>335</v>
      </c>
      <c r="H368" s="38">
        <v>2.0</v>
      </c>
    </row>
    <row r="369" ht="14.25" customHeight="1">
      <c r="A369" s="38">
        <f t="shared" si="1"/>
        <v>368</v>
      </c>
      <c r="B369" s="40" t="s">
        <v>501</v>
      </c>
      <c r="C369" s="38" t="s">
        <v>128</v>
      </c>
      <c r="E369" s="38" t="s">
        <v>129</v>
      </c>
      <c r="F369" s="41" t="s">
        <v>335</v>
      </c>
      <c r="H369" s="38">
        <v>2.0</v>
      </c>
    </row>
    <row r="370" ht="14.25" customHeight="1">
      <c r="A370" s="38">
        <f t="shared" si="1"/>
        <v>369</v>
      </c>
      <c r="B370" s="40" t="s">
        <v>502</v>
      </c>
      <c r="C370" s="38" t="s">
        <v>128</v>
      </c>
      <c r="E370" s="38" t="s">
        <v>129</v>
      </c>
      <c r="F370" s="41" t="s">
        <v>335</v>
      </c>
      <c r="H370" s="38">
        <v>2.0</v>
      </c>
    </row>
    <row r="371" ht="14.25" customHeight="1">
      <c r="A371" s="38">
        <f t="shared" si="1"/>
        <v>370</v>
      </c>
      <c r="B371" s="40" t="s">
        <v>503</v>
      </c>
      <c r="C371" s="38" t="s">
        <v>128</v>
      </c>
      <c r="E371" s="38" t="s">
        <v>129</v>
      </c>
      <c r="F371" s="41" t="s">
        <v>335</v>
      </c>
      <c r="H371" s="38">
        <v>2.0</v>
      </c>
    </row>
    <row r="372" ht="14.25" customHeight="1">
      <c r="A372" s="38">
        <f t="shared" si="1"/>
        <v>371</v>
      </c>
      <c r="B372" s="40" t="s">
        <v>504</v>
      </c>
      <c r="C372" s="38" t="s">
        <v>128</v>
      </c>
      <c r="E372" s="38" t="s">
        <v>129</v>
      </c>
      <c r="F372" s="41" t="s">
        <v>335</v>
      </c>
      <c r="H372" s="38">
        <v>2.0</v>
      </c>
    </row>
    <row r="373" ht="14.25" customHeight="1">
      <c r="A373" s="38">
        <f t="shared" si="1"/>
        <v>372</v>
      </c>
      <c r="B373" s="40" t="s">
        <v>505</v>
      </c>
      <c r="C373" s="38" t="s">
        <v>128</v>
      </c>
      <c r="E373" s="38" t="s">
        <v>129</v>
      </c>
      <c r="F373" s="41" t="s">
        <v>335</v>
      </c>
      <c r="H373" s="38">
        <v>2.0</v>
      </c>
    </row>
    <row r="374" ht="14.25" customHeight="1">
      <c r="A374" s="38">
        <f t="shared" si="1"/>
        <v>373</v>
      </c>
      <c r="B374" s="40" t="s">
        <v>506</v>
      </c>
      <c r="C374" s="38" t="s">
        <v>128</v>
      </c>
      <c r="E374" s="38" t="s">
        <v>129</v>
      </c>
      <c r="F374" s="41" t="s">
        <v>335</v>
      </c>
      <c r="H374" s="38">
        <v>2.0</v>
      </c>
    </row>
    <row r="375" ht="14.25" customHeight="1">
      <c r="A375" s="38">
        <f t="shared" si="1"/>
        <v>374</v>
      </c>
      <c r="B375" s="40" t="s">
        <v>507</v>
      </c>
      <c r="C375" s="38" t="s">
        <v>128</v>
      </c>
      <c r="E375" s="38" t="s">
        <v>129</v>
      </c>
      <c r="F375" s="41" t="s">
        <v>335</v>
      </c>
      <c r="H375" s="38">
        <v>2.0</v>
      </c>
    </row>
    <row r="376" ht="14.25" customHeight="1">
      <c r="A376" s="38">
        <f t="shared" si="1"/>
        <v>375</v>
      </c>
      <c r="B376" s="40" t="s">
        <v>508</v>
      </c>
      <c r="C376" s="38" t="s">
        <v>128</v>
      </c>
      <c r="E376" s="38" t="s">
        <v>129</v>
      </c>
      <c r="F376" s="41" t="s">
        <v>335</v>
      </c>
      <c r="H376" s="38">
        <v>2.0</v>
      </c>
    </row>
    <row r="377" ht="14.25" customHeight="1">
      <c r="A377" s="38">
        <f t="shared" si="1"/>
        <v>376</v>
      </c>
      <c r="B377" s="40" t="s">
        <v>509</v>
      </c>
      <c r="C377" s="38" t="s">
        <v>128</v>
      </c>
      <c r="E377" s="38" t="s">
        <v>129</v>
      </c>
      <c r="F377" s="41" t="s">
        <v>335</v>
      </c>
      <c r="H377" s="38">
        <v>2.0</v>
      </c>
    </row>
    <row r="378" ht="14.25" customHeight="1">
      <c r="A378" s="38">
        <f t="shared" si="1"/>
        <v>377</v>
      </c>
      <c r="B378" s="40" t="s">
        <v>510</v>
      </c>
      <c r="C378" s="38" t="s">
        <v>128</v>
      </c>
      <c r="E378" s="38" t="s">
        <v>129</v>
      </c>
      <c r="F378" s="41" t="s">
        <v>335</v>
      </c>
      <c r="H378" s="38">
        <v>2.0</v>
      </c>
    </row>
    <row r="379" ht="14.25" customHeight="1">
      <c r="A379" s="38">
        <f t="shared" si="1"/>
        <v>378</v>
      </c>
      <c r="B379" s="40" t="s">
        <v>511</v>
      </c>
      <c r="C379" s="38" t="s">
        <v>128</v>
      </c>
      <c r="E379" s="38" t="s">
        <v>129</v>
      </c>
      <c r="F379" s="41" t="s">
        <v>335</v>
      </c>
      <c r="H379" s="38">
        <v>2.0</v>
      </c>
    </row>
    <row r="380" ht="14.25" customHeight="1">
      <c r="A380" s="38">
        <f t="shared" si="1"/>
        <v>379</v>
      </c>
      <c r="B380" s="40" t="s">
        <v>512</v>
      </c>
      <c r="C380" s="38" t="s">
        <v>128</v>
      </c>
      <c r="E380" s="38" t="s">
        <v>129</v>
      </c>
      <c r="F380" s="41" t="s">
        <v>335</v>
      </c>
      <c r="H380" s="38">
        <v>2.0</v>
      </c>
    </row>
    <row r="381" ht="14.25" customHeight="1">
      <c r="A381" s="38">
        <f t="shared" si="1"/>
        <v>380</v>
      </c>
      <c r="B381" s="40" t="s">
        <v>513</v>
      </c>
      <c r="C381" s="38" t="s">
        <v>128</v>
      </c>
      <c r="E381" s="38" t="s">
        <v>129</v>
      </c>
      <c r="F381" s="41" t="s">
        <v>335</v>
      </c>
      <c r="H381" s="38">
        <v>2.0</v>
      </c>
    </row>
    <row r="382" ht="14.25" customHeight="1">
      <c r="A382" s="38">
        <f t="shared" si="1"/>
        <v>381</v>
      </c>
      <c r="B382" s="40" t="s">
        <v>514</v>
      </c>
      <c r="C382" s="38" t="s">
        <v>128</v>
      </c>
      <c r="E382" s="38" t="s">
        <v>129</v>
      </c>
      <c r="F382" s="41" t="s">
        <v>335</v>
      </c>
      <c r="H382" s="38">
        <v>2.0</v>
      </c>
    </row>
    <row r="383" ht="14.25" customHeight="1">
      <c r="A383" s="38">
        <f t="shared" si="1"/>
        <v>382</v>
      </c>
      <c r="B383" s="40" t="s">
        <v>515</v>
      </c>
      <c r="C383" s="38" t="s">
        <v>128</v>
      </c>
      <c r="E383" s="38" t="s">
        <v>129</v>
      </c>
      <c r="F383" s="41" t="s">
        <v>335</v>
      </c>
      <c r="H383" s="38">
        <v>2.0</v>
      </c>
    </row>
    <row r="384" ht="14.25" customHeight="1">
      <c r="A384" s="38">
        <f t="shared" si="1"/>
        <v>383</v>
      </c>
      <c r="B384" s="40" t="s">
        <v>516</v>
      </c>
      <c r="C384" s="38" t="s">
        <v>128</v>
      </c>
      <c r="E384" s="38" t="s">
        <v>129</v>
      </c>
      <c r="F384" s="41" t="s">
        <v>335</v>
      </c>
      <c r="H384" s="38">
        <v>2.0</v>
      </c>
    </row>
    <row r="385" ht="14.25" customHeight="1">
      <c r="A385" s="38">
        <f t="shared" si="1"/>
        <v>384</v>
      </c>
      <c r="B385" s="40" t="s">
        <v>517</v>
      </c>
      <c r="C385" s="38" t="s">
        <v>128</v>
      </c>
      <c r="E385" s="38" t="s">
        <v>129</v>
      </c>
      <c r="F385" s="41" t="s">
        <v>335</v>
      </c>
      <c r="H385" s="38">
        <v>2.0</v>
      </c>
    </row>
    <row r="386" ht="14.25" customHeight="1">
      <c r="A386" s="38">
        <f t="shared" si="1"/>
        <v>385</v>
      </c>
      <c r="B386" s="40" t="s">
        <v>518</v>
      </c>
      <c r="C386" s="38" t="s">
        <v>128</v>
      </c>
      <c r="E386" s="38" t="s">
        <v>129</v>
      </c>
      <c r="F386" s="41" t="s">
        <v>519</v>
      </c>
      <c r="H386" s="38">
        <v>2.0</v>
      </c>
    </row>
    <row r="387" ht="14.25" customHeight="1">
      <c r="A387" s="38">
        <f t="shared" si="1"/>
        <v>386</v>
      </c>
      <c r="B387" s="40" t="s">
        <v>520</v>
      </c>
      <c r="C387" s="38" t="s">
        <v>128</v>
      </c>
      <c r="E387" s="38" t="s">
        <v>129</v>
      </c>
      <c r="F387" s="41" t="s">
        <v>519</v>
      </c>
      <c r="H387" s="38">
        <v>2.0</v>
      </c>
    </row>
    <row r="388" ht="14.25" customHeight="1">
      <c r="A388" s="38">
        <f t="shared" si="1"/>
        <v>387</v>
      </c>
      <c r="B388" s="40" t="s">
        <v>521</v>
      </c>
      <c r="C388" s="38" t="s">
        <v>128</v>
      </c>
      <c r="E388" s="38" t="s">
        <v>129</v>
      </c>
      <c r="F388" s="41" t="s">
        <v>519</v>
      </c>
      <c r="H388" s="38">
        <v>2.0</v>
      </c>
    </row>
    <row r="389" ht="14.25" customHeight="1">
      <c r="A389" s="38">
        <f t="shared" si="1"/>
        <v>388</v>
      </c>
      <c r="B389" s="40" t="s">
        <v>522</v>
      </c>
      <c r="C389" s="38" t="s">
        <v>128</v>
      </c>
      <c r="E389" s="38" t="s">
        <v>129</v>
      </c>
      <c r="F389" s="41" t="s">
        <v>519</v>
      </c>
      <c r="H389" s="38">
        <v>2.0</v>
      </c>
    </row>
    <row r="390" ht="14.25" customHeight="1">
      <c r="A390" s="38">
        <f t="shared" si="1"/>
        <v>389</v>
      </c>
      <c r="B390" s="40" t="s">
        <v>523</v>
      </c>
      <c r="C390" s="38" t="s">
        <v>128</v>
      </c>
      <c r="E390" s="38" t="s">
        <v>129</v>
      </c>
      <c r="F390" s="41" t="s">
        <v>519</v>
      </c>
      <c r="H390" s="38">
        <v>2.0</v>
      </c>
    </row>
    <row r="391" ht="14.25" customHeight="1">
      <c r="A391" s="38">
        <f t="shared" si="1"/>
        <v>390</v>
      </c>
      <c r="B391" s="40" t="s">
        <v>524</v>
      </c>
      <c r="C391" s="38" t="s">
        <v>128</v>
      </c>
      <c r="E391" s="38" t="s">
        <v>129</v>
      </c>
      <c r="F391" s="41" t="s">
        <v>519</v>
      </c>
      <c r="H391" s="38">
        <v>2.0</v>
      </c>
    </row>
    <row r="392" ht="14.25" customHeight="1">
      <c r="A392" s="38">
        <f t="shared" si="1"/>
        <v>391</v>
      </c>
      <c r="B392" s="40" t="s">
        <v>525</v>
      </c>
      <c r="C392" s="38" t="s">
        <v>128</v>
      </c>
      <c r="E392" s="38" t="s">
        <v>129</v>
      </c>
      <c r="F392" s="41" t="s">
        <v>519</v>
      </c>
      <c r="H392" s="38">
        <v>2.0</v>
      </c>
    </row>
    <row r="393" ht="14.25" customHeight="1">
      <c r="A393" s="38">
        <f t="shared" si="1"/>
        <v>392</v>
      </c>
      <c r="B393" s="40" t="s">
        <v>526</v>
      </c>
      <c r="C393" s="38" t="s">
        <v>128</v>
      </c>
      <c r="E393" s="38" t="s">
        <v>129</v>
      </c>
      <c r="F393" s="41" t="s">
        <v>519</v>
      </c>
      <c r="H393" s="38">
        <v>2.0</v>
      </c>
    </row>
    <row r="394" ht="14.25" customHeight="1">
      <c r="A394" s="38">
        <f t="shared" si="1"/>
        <v>393</v>
      </c>
      <c r="B394" s="40" t="s">
        <v>527</v>
      </c>
      <c r="C394" s="38" t="s">
        <v>128</v>
      </c>
      <c r="E394" s="38" t="s">
        <v>129</v>
      </c>
      <c r="F394" s="41" t="s">
        <v>519</v>
      </c>
      <c r="H394" s="38">
        <v>2.0</v>
      </c>
    </row>
    <row r="395" ht="14.25" customHeight="1">
      <c r="A395" s="38">
        <f t="shared" si="1"/>
        <v>394</v>
      </c>
      <c r="B395" s="40" t="s">
        <v>528</v>
      </c>
      <c r="C395" s="38" t="s">
        <v>128</v>
      </c>
      <c r="E395" s="38" t="s">
        <v>129</v>
      </c>
      <c r="F395" s="41" t="s">
        <v>519</v>
      </c>
      <c r="H395" s="38">
        <v>2.0</v>
      </c>
    </row>
    <row r="396" ht="14.25" customHeight="1">
      <c r="A396" s="38">
        <f t="shared" si="1"/>
        <v>395</v>
      </c>
      <c r="B396" s="40" t="s">
        <v>529</v>
      </c>
      <c r="C396" s="38" t="s">
        <v>128</v>
      </c>
      <c r="E396" s="38" t="s">
        <v>129</v>
      </c>
      <c r="F396" s="41" t="s">
        <v>519</v>
      </c>
      <c r="H396" s="38">
        <v>2.0</v>
      </c>
    </row>
    <row r="397" ht="14.25" customHeight="1">
      <c r="A397" s="38">
        <f t="shared" si="1"/>
        <v>396</v>
      </c>
      <c r="B397" s="40" t="s">
        <v>530</v>
      </c>
      <c r="C397" s="38" t="s">
        <v>128</v>
      </c>
      <c r="E397" s="38" t="s">
        <v>129</v>
      </c>
      <c r="F397" s="41" t="s">
        <v>519</v>
      </c>
      <c r="H397" s="38">
        <v>2.0</v>
      </c>
    </row>
    <row r="398" ht="14.25" customHeight="1">
      <c r="A398" s="38">
        <f t="shared" si="1"/>
        <v>397</v>
      </c>
      <c r="B398" s="40" t="s">
        <v>531</v>
      </c>
      <c r="C398" s="38" t="s">
        <v>128</v>
      </c>
      <c r="E398" s="38" t="s">
        <v>129</v>
      </c>
      <c r="F398" s="41" t="s">
        <v>519</v>
      </c>
      <c r="H398" s="38">
        <v>2.0</v>
      </c>
    </row>
    <row r="399" ht="14.25" customHeight="1">
      <c r="A399" s="38">
        <f t="shared" si="1"/>
        <v>398</v>
      </c>
      <c r="B399" s="40" t="s">
        <v>532</v>
      </c>
      <c r="C399" s="38" t="s">
        <v>128</v>
      </c>
      <c r="E399" s="38" t="s">
        <v>129</v>
      </c>
      <c r="F399" s="41" t="s">
        <v>519</v>
      </c>
      <c r="H399" s="38">
        <v>2.0</v>
      </c>
    </row>
    <row r="400" ht="14.25" customHeight="1">
      <c r="A400" s="38">
        <f t="shared" si="1"/>
        <v>399</v>
      </c>
      <c r="B400" s="40" t="s">
        <v>533</v>
      </c>
      <c r="C400" s="38" t="s">
        <v>128</v>
      </c>
      <c r="E400" s="38" t="s">
        <v>129</v>
      </c>
      <c r="F400" s="41" t="s">
        <v>519</v>
      </c>
      <c r="H400" s="38">
        <v>2.0</v>
      </c>
    </row>
    <row r="401" ht="14.25" customHeight="1">
      <c r="A401" s="38">
        <f t="shared" si="1"/>
        <v>400</v>
      </c>
      <c r="B401" s="40" t="s">
        <v>534</v>
      </c>
      <c r="C401" s="38" t="s">
        <v>128</v>
      </c>
      <c r="E401" s="38" t="s">
        <v>129</v>
      </c>
      <c r="F401" s="41" t="s">
        <v>519</v>
      </c>
      <c r="H401" s="38">
        <v>2.0</v>
      </c>
    </row>
    <row r="402" ht="14.25" customHeight="1">
      <c r="A402" s="38">
        <f t="shared" si="1"/>
        <v>401</v>
      </c>
      <c r="B402" s="40" t="s">
        <v>535</v>
      </c>
      <c r="C402" s="38" t="s">
        <v>128</v>
      </c>
      <c r="E402" s="38" t="s">
        <v>129</v>
      </c>
      <c r="F402" s="41" t="s">
        <v>519</v>
      </c>
      <c r="H402" s="38">
        <v>2.0</v>
      </c>
    </row>
    <row r="403" ht="14.25" customHeight="1">
      <c r="A403" s="38">
        <f t="shared" si="1"/>
        <v>402</v>
      </c>
      <c r="B403" s="40" t="s">
        <v>536</v>
      </c>
      <c r="C403" s="38" t="s">
        <v>128</v>
      </c>
      <c r="E403" s="38" t="s">
        <v>129</v>
      </c>
      <c r="F403" s="41" t="s">
        <v>519</v>
      </c>
      <c r="H403" s="38">
        <v>2.0</v>
      </c>
    </row>
    <row r="404" ht="14.25" customHeight="1">
      <c r="A404" s="38">
        <f t="shared" si="1"/>
        <v>403</v>
      </c>
      <c r="B404" s="40" t="s">
        <v>537</v>
      </c>
      <c r="C404" s="38" t="s">
        <v>128</v>
      </c>
      <c r="E404" s="38" t="s">
        <v>129</v>
      </c>
      <c r="F404" s="41" t="s">
        <v>519</v>
      </c>
      <c r="H404" s="38">
        <v>2.0</v>
      </c>
    </row>
    <row r="405" ht="14.25" customHeight="1">
      <c r="A405" s="38">
        <f t="shared" si="1"/>
        <v>404</v>
      </c>
      <c r="B405" s="40" t="s">
        <v>538</v>
      </c>
      <c r="C405" s="38" t="s">
        <v>128</v>
      </c>
      <c r="E405" s="38" t="s">
        <v>129</v>
      </c>
      <c r="F405" s="41" t="s">
        <v>519</v>
      </c>
      <c r="H405" s="38">
        <v>2.0</v>
      </c>
    </row>
    <row r="406" ht="14.25" customHeight="1">
      <c r="A406" s="38">
        <f t="shared" si="1"/>
        <v>405</v>
      </c>
      <c r="B406" s="40" t="s">
        <v>539</v>
      </c>
      <c r="C406" s="38" t="s">
        <v>128</v>
      </c>
      <c r="E406" s="38" t="s">
        <v>129</v>
      </c>
      <c r="F406" s="41" t="s">
        <v>519</v>
      </c>
      <c r="H406" s="38">
        <v>2.0</v>
      </c>
    </row>
    <row r="407" ht="14.25" customHeight="1">
      <c r="A407" s="38">
        <f t="shared" si="1"/>
        <v>406</v>
      </c>
      <c r="B407" s="40" t="s">
        <v>540</v>
      </c>
      <c r="C407" s="38" t="s">
        <v>128</v>
      </c>
      <c r="E407" s="38" t="s">
        <v>129</v>
      </c>
      <c r="F407" s="41" t="s">
        <v>519</v>
      </c>
      <c r="H407" s="38">
        <v>2.0</v>
      </c>
    </row>
    <row r="408" ht="14.25" customHeight="1">
      <c r="A408" s="38">
        <f t="shared" si="1"/>
        <v>407</v>
      </c>
      <c r="B408" s="40" t="s">
        <v>541</v>
      </c>
      <c r="C408" s="38" t="s">
        <v>128</v>
      </c>
      <c r="E408" s="38" t="s">
        <v>129</v>
      </c>
      <c r="F408" s="41" t="s">
        <v>519</v>
      </c>
      <c r="H408" s="38">
        <v>2.0</v>
      </c>
    </row>
    <row r="409" ht="14.25" customHeight="1">
      <c r="A409" s="38">
        <f t="shared" si="1"/>
        <v>408</v>
      </c>
      <c r="B409" s="40" t="s">
        <v>542</v>
      </c>
      <c r="C409" s="38" t="s">
        <v>128</v>
      </c>
      <c r="E409" s="38" t="s">
        <v>129</v>
      </c>
      <c r="F409" s="41" t="s">
        <v>519</v>
      </c>
      <c r="H409" s="38">
        <v>2.0</v>
      </c>
    </row>
    <row r="410" ht="14.25" customHeight="1">
      <c r="A410" s="38">
        <f t="shared" si="1"/>
        <v>409</v>
      </c>
      <c r="B410" s="40" t="s">
        <v>543</v>
      </c>
      <c r="C410" s="38" t="s">
        <v>128</v>
      </c>
      <c r="E410" s="38" t="s">
        <v>129</v>
      </c>
      <c r="F410" s="41" t="s">
        <v>519</v>
      </c>
      <c r="H410" s="38">
        <v>2.0</v>
      </c>
    </row>
    <row r="411" ht="14.25" customHeight="1">
      <c r="A411" s="38">
        <f t="shared" si="1"/>
        <v>410</v>
      </c>
      <c r="B411" s="40" t="s">
        <v>544</v>
      </c>
      <c r="C411" s="38" t="s">
        <v>128</v>
      </c>
      <c r="E411" s="38" t="s">
        <v>129</v>
      </c>
      <c r="F411" s="41" t="s">
        <v>519</v>
      </c>
      <c r="H411" s="38">
        <v>2.0</v>
      </c>
    </row>
    <row r="412" ht="14.25" customHeight="1">
      <c r="A412" s="38">
        <f t="shared" si="1"/>
        <v>411</v>
      </c>
      <c r="B412" s="40" t="s">
        <v>545</v>
      </c>
      <c r="C412" s="38" t="s">
        <v>128</v>
      </c>
      <c r="E412" s="38" t="s">
        <v>129</v>
      </c>
      <c r="F412" s="41" t="s">
        <v>519</v>
      </c>
      <c r="H412" s="38">
        <v>2.0</v>
      </c>
    </row>
    <row r="413" ht="14.25" customHeight="1">
      <c r="A413" s="38">
        <f t="shared" si="1"/>
        <v>412</v>
      </c>
      <c r="B413" s="40" t="s">
        <v>546</v>
      </c>
      <c r="C413" s="38" t="s">
        <v>128</v>
      </c>
      <c r="E413" s="38" t="s">
        <v>129</v>
      </c>
      <c r="F413" s="41" t="s">
        <v>519</v>
      </c>
      <c r="H413" s="38">
        <v>2.0</v>
      </c>
    </row>
    <row r="414" ht="14.25" customHeight="1">
      <c r="A414" s="38">
        <f t="shared" si="1"/>
        <v>413</v>
      </c>
      <c r="B414" s="40" t="s">
        <v>547</v>
      </c>
      <c r="C414" s="38" t="s">
        <v>128</v>
      </c>
      <c r="E414" s="38" t="s">
        <v>129</v>
      </c>
      <c r="F414" s="41" t="s">
        <v>519</v>
      </c>
      <c r="H414" s="38">
        <v>2.0</v>
      </c>
    </row>
    <row r="415" ht="14.25" customHeight="1">
      <c r="A415" s="38">
        <f t="shared" si="1"/>
        <v>414</v>
      </c>
      <c r="B415" s="40" t="s">
        <v>548</v>
      </c>
      <c r="C415" s="38" t="s">
        <v>128</v>
      </c>
      <c r="E415" s="38" t="s">
        <v>129</v>
      </c>
      <c r="F415" s="41" t="s">
        <v>519</v>
      </c>
      <c r="H415" s="38">
        <v>2.0</v>
      </c>
    </row>
    <row r="416" ht="14.25" customHeight="1">
      <c r="A416" s="38">
        <f t="shared" si="1"/>
        <v>415</v>
      </c>
      <c r="B416" s="40" t="s">
        <v>549</v>
      </c>
      <c r="C416" s="38" t="s">
        <v>128</v>
      </c>
      <c r="E416" s="38" t="s">
        <v>129</v>
      </c>
      <c r="F416" s="41" t="s">
        <v>519</v>
      </c>
      <c r="H416" s="38">
        <v>2.0</v>
      </c>
    </row>
    <row r="417" ht="14.25" customHeight="1">
      <c r="A417" s="38">
        <f t="shared" si="1"/>
        <v>416</v>
      </c>
      <c r="B417" s="40" t="s">
        <v>550</v>
      </c>
      <c r="C417" s="38" t="s">
        <v>128</v>
      </c>
      <c r="E417" s="38" t="s">
        <v>129</v>
      </c>
      <c r="F417" s="41" t="s">
        <v>519</v>
      </c>
      <c r="H417" s="38">
        <v>2.0</v>
      </c>
    </row>
    <row r="418" ht="14.25" customHeight="1">
      <c r="A418" s="38">
        <f t="shared" si="1"/>
        <v>417</v>
      </c>
      <c r="B418" s="40" t="s">
        <v>551</v>
      </c>
      <c r="C418" s="38" t="s">
        <v>128</v>
      </c>
      <c r="E418" s="38" t="s">
        <v>129</v>
      </c>
      <c r="F418" s="41" t="s">
        <v>519</v>
      </c>
      <c r="H418" s="38">
        <v>2.0</v>
      </c>
    </row>
    <row r="419" ht="14.25" customHeight="1">
      <c r="A419" s="38">
        <f t="shared" si="1"/>
        <v>418</v>
      </c>
      <c r="B419" s="40" t="s">
        <v>552</v>
      </c>
      <c r="C419" s="38" t="s">
        <v>128</v>
      </c>
      <c r="E419" s="38" t="s">
        <v>129</v>
      </c>
      <c r="F419" s="41" t="s">
        <v>519</v>
      </c>
      <c r="H419" s="38">
        <v>2.0</v>
      </c>
    </row>
    <row r="420" ht="14.25" customHeight="1">
      <c r="A420" s="38">
        <f t="shared" si="1"/>
        <v>419</v>
      </c>
      <c r="B420" s="40" t="s">
        <v>553</v>
      </c>
      <c r="C420" s="38" t="s">
        <v>128</v>
      </c>
      <c r="E420" s="38" t="s">
        <v>129</v>
      </c>
      <c r="F420" s="41" t="s">
        <v>519</v>
      </c>
      <c r="H420" s="38">
        <v>2.0</v>
      </c>
    </row>
    <row r="421" ht="14.25" customHeight="1">
      <c r="A421" s="38">
        <f t="shared" si="1"/>
        <v>420</v>
      </c>
      <c r="B421" s="40" t="s">
        <v>554</v>
      </c>
      <c r="C421" s="38" t="s">
        <v>128</v>
      </c>
      <c r="E421" s="38" t="s">
        <v>129</v>
      </c>
      <c r="F421" s="41" t="s">
        <v>519</v>
      </c>
      <c r="H421" s="38">
        <v>2.0</v>
      </c>
    </row>
    <row r="422" ht="14.25" customHeight="1">
      <c r="A422" s="38">
        <f t="shared" si="1"/>
        <v>421</v>
      </c>
      <c r="B422" s="40" t="s">
        <v>555</v>
      </c>
      <c r="C422" s="38" t="s">
        <v>128</v>
      </c>
      <c r="E422" s="38" t="s">
        <v>129</v>
      </c>
      <c r="F422" s="41" t="s">
        <v>519</v>
      </c>
      <c r="H422" s="38">
        <v>2.0</v>
      </c>
    </row>
    <row r="423" ht="14.25" customHeight="1">
      <c r="A423" s="38">
        <f t="shared" si="1"/>
        <v>422</v>
      </c>
      <c r="B423" s="40" t="s">
        <v>556</v>
      </c>
      <c r="C423" s="38" t="s">
        <v>128</v>
      </c>
      <c r="E423" s="38" t="s">
        <v>129</v>
      </c>
      <c r="F423" s="41" t="s">
        <v>519</v>
      </c>
      <c r="H423" s="38">
        <v>2.0</v>
      </c>
    </row>
    <row r="424" ht="14.25" customHeight="1">
      <c r="A424" s="38">
        <f t="shared" si="1"/>
        <v>423</v>
      </c>
      <c r="B424" s="40" t="s">
        <v>557</v>
      </c>
      <c r="C424" s="38" t="s">
        <v>128</v>
      </c>
      <c r="E424" s="38" t="s">
        <v>129</v>
      </c>
      <c r="F424" s="41" t="s">
        <v>519</v>
      </c>
      <c r="H424" s="38">
        <v>2.0</v>
      </c>
    </row>
    <row r="425" ht="14.25" customHeight="1">
      <c r="A425" s="38">
        <f t="shared" si="1"/>
        <v>424</v>
      </c>
      <c r="B425" s="40" t="s">
        <v>558</v>
      </c>
      <c r="C425" s="38" t="s">
        <v>128</v>
      </c>
      <c r="E425" s="38" t="s">
        <v>129</v>
      </c>
      <c r="F425" s="41" t="s">
        <v>519</v>
      </c>
      <c r="H425" s="38">
        <v>2.0</v>
      </c>
    </row>
    <row r="426" ht="14.25" customHeight="1">
      <c r="A426" s="38">
        <f t="shared" si="1"/>
        <v>425</v>
      </c>
      <c r="B426" s="40" t="s">
        <v>559</v>
      </c>
      <c r="C426" s="38" t="s">
        <v>128</v>
      </c>
      <c r="E426" s="38" t="s">
        <v>129</v>
      </c>
      <c r="F426" s="41" t="s">
        <v>519</v>
      </c>
      <c r="H426" s="38">
        <v>2.0</v>
      </c>
    </row>
    <row r="427" ht="14.25" customHeight="1">
      <c r="A427" s="38">
        <f t="shared" si="1"/>
        <v>426</v>
      </c>
      <c r="B427" s="40" t="s">
        <v>560</v>
      </c>
      <c r="C427" s="38" t="s">
        <v>128</v>
      </c>
      <c r="E427" s="38" t="s">
        <v>129</v>
      </c>
      <c r="F427" s="41" t="s">
        <v>519</v>
      </c>
      <c r="H427" s="38">
        <v>2.0</v>
      </c>
    </row>
    <row r="428" ht="14.25" customHeight="1">
      <c r="A428" s="38">
        <f t="shared" si="1"/>
        <v>427</v>
      </c>
      <c r="B428" s="40" t="s">
        <v>561</v>
      </c>
      <c r="C428" s="38" t="s">
        <v>128</v>
      </c>
      <c r="E428" s="38" t="s">
        <v>129</v>
      </c>
      <c r="F428" s="41" t="s">
        <v>519</v>
      </c>
      <c r="H428" s="38">
        <v>2.0</v>
      </c>
    </row>
    <row r="429" ht="14.25" customHeight="1">
      <c r="A429" s="38">
        <f t="shared" si="1"/>
        <v>428</v>
      </c>
      <c r="B429" s="40" t="s">
        <v>562</v>
      </c>
      <c r="C429" s="38" t="s">
        <v>128</v>
      </c>
      <c r="E429" s="38" t="s">
        <v>129</v>
      </c>
      <c r="F429" s="41" t="s">
        <v>64</v>
      </c>
      <c r="H429" s="38">
        <v>2.0</v>
      </c>
    </row>
    <row r="430" ht="14.25" customHeight="1">
      <c r="A430" s="38">
        <f t="shared" si="1"/>
        <v>429</v>
      </c>
      <c r="B430" s="40" t="s">
        <v>563</v>
      </c>
      <c r="C430" s="38" t="s">
        <v>128</v>
      </c>
      <c r="E430" s="38" t="s">
        <v>129</v>
      </c>
      <c r="F430" s="41" t="s">
        <v>64</v>
      </c>
      <c r="H430" s="38">
        <v>2.0</v>
      </c>
    </row>
    <row r="431" ht="14.25" customHeight="1">
      <c r="A431" s="38">
        <f t="shared" si="1"/>
        <v>430</v>
      </c>
      <c r="B431" s="40" t="s">
        <v>564</v>
      </c>
      <c r="C431" s="38" t="s">
        <v>128</v>
      </c>
      <c r="E431" s="38" t="s">
        <v>129</v>
      </c>
      <c r="F431" s="41" t="s">
        <v>64</v>
      </c>
      <c r="H431" s="38">
        <v>2.0</v>
      </c>
    </row>
    <row r="432" ht="14.25" customHeight="1">
      <c r="A432" s="38">
        <f t="shared" si="1"/>
        <v>431</v>
      </c>
      <c r="B432" s="40" t="s">
        <v>565</v>
      </c>
      <c r="C432" s="38" t="s">
        <v>128</v>
      </c>
      <c r="E432" s="38" t="s">
        <v>129</v>
      </c>
      <c r="F432" s="41" t="s">
        <v>64</v>
      </c>
      <c r="H432" s="38">
        <v>2.0</v>
      </c>
    </row>
    <row r="433" ht="14.25" customHeight="1">
      <c r="A433" s="38">
        <f t="shared" si="1"/>
        <v>432</v>
      </c>
      <c r="B433" s="40" t="s">
        <v>566</v>
      </c>
      <c r="C433" s="38" t="s">
        <v>128</v>
      </c>
      <c r="E433" s="38" t="s">
        <v>129</v>
      </c>
      <c r="F433" s="41" t="s">
        <v>64</v>
      </c>
      <c r="H433" s="38">
        <v>2.0</v>
      </c>
    </row>
    <row r="434" ht="14.25" customHeight="1">
      <c r="A434" s="38">
        <f t="shared" si="1"/>
        <v>433</v>
      </c>
      <c r="B434" s="40" t="s">
        <v>567</v>
      </c>
      <c r="C434" s="38" t="s">
        <v>128</v>
      </c>
      <c r="E434" s="38" t="s">
        <v>129</v>
      </c>
      <c r="F434" s="41" t="s">
        <v>64</v>
      </c>
      <c r="H434" s="38">
        <v>2.0</v>
      </c>
    </row>
    <row r="435" ht="14.25" customHeight="1">
      <c r="A435" s="38">
        <f t="shared" si="1"/>
        <v>434</v>
      </c>
      <c r="B435" s="40" t="s">
        <v>568</v>
      </c>
      <c r="C435" s="38" t="s">
        <v>128</v>
      </c>
      <c r="E435" s="38" t="s">
        <v>129</v>
      </c>
      <c r="F435" s="41" t="s">
        <v>64</v>
      </c>
      <c r="H435" s="38">
        <v>2.0</v>
      </c>
    </row>
    <row r="436" ht="14.25" customHeight="1">
      <c r="A436" s="38">
        <f t="shared" si="1"/>
        <v>435</v>
      </c>
      <c r="B436" s="40" t="s">
        <v>569</v>
      </c>
      <c r="C436" s="38" t="s">
        <v>128</v>
      </c>
      <c r="E436" s="38" t="s">
        <v>129</v>
      </c>
      <c r="F436" s="41" t="s">
        <v>64</v>
      </c>
      <c r="H436" s="38">
        <v>2.0</v>
      </c>
    </row>
    <row r="437" ht="14.25" customHeight="1">
      <c r="A437" s="38">
        <f t="shared" si="1"/>
        <v>436</v>
      </c>
      <c r="B437" s="40" t="s">
        <v>570</v>
      </c>
      <c r="C437" s="38" t="s">
        <v>128</v>
      </c>
      <c r="E437" s="38" t="s">
        <v>129</v>
      </c>
      <c r="F437" s="39" t="s">
        <v>66</v>
      </c>
      <c r="H437" s="38">
        <v>2.0</v>
      </c>
    </row>
    <row r="438" ht="14.25" customHeight="1">
      <c r="A438" s="38">
        <f t="shared" si="1"/>
        <v>437</v>
      </c>
      <c r="B438" s="40" t="s">
        <v>571</v>
      </c>
      <c r="C438" s="38" t="s">
        <v>128</v>
      </c>
      <c r="E438" s="38" t="s">
        <v>129</v>
      </c>
      <c r="F438" s="39" t="s">
        <v>66</v>
      </c>
      <c r="H438" s="38">
        <v>2.0</v>
      </c>
    </row>
    <row r="439" ht="14.25" customHeight="1">
      <c r="A439" s="38">
        <f t="shared" si="1"/>
        <v>438</v>
      </c>
      <c r="B439" s="40" t="s">
        <v>572</v>
      </c>
      <c r="C439" s="38" t="s">
        <v>128</v>
      </c>
      <c r="E439" s="38" t="s">
        <v>129</v>
      </c>
      <c r="F439" s="39" t="s">
        <v>66</v>
      </c>
      <c r="H439" s="38">
        <v>2.0</v>
      </c>
    </row>
    <row r="440" ht="14.25" customHeight="1">
      <c r="A440" s="38">
        <f t="shared" si="1"/>
        <v>439</v>
      </c>
      <c r="B440" s="40" t="s">
        <v>573</v>
      </c>
      <c r="C440" s="38" t="s">
        <v>128</v>
      </c>
      <c r="E440" s="38" t="s">
        <v>129</v>
      </c>
      <c r="F440" s="41" t="s">
        <v>65</v>
      </c>
      <c r="H440" s="38">
        <v>2.0</v>
      </c>
    </row>
    <row r="441" ht="14.25" customHeight="1">
      <c r="A441" s="38">
        <f t="shared" si="1"/>
        <v>440</v>
      </c>
      <c r="B441" s="40" t="s">
        <v>574</v>
      </c>
      <c r="C441" s="38" t="s">
        <v>128</v>
      </c>
      <c r="E441" s="38" t="s">
        <v>129</v>
      </c>
      <c r="F441" s="41" t="s">
        <v>65</v>
      </c>
      <c r="H441" s="38">
        <v>2.0</v>
      </c>
    </row>
    <row r="442" ht="14.25" customHeight="1">
      <c r="A442" s="38">
        <f t="shared" si="1"/>
        <v>441</v>
      </c>
      <c r="B442" s="40" t="s">
        <v>575</v>
      </c>
      <c r="C442" s="38" t="s">
        <v>128</v>
      </c>
      <c r="E442" s="38" t="s">
        <v>129</v>
      </c>
      <c r="F442" s="41" t="s">
        <v>65</v>
      </c>
      <c r="H442" s="38">
        <v>2.0</v>
      </c>
    </row>
    <row r="443" ht="14.25" customHeight="1">
      <c r="A443" s="38">
        <f t="shared" si="1"/>
        <v>442</v>
      </c>
      <c r="B443" s="40" t="s">
        <v>576</v>
      </c>
      <c r="C443" s="38" t="s">
        <v>128</v>
      </c>
      <c r="E443" s="38" t="s">
        <v>129</v>
      </c>
      <c r="F443" s="41" t="s">
        <v>65</v>
      </c>
      <c r="H443" s="38">
        <v>2.0</v>
      </c>
    </row>
    <row r="444" ht="14.25" customHeight="1">
      <c r="A444" s="38">
        <f t="shared" si="1"/>
        <v>443</v>
      </c>
      <c r="B444" s="40" t="s">
        <v>577</v>
      </c>
      <c r="C444" s="38" t="s">
        <v>128</v>
      </c>
      <c r="E444" s="38" t="s">
        <v>129</v>
      </c>
      <c r="F444" s="41" t="s">
        <v>65</v>
      </c>
      <c r="H444" s="38">
        <v>2.0</v>
      </c>
    </row>
    <row r="445" ht="14.25" customHeight="1">
      <c r="A445" s="38">
        <f t="shared" si="1"/>
        <v>444</v>
      </c>
      <c r="B445" s="40" t="s">
        <v>578</v>
      </c>
      <c r="C445" s="38" t="s">
        <v>128</v>
      </c>
      <c r="E445" s="38" t="s">
        <v>129</v>
      </c>
      <c r="F445" s="41" t="s">
        <v>65</v>
      </c>
      <c r="H445" s="38">
        <v>2.0</v>
      </c>
    </row>
    <row r="446" ht="14.25" customHeight="1">
      <c r="A446" s="38">
        <f t="shared" si="1"/>
        <v>445</v>
      </c>
      <c r="B446" s="40" t="s">
        <v>579</v>
      </c>
      <c r="C446" s="38" t="s">
        <v>128</v>
      </c>
      <c r="E446" s="38" t="s">
        <v>129</v>
      </c>
      <c r="F446" s="41" t="s">
        <v>65</v>
      </c>
      <c r="H446" s="38">
        <v>2.0</v>
      </c>
    </row>
    <row r="447" ht="14.25" customHeight="1">
      <c r="A447" s="38">
        <f t="shared" si="1"/>
        <v>446</v>
      </c>
      <c r="B447" s="40" t="s">
        <v>580</v>
      </c>
      <c r="C447" s="38" t="s">
        <v>128</v>
      </c>
      <c r="E447" s="38" t="s">
        <v>129</v>
      </c>
      <c r="F447" s="41" t="s">
        <v>65</v>
      </c>
      <c r="H447" s="38">
        <v>2.0</v>
      </c>
    </row>
    <row r="448" ht="14.25" customHeight="1">
      <c r="A448" s="38">
        <f t="shared" si="1"/>
        <v>447</v>
      </c>
      <c r="B448" s="40" t="s">
        <v>581</v>
      </c>
      <c r="C448" s="38" t="s">
        <v>128</v>
      </c>
      <c r="E448" s="38" t="s">
        <v>129</v>
      </c>
      <c r="F448" s="41" t="s">
        <v>65</v>
      </c>
      <c r="H448" s="38">
        <v>2.0</v>
      </c>
    </row>
    <row r="449" ht="14.25" customHeight="1">
      <c r="A449" s="38">
        <f t="shared" si="1"/>
        <v>448</v>
      </c>
      <c r="B449" s="40" t="s">
        <v>582</v>
      </c>
      <c r="C449" s="38" t="s">
        <v>128</v>
      </c>
      <c r="E449" s="38" t="s">
        <v>129</v>
      </c>
      <c r="F449" s="41" t="s">
        <v>65</v>
      </c>
      <c r="H449" s="38">
        <v>2.0</v>
      </c>
    </row>
    <row r="450" ht="14.25" customHeight="1">
      <c r="A450" s="38">
        <f t="shared" si="1"/>
        <v>449</v>
      </c>
      <c r="B450" s="40" t="s">
        <v>583</v>
      </c>
      <c r="C450" s="38" t="s">
        <v>128</v>
      </c>
      <c r="E450" s="38" t="s">
        <v>129</v>
      </c>
      <c r="F450" s="41" t="s">
        <v>65</v>
      </c>
      <c r="H450" s="38">
        <v>2.0</v>
      </c>
    </row>
    <row r="451" ht="14.25" customHeight="1">
      <c r="A451" s="38">
        <f t="shared" si="1"/>
        <v>450</v>
      </c>
      <c r="B451" s="40" t="s">
        <v>584</v>
      </c>
      <c r="C451" s="38" t="s">
        <v>128</v>
      </c>
      <c r="E451" s="38" t="s">
        <v>129</v>
      </c>
      <c r="F451" s="41" t="s">
        <v>65</v>
      </c>
      <c r="H451" s="38">
        <v>2.0</v>
      </c>
    </row>
    <row r="452" ht="14.25" customHeight="1">
      <c r="A452" s="38">
        <f t="shared" si="1"/>
        <v>451</v>
      </c>
      <c r="B452" s="40" t="s">
        <v>585</v>
      </c>
      <c r="C452" s="38" t="s">
        <v>128</v>
      </c>
      <c r="E452" s="38" t="s">
        <v>129</v>
      </c>
      <c r="F452" s="41" t="s">
        <v>65</v>
      </c>
      <c r="H452" s="38">
        <v>2.0</v>
      </c>
    </row>
    <row r="453" ht="14.25" customHeight="1">
      <c r="A453" s="38">
        <f t="shared" si="1"/>
        <v>452</v>
      </c>
      <c r="B453" s="40" t="s">
        <v>586</v>
      </c>
      <c r="C453" s="38" t="s">
        <v>128</v>
      </c>
      <c r="E453" s="38" t="s">
        <v>129</v>
      </c>
      <c r="F453" s="41" t="s">
        <v>65</v>
      </c>
      <c r="H453" s="38">
        <v>2.0</v>
      </c>
    </row>
    <row r="454" ht="14.25" customHeight="1">
      <c r="A454" s="38">
        <f t="shared" si="1"/>
        <v>453</v>
      </c>
      <c r="B454" s="40" t="s">
        <v>587</v>
      </c>
      <c r="C454" s="38" t="s">
        <v>128</v>
      </c>
      <c r="E454" s="38" t="s">
        <v>129</v>
      </c>
      <c r="F454" s="41" t="s">
        <v>65</v>
      </c>
      <c r="H454" s="38">
        <v>2.0</v>
      </c>
    </row>
    <row r="455" ht="14.25" customHeight="1">
      <c r="A455" s="38">
        <f t="shared" si="1"/>
        <v>454</v>
      </c>
      <c r="B455" s="40" t="s">
        <v>588</v>
      </c>
      <c r="C455" s="38" t="s">
        <v>128</v>
      </c>
      <c r="E455" s="38" t="s">
        <v>129</v>
      </c>
      <c r="F455" s="41" t="s">
        <v>65</v>
      </c>
      <c r="H455" s="38">
        <v>2.0</v>
      </c>
    </row>
    <row r="456" ht="14.25" customHeight="1">
      <c r="A456" s="38">
        <f t="shared" si="1"/>
        <v>455</v>
      </c>
      <c r="B456" s="40" t="s">
        <v>589</v>
      </c>
      <c r="C456" s="38" t="s">
        <v>128</v>
      </c>
      <c r="E456" s="38" t="s">
        <v>129</v>
      </c>
      <c r="F456" s="41" t="s">
        <v>67</v>
      </c>
      <c r="H456" s="38">
        <v>2.0</v>
      </c>
    </row>
    <row r="457" ht="14.25" customHeight="1">
      <c r="A457" s="38">
        <f t="shared" si="1"/>
        <v>456</v>
      </c>
      <c r="B457" s="40" t="s">
        <v>590</v>
      </c>
      <c r="C457" s="38" t="s">
        <v>128</v>
      </c>
      <c r="E457" s="38" t="s">
        <v>129</v>
      </c>
      <c r="F457" s="41" t="s">
        <v>67</v>
      </c>
      <c r="H457" s="38">
        <v>2.0</v>
      </c>
    </row>
    <row r="458" ht="14.25" customHeight="1">
      <c r="A458" s="38">
        <f t="shared" si="1"/>
        <v>457</v>
      </c>
      <c r="B458" s="40" t="s">
        <v>591</v>
      </c>
      <c r="C458" s="38" t="s">
        <v>128</v>
      </c>
      <c r="E458" s="38" t="s">
        <v>129</v>
      </c>
      <c r="F458" s="41" t="s">
        <v>67</v>
      </c>
      <c r="H458" s="38">
        <v>2.0</v>
      </c>
    </row>
    <row r="459" ht="14.25" customHeight="1">
      <c r="A459" s="38">
        <f t="shared" si="1"/>
        <v>458</v>
      </c>
      <c r="B459" s="40" t="s">
        <v>592</v>
      </c>
      <c r="C459" s="38" t="s">
        <v>128</v>
      </c>
      <c r="E459" s="38" t="s">
        <v>129</v>
      </c>
      <c r="F459" s="41" t="s">
        <v>67</v>
      </c>
      <c r="H459" s="38">
        <v>2.0</v>
      </c>
    </row>
    <row r="460" ht="14.25" customHeight="1">
      <c r="A460" s="38">
        <f t="shared" si="1"/>
        <v>459</v>
      </c>
      <c r="B460" s="40" t="s">
        <v>593</v>
      </c>
      <c r="C460" s="38" t="s">
        <v>128</v>
      </c>
      <c r="E460" s="38" t="s">
        <v>129</v>
      </c>
      <c r="F460" s="41" t="s">
        <v>67</v>
      </c>
      <c r="H460" s="38">
        <v>2.0</v>
      </c>
    </row>
    <row r="461" ht="14.25" customHeight="1">
      <c r="A461" s="38">
        <f t="shared" si="1"/>
        <v>460</v>
      </c>
      <c r="B461" s="40" t="s">
        <v>594</v>
      </c>
      <c r="C461" s="38" t="s">
        <v>128</v>
      </c>
      <c r="E461" s="38" t="s">
        <v>129</v>
      </c>
      <c r="F461" s="41" t="s">
        <v>67</v>
      </c>
      <c r="H461" s="38">
        <v>2.0</v>
      </c>
    </row>
    <row r="462" ht="14.25" customHeight="1">
      <c r="A462" s="38">
        <f t="shared" si="1"/>
        <v>461</v>
      </c>
      <c r="B462" s="40" t="s">
        <v>595</v>
      </c>
      <c r="C462" s="38" t="s">
        <v>128</v>
      </c>
      <c r="E462" s="38" t="s">
        <v>129</v>
      </c>
      <c r="F462" s="41" t="s">
        <v>67</v>
      </c>
      <c r="H462" s="38">
        <v>2.0</v>
      </c>
    </row>
    <row r="463" ht="14.25" customHeight="1">
      <c r="A463" s="38">
        <f t="shared" si="1"/>
        <v>462</v>
      </c>
      <c r="B463" s="40" t="s">
        <v>596</v>
      </c>
      <c r="C463" s="38" t="s">
        <v>128</v>
      </c>
      <c r="E463" s="38" t="s">
        <v>129</v>
      </c>
      <c r="F463" s="41" t="s">
        <v>67</v>
      </c>
      <c r="H463" s="38">
        <v>2.0</v>
      </c>
    </row>
    <row r="464" ht="14.25" customHeight="1">
      <c r="A464" s="38">
        <f t="shared" si="1"/>
        <v>463</v>
      </c>
      <c r="B464" s="40" t="s">
        <v>597</v>
      </c>
      <c r="C464" s="38" t="s">
        <v>128</v>
      </c>
      <c r="E464" s="38" t="s">
        <v>129</v>
      </c>
      <c r="F464" s="41" t="s">
        <v>67</v>
      </c>
      <c r="H464" s="38">
        <v>2.0</v>
      </c>
    </row>
    <row r="465" ht="14.25" customHeight="1">
      <c r="A465" s="38">
        <f t="shared" si="1"/>
        <v>464</v>
      </c>
      <c r="B465" s="40" t="s">
        <v>598</v>
      </c>
      <c r="C465" s="38" t="s">
        <v>128</v>
      </c>
      <c r="E465" s="38" t="s">
        <v>129</v>
      </c>
      <c r="F465" s="41" t="s">
        <v>67</v>
      </c>
      <c r="H465" s="38">
        <v>2.0</v>
      </c>
    </row>
    <row r="466" ht="14.25" customHeight="1">
      <c r="A466" s="38">
        <f t="shared" si="1"/>
        <v>465</v>
      </c>
      <c r="B466" s="40" t="s">
        <v>599</v>
      </c>
      <c r="C466" s="38" t="s">
        <v>128</v>
      </c>
      <c r="E466" s="38" t="s">
        <v>129</v>
      </c>
      <c r="F466" s="41" t="s">
        <v>67</v>
      </c>
      <c r="H466" s="38">
        <v>2.0</v>
      </c>
    </row>
    <row r="467" ht="14.25" customHeight="1">
      <c r="A467" s="38">
        <f t="shared" si="1"/>
        <v>466</v>
      </c>
      <c r="B467" s="40" t="s">
        <v>600</v>
      </c>
      <c r="C467" s="38" t="s">
        <v>128</v>
      </c>
      <c r="E467" s="38" t="s">
        <v>129</v>
      </c>
      <c r="F467" s="41" t="s">
        <v>67</v>
      </c>
      <c r="H467" s="38">
        <v>2.0</v>
      </c>
    </row>
    <row r="468" ht="14.25" customHeight="1">
      <c r="A468" s="38">
        <f t="shared" si="1"/>
        <v>467</v>
      </c>
      <c r="B468" s="40" t="s">
        <v>601</v>
      </c>
      <c r="C468" s="38" t="s">
        <v>128</v>
      </c>
      <c r="E468" s="38" t="s">
        <v>129</v>
      </c>
      <c r="F468" s="41" t="s">
        <v>67</v>
      </c>
      <c r="H468" s="38">
        <v>2.0</v>
      </c>
    </row>
    <row r="469" ht="14.25" customHeight="1">
      <c r="A469" s="38">
        <f t="shared" si="1"/>
        <v>468</v>
      </c>
      <c r="B469" s="40" t="s">
        <v>602</v>
      </c>
      <c r="C469" s="38" t="s">
        <v>128</v>
      </c>
      <c r="E469" s="38" t="s">
        <v>129</v>
      </c>
      <c r="F469" s="41" t="s">
        <v>67</v>
      </c>
      <c r="H469" s="38">
        <v>2.0</v>
      </c>
    </row>
    <row r="470" ht="14.25" customHeight="1">
      <c r="A470" s="38">
        <f t="shared" si="1"/>
        <v>469</v>
      </c>
      <c r="B470" s="40" t="s">
        <v>603</v>
      </c>
      <c r="C470" s="38" t="s">
        <v>128</v>
      </c>
      <c r="E470" s="38" t="s">
        <v>129</v>
      </c>
      <c r="F470" s="41" t="s">
        <v>67</v>
      </c>
      <c r="H470" s="38">
        <v>2.0</v>
      </c>
    </row>
    <row r="471" ht="14.25" customHeight="1">
      <c r="A471" s="38">
        <f t="shared" si="1"/>
        <v>470</v>
      </c>
      <c r="B471" s="40" t="s">
        <v>604</v>
      </c>
      <c r="C471" s="38" t="s">
        <v>128</v>
      </c>
      <c r="E471" s="38" t="s">
        <v>129</v>
      </c>
      <c r="F471" s="41" t="s">
        <v>78</v>
      </c>
      <c r="H471" s="38">
        <v>2.0</v>
      </c>
    </row>
    <row r="472" ht="14.25" customHeight="1">
      <c r="A472" s="38">
        <f t="shared" si="1"/>
        <v>471</v>
      </c>
      <c r="B472" s="40" t="s">
        <v>605</v>
      </c>
      <c r="C472" s="38" t="s">
        <v>128</v>
      </c>
      <c r="E472" s="38" t="s">
        <v>129</v>
      </c>
      <c r="F472" s="41" t="s">
        <v>78</v>
      </c>
      <c r="H472" s="38">
        <v>2.0</v>
      </c>
    </row>
    <row r="473" ht="14.25" customHeight="1">
      <c r="A473" s="38">
        <f t="shared" si="1"/>
        <v>472</v>
      </c>
      <c r="B473" s="40" t="s">
        <v>606</v>
      </c>
      <c r="C473" s="38" t="s">
        <v>128</v>
      </c>
      <c r="E473" s="38" t="s">
        <v>129</v>
      </c>
      <c r="F473" s="41" t="s">
        <v>78</v>
      </c>
      <c r="H473" s="38">
        <v>2.0</v>
      </c>
    </row>
    <row r="474" ht="14.25" customHeight="1">
      <c r="A474" s="38">
        <f t="shared" si="1"/>
        <v>473</v>
      </c>
      <c r="B474" s="40" t="s">
        <v>607</v>
      </c>
      <c r="C474" s="38" t="s">
        <v>128</v>
      </c>
      <c r="E474" s="38" t="s">
        <v>129</v>
      </c>
      <c r="F474" s="41" t="s">
        <v>78</v>
      </c>
      <c r="H474" s="38">
        <v>2.0</v>
      </c>
    </row>
    <row r="475" ht="14.25" customHeight="1">
      <c r="A475" s="38">
        <f t="shared" si="1"/>
        <v>474</v>
      </c>
      <c r="B475" s="40" t="s">
        <v>608</v>
      </c>
      <c r="C475" s="38" t="s">
        <v>128</v>
      </c>
      <c r="E475" s="38" t="s">
        <v>129</v>
      </c>
      <c r="F475" s="41" t="s">
        <v>78</v>
      </c>
      <c r="H475" s="38">
        <v>2.0</v>
      </c>
    </row>
    <row r="476" ht="14.25" customHeight="1">
      <c r="A476" s="38">
        <f t="shared" si="1"/>
        <v>475</v>
      </c>
      <c r="B476" s="40" t="s">
        <v>609</v>
      </c>
      <c r="C476" s="38" t="s">
        <v>128</v>
      </c>
      <c r="E476" s="38" t="s">
        <v>129</v>
      </c>
      <c r="F476" s="41" t="s">
        <v>78</v>
      </c>
      <c r="H476" s="38">
        <v>2.0</v>
      </c>
    </row>
    <row r="477" ht="14.25" customHeight="1">
      <c r="A477" s="38">
        <f t="shared" si="1"/>
        <v>476</v>
      </c>
      <c r="B477" s="40" t="s">
        <v>610</v>
      </c>
      <c r="C477" s="38" t="s">
        <v>128</v>
      </c>
      <c r="E477" s="38" t="s">
        <v>129</v>
      </c>
      <c r="F477" s="41" t="s">
        <v>78</v>
      </c>
      <c r="H477" s="38">
        <v>2.0</v>
      </c>
    </row>
    <row r="478" ht="14.25" customHeight="1">
      <c r="A478" s="38">
        <f t="shared" si="1"/>
        <v>477</v>
      </c>
      <c r="B478" s="40" t="s">
        <v>611</v>
      </c>
      <c r="C478" s="38" t="s">
        <v>128</v>
      </c>
      <c r="E478" s="38" t="s">
        <v>129</v>
      </c>
      <c r="F478" s="41" t="s">
        <v>78</v>
      </c>
      <c r="H478" s="38">
        <v>2.0</v>
      </c>
    </row>
    <row r="479" ht="14.25" customHeight="1">
      <c r="A479" s="38">
        <f t="shared" si="1"/>
        <v>478</v>
      </c>
      <c r="B479" s="40" t="s">
        <v>612</v>
      </c>
      <c r="C479" s="38" t="s">
        <v>128</v>
      </c>
      <c r="E479" s="38" t="s">
        <v>129</v>
      </c>
      <c r="F479" s="41" t="s">
        <v>78</v>
      </c>
      <c r="H479" s="38">
        <v>2.0</v>
      </c>
    </row>
    <row r="480" ht="14.25" customHeight="1">
      <c r="A480" s="38">
        <f t="shared" si="1"/>
        <v>479</v>
      </c>
      <c r="B480" s="40" t="s">
        <v>613</v>
      </c>
      <c r="C480" s="38" t="s">
        <v>128</v>
      </c>
      <c r="E480" s="38" t="s">
        <v>129</v>
      </c>
      <c r="F480" s="41" t="s">
        <v>78</v>
      </c>
      <c r="H480" s="38">
        <v>2.0</v>
      </c>
    </row>
    <row r="481" ht="14.25" customHeight="1">
      <c r="A481" s="38">
        <f t="shared" si="1"/>
        <v>480</v>
      </c>
      <c r="B481" s="40" t="s">
        <v>614</v>
      </c>
      <c r="C481" s="38" t="s">
        <v>128</v>
      </c>
      <c r="E481" s="38" t="s">
        <v>129</v>
      </c>
      <c r="F481" s="41" t="s">
        <v>80</v>
      </c>
      <c r="H481" s="38">
        <v>2.0</v>
      </c>
    </row>
    <row r="482" ht="14.25" customHeight="1">
      <c r="A482" s="38">
        <f t="shared" si="1"/>
        <v>481</v>
      </c>
      <c r="B482" s="40" t="s">
        <v>615</v>
      </c>
      <c r="C482" s="38" t="s">
        <v>128</v>
      </c>
      <c r="E482" s="38" t="s">
        <v>129</v>
      </c>
      <c r="F482" s="41" t="s">
        <v>80</v>
      </c>
      <c r="H482" s="38">
        <v>2.0</v>
      </c>
    </row>
    <row r="483" ht="14.25" customHeight="1">
      <c r="A483" s="38">
        <f t="shared" si="1"/>
        <v>482</v>
      </c>
      <c r="B483" s="40" t="s">
        <v>616</v>
      </c>
      <c r="C483" s="38" t="s">
        <v>128</v>
      </c>
      <c r="E483" s="38" t="s">
        <v>129</v>
      </c>
      <c r="F483" s="41" t="s">
        <v>80</v>
      </c>
      <c r="H483" s="38">
        <v>2.0</v>
      </c>
    </row>
    <row r="484" ht="14.25" customHeight="1">
      <c r="A484" s="38">
        <f t="shared" si="1"/>
        <v>483</v>
      </c>
      <c r="B484" s="40" t="s">
        <v>617</v>
      </c>
      <c r="C484" s="38" t="s">
        <v>128</v>
      </c>
      <c r="E484" s="38" t="s">
        <v>129</v>
      </c>
      <c r="F484" s="41" t="s">
        <v>80</v>
      </c>
      <c r="H484" s="38">
        <v>2.0</v>
      </c>
    </row>
    <row r="485" ht="14.25" customHeight="1">
      <c r="A485" s="38">
        <f t="shared" si="1"/>
        <v>484</v>
      </c>
      <c r="B485" s="40" t="s">
        <v>618</v>
      </c>
      <c r="C485" s="38" t="s">
        <v>128</v>
      </c>
      <c r="E485" s="38" t="s">
        <v>129</v>
      </c>
      <c r="F485" s="41" t="s">
        <v>80</v>
      </c>
      <c r="H485" s="38">
        <v>2.0</v>
      </c>
    </row>
    <row r="486" ht="14.25" customHeight="1">
      <c r="A486" s="38">
        <f t="shared" si="1"/>
        <v>485</v>
      </c>
      <c r="B486" s="40" t="s">
        <v>619</v>
      </c>
      <c r="C486" s="38" t="s">
        <v>128</v>
      </c>
      <c r="E486" s="38" t="s">
        <v>129</v>
      </c>
      <c r="F486" s="41" t="s">
        <v>80</v>
      </c>
      <c r="H486" s="38">
        <v>2.0</v>
      </c>
    </row>
    <row r="487" ht="14.25" customHeight="1">
      <c r="A487" s="38">
        <f t="shared" si="1"/>
        <v>486</v>
      </c>
      <c r="B487" s="40" t="s">
        <v>620</v>
      </c>
      <c r="C487" s="38" t="s">
        <v>128</v>
      </c>
      <c r="E487" s="38" t="s">
        <v>129</v>
      </c>
      <c r="F487" s="41" t="s">
        <v>80</v>
      </c>
      <c r="H487" s="38">
        <v>2.0</v>
      </c>
    </row>
    <row r="488" ht="14.25" customHeight="1">
      <c r="A488" s="38">
        <f t="shared" si="1"/>
        <v>487</v>
      </c>
      <c r="B488" s="40" t="s">
        <v>621</v>
      </c>
      <c r="C488" s="38" t="s">
        <v>128</v>
      </c>
      <c r="E488" s="38" t="s">
        <v>129</v>
      </c>
      <c r="F488" s="41" t="s">
        <v>80</v>
      </c>
      <c r="H488" s="38">
        <v>2.0</v>
      </c>
    </row>
    <row r="489" ht="14.25" customHeight="1">
      <c r="A489" s="38">
        <f t="shared" si="1"/>
        <v>488</v>
      </c>
      <c r="B489" s="40" t="s">
        <v>622</v>
      </c>
      <c r="C489" s="38" t="s">
        <v>128</v>
      </c>
      <c r="E489" s="38" t="s">
        <v>129</v>
      </c>
      <c r="F489" s="41" t="s">
        <v>80</v>
      </c>
      <c r="H489" s="38">
        <v>2.0</v>
      </c>
    </row>
    <row r="490" ht="14.25" customHeight="1">
      <c r="A490" s="38">
        <f t="shared" si="1"/>
        <v>489</v>
      </c>
      <c r="B490" s="40" t="s">
        <v>623</v>
      </c>
      <c r="C490" s="38" t="s">
        <v>128</v>
      </c>
      <c r="E490" s="38" t="s">
        <v>129</v>
      </c>
      <c r="F490" s="41" t="s">
        <v>80</v>
      </c>
      <c r="H490" s="38">
        <v>2.0</v>
      </c>
    </row>
    <row r="491" ht="14.25" customHeight="1">
      <c r="A491" s="38">
        <f t="shared" si="1"/>
        <v>490</v>
      </c>
      <c r="B491" s="40" t="s">
        <v>624</v>
      </c>
      <c r="C491" s="38" t="s">
        <v>128</v>
      </c>
      <c r="E491" s="38" t="s">
        <v>129</v>
      </c>
      <c r="F491" s="41" t="s">
        <v>80</v>
      </c>
      <c r="H491" s="38">
        <v>2.0</v>
      </c>
    </row>
    <row r="492" ht="14.25" customHeight="1">
      <c r="A492" s="38">
        <f t="shared" si="1"/>
        <v>491</v>
      </c>
      <c r="B492" s="40" t="s">
        <v>625</v>
      </c>
      <c r="C492" s="38" t="s">
        <v>128</v>
      </c>
      <c r="E492" s="38" t="s">
        <v>129</v>
      </c>
      <c r="F492" s="41" t="s">
        <v>80</v>
      </c>
      <c r="H492" s="38">
        <v>2.0</v>
      </c>
    </row>
    <row r="493" ht="14.25" customHeight="1">
      <c r="A493" s="38">
        <f t="shared" si="1"/>
        <v>492</v>
      </c>
      <c r="B493" s="40" t="s">
        <v>626</v>
      </c>
      <c r="C493" s="38" t="s">
        <v>128</v>
      </c>
      <c r="E493" s="38" t="s">
        <v>129</v>
      </c>
      <c r="F493" s="41" t="s">
        <v>80</v>
      </c>
      <c r="H493" s="38">
        <v>2.0</v>
      </c>
    </row>
    <row r="494" ht="14.25" customHeight="1">
      <c r="A494" s="38">
        <f t="shared" si="1"/>
        <v>493</v>
      </c>
      <c r="B494" s="40" t="s">
        <v>627</v>
      </c>
      <c r="C494" s="38" t="s">
        <v>128</v>
      </c>
      <c r="E494" s="38" t="s">
        <v>129</v>
      </c>
      <c r="F494" s="41" t="s">
        <v>80</v>
      </c>
      <c r="H494" s="38">
        <v>2.0</v>
      </c>
    </row>
    <row r="495" ht="14.25" customHeight="1">
      <c r="A495" s="38">
        <f t="shared" si="1"/>
        <v>494</v>
      </c>
      <c r="B495" s="40" t="s">
        <v>628</v>
      </c>
      <c r="C495" s="38" t="s">
        <v>128</v>
      </c>
      <c r="E495" s="38" t="s">
        <v>129</v>
      </c>
      <c r="F495" s="41" t="s">
        <v>80</v>
      </c>
      <c r="H495" s="38">
        <v>2.0</v>
      </c>
    </row>
    <row r="496" ht="14.25" customHeight="1">
      <c r="A496" s="38">
        <f t="shared" si="1"/>
        <v>495</v>
      </c>
      <c r="B496" s="40" t="s">
        <v>629</v>
      </c>
      <c r="C496" s="38" t="s">
        <v>128</v>
      </c>
      <c r="E496" s="38" t="s">
        <v>129</v>
      </c>
      <c r="F496" s="41" t="s">
        <v>80</v>
      </c>
      <c r="H496" s="38">
        <v>2.0</v>
      </c>
    </row>
    <row r="497" ht="14.25" customHeight="1">
      <c r="A497" s="38">
        <f t="shared" si="1"/>
        <v>496</v>
      </c>
      <c r="B497" s="40" t="s">
        <v>630</v>
      </c>
      <c r="C497" s="38" t="s">
        <v>128</v>
      </c>
      <c r="E497" s="38" t="s">
        <v>129</v>
      </c>
      <c r="F497" s="41" t="s">
        <v>80</v>
      </c>
      <c r="H497" s="38">
        <v>2.0</v>
      </c>
    </row>
    <row r="498" ht="14.25" customHeight="1">
      <c r="A498" s="38">
        <f t="shared" si="1"/>
        <v>497</v>
      </c>
      <c r="B498" s="40" t="s">
        <v>631</v>
      </c>
      <c r="C498" s="38" t="s">
        <v>128</v>
      </c>
      <c r="E498" s="38" t="s">
        <v>129</v>
      </c>
      <c r="F498" s="41" t="s">
        <v>80</v>
      </c>
      <c r="H498" s="38">
        <v>2.0</v>
      </c>
    </row>
    <row r="499" ht="14.25" customHeight="1">
      <c r="A499" s="38">
        <f t="shared" si="1"/>
        <v>498</v>
      </c>
      <c r="B499" s="40" t="s">
        <v>632</v>
      </c>
      <c r="C499" s="38" t="s">
        <v>128</v>
      </c>
      <c r="E499" s="38" t="s">
        <v>129</v>
      </c>
      <c r="F499" s="41" t="s">
        <v>80</v>
      </c>
      <c r="H499" s="38">
        <v>2.0</v>
      </c>
    </row>
    <row r="500" ht="14.25" customHeight="1">
      <c r="A500" s="38">
        <f t="shared" si="1"/>
        <v>499</v>
      </c>
      <c r="B500" s="40" t="s">
        <v>633</v>
      </c>
      <c r="C500" s="38" t="s">
        <v>128</v>
      </c>
      <c r="E500" s="38" t="s">
        <v>129</v>
      </c>
      <c r="F500" s="41" t="s">
        <v>80</v>
      </c>
      <c r="H500" s="38">
        <v>2.0</v>
      </c>
    </row>
    <row r="501" ht="14.25" customHeight="1">
      <c r="A501" s="38">
        <f t="shared" si="1"/>
        <v>500</v>
      </c>
      <c r="B501" s="40" t="s">
        <v>634</v>
      </c>
      <c r="C501" s="38" t="s">
        <v>128</v>
      </c>
      <c r="E501" s="38" t="s">
        <v>129</v>
      </c>
      <c r="F501" s="41" t="s">
        <v>80</v>
      </c>
      <c r="H501" s="38">
        <v>2.0</v>
      </c>
    </row>
    <row r="502" ht="14.25" customHeight="1">
      <c r="A502" s="38">
        <f t="shared" si="1"/>
        <v>501</v>
      </c>
      <c r="B502" s="40" t="s">
        <v>635</v>
      </c>
      <c r="C502" s="38" t="s">
        <v>128</v>
      </c>
      <c r="E502" s="38" t="s">
        <v>129</v>
      </c>
      <c r="F502" s="41" t="s">
        <v>80</v>
      </c>
      <c r="H502" s="38">
        <v>2.0</v>
      </c>
    </row>
    <row r="503" ht="14.25" customHeight="1">
      <c r="A503" s="38">
        <f t="shared" si="1"/>
        <v>502</v>
      </c>
      <c r="B503" s="40" t="s">
        <v>636</v>
      </c>
      <c r="C503" s="38" t="s">
        <v>128</v>
      </c>
      <c r="E503" s="38" t="s">
        <v>129</v>
      </c>
      <c r="F503" s="41" t="s">
        <v>80</v>
      </c>
      <c r="H503" s="38">
        <v>2.0</v>
      </c>
    </row>
    <row r="504" ht="14.25" customHeight="1">
      <c r="A504" s="38">
        <f t="shared" si="1"/>
        <v>503</v>
      </c>
      <c r="B504" s="40" t="s">
        <v>637</v>
      </c>
      <c r="C504" s="38" t="s">
        <v>128</v>
      </c>
      <c r="E504" s="38" t="s">
        <v>129</v>
      </c>
      <c r="F504" s="41" t="s">
        <v>80</v>
      </c>
      <c r="H504" s="38">
        <v>2.0</v>
      </c>
    </row>
    <row r="505" ht="14.25" customHeight="1">
      <c r="A505" s="38">
        <f t="shared" si="1"/>
        <v>504</v>
      </c>
      <c r="B505" s="40" t="s">
        <v>638</v>
      </c>
      <c r="C505" s="38" t="s">
        <v>128</v>
      </c>
      <c r="E505" s="38" t="s">
        <v>129</v>
      </c>
      <c r="F505" s="41" t="s">
        <v>80</v>
      </c>
      <c r="H505" s="38">
        <v>2.0</v>
      </c>
    </row>
    <row r="506" ht="14.25" customHeight="1">
      <c r="A506" s="38">
        <f t="shared" si="1"/>
        <v>505</v>
      </c>
      <c r="B506" s="40" t="s">
        <v>639</v>
      </c>
      <c r="C506" s="38" t="s">
        <v>128</v>
      </c>
      <c r="E506" s="38" t="s">
        <v>129</v>
      </c>
      <c r="F506" s="41" t="s">
        <v>80</v>
      </c>
      <c r="H506" s="38">
        <v>2.0</v>
      </c>
    </row>
    <row r="507" ht="14.25" customHeight="1">
      <c r="A507" s="38">
        <f t="shared" si="1"/>
        <v>506</v>
      </c>
      <c r="B507" s="40" t="s">
        <v>640</v>
      </c>
      <c r="C507" s="38" t="s">
        <v>128</v>
      </c>
      <c r="E507" s="38" t="s">
        <v>129</v>
      </c>
      <c r="F507" s="41" t="s">
        <v>80</v>
      </c>
      <c r="H507" s="38">
        <v>2.0</v>
      </c>
    </row>
    <row r="508" ht="14.25" customHeight="1">
      <c r="A508" s="38">
        <f t="shared" si="1"/>
        <v>507</v>
      </c>
      <c r="B508" s="40" t="s">
        <v>641</v>
      </c>
      <c r="C508" s="38" t="s">
        <v>128</v>
      </c>
      <c r="E508" s="38" t="s">
        <v>129</v>
      </c>
      <c r="F508" s="41" t="s">
        <v>80</v>
      </c>
      <c r="H508" s="38">
        <v>2.0</v>
      </c>
    </row>
    <row r="509" ht="14.25" customHeight="1">
      <c r="A509" s="38">
        <f t="shared" si="1"/>
        <v>508</v>
      </c>
      <c r="B509" s="40" t="s">
        <v>642</v>
      </c>
      <c r="C509" s="38" t="s">
        <v>128</v>
      </c>
      <c r="E509" s="38" t="s">
        <v>129</v>
      </c>
      <c r="F509" s="41" t="s">
        <v>80</v>
      </c>
      <c r="H509" s="38">
        <v>2.0</v>
      </c>
    </row>
    <row r="510" ht="14.25" customHeight="1">
      <c r="A510" s="38">
        <f t="shared" si="1"/>
        <v>509</v>
      </c>
      <c r="B510" s="40" t="s">
        <v>643</v>
      </c>
      <c r="C510" s="38" t="s">
        <v>128</v>
      </c>
      <c r="E510" s="38" t="s">
        <v>129</v>
      </c>
      <c r="F510" s="41" t="s">
        <v>80</v>
      </c>
      <c r="H510" s="38">
        <v>2.0</v>
      </c>
    </row>
    <row r="511" ht="14.25" customHeight="1">
      <c r="A511" s="38">
        <f t="shared" si="1"/>
        <v>510</v>
      </c>
      <c r="B511" s="40" t="s">
        <v>644</v>
      </c>
      <c r="C511" s="38" t="s">
        <v>128</v>
      </c>
      <c r="E511" s="38" t="s">
        <v>129</v>
      </c>
      <c r="F511" s="41" t="s">
        <v>80</v>
      </c>
      <c r="H511" s="38">
        <v>2.0</v>
      </c>
    </row>
    <row r="512" ht="14.25" customHeight="1">
      <c r="A512" s="38">
        <f t="shared" si="1"/>
        <v>511</v>
      </c>
      <c r="B512" s="40" t="s">
        <v>645</v>
      </c>
      <c r="C512" s="38" t="s">
        <v>128</v>
      </c>
      <c r="E512" s="38" t="s">
        <v>129</v>
      </c>
      <c r="F512" s="41" t="s">
        <v>80</v>
      </c>
      <c r="H512" s="38">
        <v>2.0</v>
      </c>
    </row>
    <row r="513" ht="14.25" customHeight="1">
      <c r="A513" s="38">
        <f t="shared" si="1"/>
        <v>512</v>
      </c>
      <c r="B513" s="40" t="s">
        <v>646</v>
      </c>
      <c r="C513" s="38" t="s">
        <v>128</v>
      </c>
      <c r="E513" s="38" t="s">
        <v>129</v>
      </c>
      <c r="F513" s="41" t="s">
        <v>80</v>
      </c>
      <c r="H513" s="38">
        <v>2.0</v>
      </c>
    </row>
    <row r="514" ht="14.25" customHeight="1">
      <c r="A514" s="38">
        <f t="shared" si="1"/>
        <v>513</v>
      </c>
      <c r="B514" s="40" t="s">
        <v>647</v>
      </c>
      <c r="C514" s="38" t="s">
        <v>128</v>
      </c>
      <c r="E514" s="38" t="s">
        <v>129</v>
      </c>
      <c r="F514" s="41" t="s">
        <v>80</v>
      </c>
      <c r="H514" s="38">
        <v>2.0</v>
      </c>
    </row>
    <row r="515" ht="14.25" customHeight="1">
      <c r="A515" s="38">
        <f t="shared" si="1"/>
        <v>514</v>
      </c>
      <c r="B515" s="40" t="s">
        <v>648</v>
      </c>
      <c r="C515" s="38" t="s">
        <v>128</v>
      </c>
      <c r="E515" s="38" t="s">
        <v>129</v>
      </c>
      <c r="F515" s="41" t="s">
        <v>80</v>
      </c>
      <c r="H515" s="38">
        <v>2.0</v>
      </c>
    </row>
    <row r="516" ht="14.25" customHeight="1">
      <c r="A516" s="38">
        <f t="shared" si="1"/>
        <v>515</v>
      </c>
      <c r="B516" s="40" t="s">
        <v>649</v>
      </c>
      <c r="C516" s="38" t="s">
        <v>128</v>
      </c>
      <c r="E516" s="38" t="s">
        <v>129</v>
      </c>
      <c r="F516" s="41" t="s">
        <v>80</v>
      </c>
      <c r="H516" s="38">
        <v>2.0</v>
      </c>
    </row>
    <row r="517" ht="14.25" customHeight="1">
      <c r="A517" s="38">
        <f t="shared" si="1"/>
        <v>516</v>
      </c>
      <c r="B517" s="40" t="s">
        <v>650</v>
      </c>
      <c r="C517" s="38" t="s">
        <v>128</v>
      </c>
      <c r="E517" s="38" t="s">
        <v>129</v>
      </c>
      <c r="F517" s="41" t="s">
        <v>80</v>
      </c>
      <c r="H517" s="38">
        <v>2.0</v>
      </c>
    </row>
    <row r="518" ht="14.25" customHeight="1">
      <c r="A518" s="38">
        <f t="shared" si="1"/>
        <v>517</v>
      </c>
      <c r="B518" s="40" t="s">
        <v>651</v>
      </c>
      <c r="C518" s="38" t="s">
        <v>128</v>
      </c>
      <c r="E518" s="38" t="s">
        <v>129</v>
      </c>
      <c r="F518" s="41" t="s">
        <v>80</v>
      </c>
      <c r="H518" s="38">
        <v>2.0</v>
      </c>
    </row>
    <row r="519" ht="14.25" customHeight="1">
      <c r="A519" s="38">
        <f t="shared" si="1"/>
        <v>518</v>
      </c>
      <c r="B519" s="40" t="s">
        <v>652</v>
      </c>
      <c r="C519" s="38" t="s">
        <v>128</v>
      </c>
      <c r="E519" s="38" t="s">
        <v>129</v>
      </c>
      <c r="F519" s="41" t="s">
        <v>80</v>
      </c>
      <c r="H519" s="38">
        <v>2.0</v>
      </c>
    </row>
    <row r="520" ht="14.25" customHeight="1">
      <c r="A520" s="38">
        <f t="shared" si="1"/>
        <v>519</v>
      </c>
      <c r="B520" s="40" t="s">
        <v>653</v>
      </c>
      <c r="C520" s="38" t="s">
        <v>128</v>
      </c>
      <c r="E520" s="38" t="s">
        <v>129</v>
      </c>
      <c r="F520" s="41" t="s">
        <v>80</v>
      </c>
      <c r="H520" s="38">
        <v>2.0</v>
      </c>
    </row>
    <row r="521" ht="14.25" customHeight="1">
      <c r="A521" s="38">
        <f t="shared" si="1"/>
        <v>520</v>
      </c>
      <c r="B521" s="40" t="s">
        <v>654</v>
      </c>
      <c r="C521" s="38" t="s">
        <v>128</v>
      </c>
      <c r="E521" s="38" t="s">
        <v>129</v>
      </c>
      <c r="F521" s="41" t="s">
        <v>80</v>
      </c>
      <c r="H521" s="38">
        <v>2.0</v>
      </c>
    </row>
    <row r="522" ht="14.25" customHeight="1">
      <c r="A522" s="38">
        <f t="shared" si="1"/>
        <v>521</v>
      </c>
      <c r="B522" s="40" t="s">
        <v>655</v>
      </c>
      <c r="C522" s="38" t="s">
        <v>128</v>
      </c>
      <c r="E522" s="38" t="s">
        <v>129</v>
      </c>
      <c r="F522" s="41" t="s">
        <v>80</v>
      </c>
      <c r="H522" s="38">
        <v>2.0</v>
      </c>
    </row>
    <row r="523" ht="14.25" customHeight="1">
      <c r="A523" s="38">
        <f t="shared" si="1"/>
        <v>522</v>
      </c>
      <c r="B523" s="40" t="s">
        <v>656</v>
      </c>
      <c r="C523" s="38" t="s">
        <v>128</v>
      </c>
      <c r="E523" s="38" t="s">
        <v>129</v>
      </c>
      <c r="F523" s="41" t="s">
        <v>80</v>
      </c>
      <c r="H523" s="38">
        <v>2.0</v>
      </c>
    </row>
    <row r="524" ht="14.25" customHeight="1">
      <c r="A524" s="38">
        <f t="shared" si="1"/>
        <v>523</v>
      </c>
      <c r="B524" s="40" t="s">
        <v>657</v>
      </c>
      <c r="C524" s="38" t="s">
        <v>128</v>
      </c>
      <c r="E524" s="38" t="s">
        <v>129</v>
      </c>
      <c r="F524" s="41" t="s">
        <v>80</v>
      </c>
      <c r="H524" s="38">
        <v>2.0</v>
      </c>
    </row>
    <row r="525" ht="14.25" customHeight="1">
      <c r="A525" s="38">
        <f t="shared" si="1"/>
        <v>524</v>
      </c>
      <c r="B525" s="40" t="s">
        <v>658</v>
      </c>
      <c r="C525" s="38" t="s">
        <v>128</v>
      </c>
      <c r="E525" s="38" t="s">
        <v>129</v>
      </c>
      <c r="F525" s="41" t="s">
        <v>80</v>
      </c>
      <c r="H525" s="38">
        <v>2.0</v>
      </c>
    </row>
    <row r="526" ht="14.25" customHeight="1">
      <c r="A526" s="38">
        <f t="shared" si="1"/>
        <v>525</v>
      </c>
      <c r="B526" s="40" t="s">
        <v>659</v>
      </c>
      <c r="C526" s="38" t="s">
        <v>128</v>
      </c>
      <c r="E526" s="38" t="s">
        <v>129</v>
      </c>
      <c r="F526" s="41" t="s">
        <v>80</v>
      </c>
      <c r="H526" s="38">
        <v>2.0</v>
      </c>
    </row>
    <row r="527" ht="14.25" customHeight="1">
      <c r="A527" s="38">
        <f t="shared" si="1"/>
        <v>526</v>
      </c>
      <c r="B527" s="40" t="s">
        <v>660</v>
      </c>
      <c r="C527" s="38" t="s">
        <v>128</v>
      </c>
      <c r="E527" s="38" t="s">
        <v>129</v>
      </c>
      <c r="F527" s="41" t="s">
        <v>80</v>
      </c>
      <c r="H527" s="38">
        <v>2.0</v>
      </c>
    </row>
    <row r="528" ht="14.25" customHeight="1">
      <c r="A528" s="38">
        <f t="shared" si="1"/>
        <v>527</v>
      </c>
      <c r="B528" s="40" t="s">
        <v>661</v>
      </c>
      <c r="C528" s="38" t="s">
        <v>128</v>
      </c>
      <c r="E528" s="38" t="s">
        <v>129</v>
      </c>
      <c r="F528" s="41" t="s">
        <v>80</v>
      </c>
      <c r="H528" s="38">
        <v>2.0</v>
      </c>
    </row>
    <row r="529" ht="14.25" customHeight="1">
      <c r="A529" s="38">
        <f t="shared" si="1"/>
        <v>528</v>
      </c>
      <c r="B529" s="40" t="s">
        <v>662</v>
      </c>
      <c r="C529" s="38" t="s">
        <v>128</v>
      </c>
      <c r="E529" s="38" t="s">
        <v>129</v>
      </c>
      <c r="F529" s="41" t="s">
        <v>80</v>
      </c>
      <c r="H529" s="38">
        <v>2.0</v>
      </c>
    </row>
    <row r="530" ht="14.25" customHeight="1">
      <c r="A530" s="38">
        <f t="shared" si="1"/>
        <v>529</v>
      </c>
      <c r="B530" s="40" t="s">
        <v>663</v>
      </c>
      <c r="C530" s="38" t="s">
        <v>128</v>
      </c>
      <c r="E530" s="38" t="s">
        <v>129</v>
      </c>
      <c r="F530" s="41" t="s">
        <v>80</v>
      </c>
      <c r="H530" s="38">
        <v>2.0</v>
      </c>
    </row>
    <row r="531" ht="14.25" customHeight="1">
      <c r="A531" s="38">
        <f t="shared" si="1"/>
        <v>530</v>
      </c>
      <c r="B531" s="40" t="s">
        <v>664</v>
      </c>
      <c r="C531" s="38" t="s">
        <v>128</v>
      </c>
      <c r="E531" s="38" t="s">
        <v>129</v>
      </c>
      <c r="F531" s="41" t="s">
        <v>80</v>
      </c>
      <c r="H531" s="38">
        <v>2.0</v>
      </c>
    </row>
    <row r="532" ht="14.25" customHeight="1">
      <c r="A532" s="38">
        <f t="shared" si="1"/>
        <v>531</v>
      </c>
      <c r="B532" s="40" t="s">
        <v>665</v>
      </c>
      <c r="C532" s="38" t="s">
        <v>128</v>
      </c>
      <c r="E532" s="38" t="s">
        <v>129</v>
      </c>
      <c r="F532" s="41" t="s">
        <v>80</v>
      </c>
      <c r="H532" s="38">
        <v>2.0</v>
      </c>
    </row>
    <row r="533" ht="14.25" customHeight="1">
      <c r="A533" s="38">
        <f t="shared" si="1"/>
        <v>532</v>
      </c>
      <c r="B533" s="40" t="s">
        <v>666</v>
      </c>
      <c r="C533" s="38" t="s">
        <v>128</v>
      </c>
      <c r="E533" s="38" t="s">
        <v>129</v>
      </c>
      <c r="F533" s="41" t="s">
        <v>80</v>
      </c>
      <c r="H533" s="38">
        <v>2.0</v>
      </c>
    </row>
    <row r="534" ht="14.25" customHeight="1">
      <c r="A534" s="38">
        <f t="shared" si="1"/>
        <v>533</v>
      </c>
      <c r="B534" s="40" t="s">
        <v>667</v>
      </c>
      <c r="C534" s="38" t="s">
        <v>128</v>
      </c>
      <c r="E534" s="38" t="s">
        <v>129</v>
      </c>
      <c r="F534" s="41" t="s">
        <v>80</v>
      </c>
      <c r="H534" s="38">
        <v>2.0</v>
      </c>
    </row>
    <row r="535" ht="14.25" customHeight="1">
      <c r="A535" s="38">
        <f t="shared" si="1"/>
        <v>534</v>
      </c>
      <c r="B535" s="40" t="s">
        <v>668</v>
      </c>
      <c r="C535" s="38" t="s">
        <v>128</v>
      </c>
      <c r="E535" s="38" t="s">
        <v>129</v>
      </c>
      <c r="F535" s="41" t="s">
        <v>80</v>
      </c>
      <c r="H535" s="38">
        <v>2.0</v>
      </c>
    </row>
    <row r="536" ht="14.25" customHeight="1">
      <c r="A536" s="38">
        <f t="shared" si="1"/>
        <v>535</v>
      </c>
      <c r="B536" s="40" t="s">
        <v>669</v>
      </c>
      <c r="C536" s="38" t="s">
        <v>128</v>
      </c>
      <c r="E536" s="38" t="s">
        <v>129</v>
      </c>
      <c r="F536" s="41" t="s">
        <v>80</v>
      </c>
      <c r="H536" s="38">
        <v>2.0</v>
      </c>
    </row>
    <row r="537" ht="14.25" customHeight="1">
      <c r="A537" s="38">
        <f t="shared" si="1"/>
        <v>536</v>
      </c>
      <c r="B537" s="40" t="s">
        <v>670</v>
      </c>
      <c r="C537" s="38" t="s">
        <v>128</v>
      </c>
      <c r="E537" s="38" t="s">
        <v>129</v>
      </c>
      <c r="F537" s="41" t="s">
        <v>80</v>
      </c>
      <c r="H537" s="38">
        <v>2.0</v>
      </c>
    </row>
    <row r="538" ht="14.25" customHeight="1">
      <c r="A538" s="38">
        <f t="shared" si="1"/>
        <v>537</v>
      </c>
      <c r="B538" s="40" t="s">
        <v>671</v>
      </c>
      <c r="C538" s="38" t="s">
        <v>128</v>
      </c>
      <c r="E538" s="38" t="s">
        <v>129</v>
      </c>
      <c r="F538" s="41" t="s">
        <v>80</v>
      </c>
      <c r="H538" s="38">
        <v>2.0</v>
      </c>
    </row>
    <row r="539" ht="14.25" customHeight="1">
      <c r="A539" s="38">
        <f t="shared" si="1"/>
        <v>538</v>
      </c>
      <c r="B539" s="40" t="s">
        <v>672</v>
      </c>
      <c r="C539" s="38" t="s">
        <v>128</v>
      </c>
      <c r="E539" s="38" t="s">
        <v>129</v>
      </c>
      <c r="F539" s="41" t="s">
        <v>80</v>
      </c>
      <c r="H539" s="38">
        <v>2.0</v>
      </c>
    </row>
    <row r="540" ht="14.25" customHeight="1">
      <c r="A540" s="38">
        <f t="shared" si="1"/>
        <v>539</v>
      </c>
      <c r="B540" s="40" t="s">
        <v>673</v>
      </c>
      <c r="C540" s="38" t="s">
        <v>128</v>
      </c>
      <c r="E540" s="38" t="s">
        <v>129</v>
      </c>
      <c r="F540" s="41" t="s">
        <v>80</v>
      </c>
      <c r="H540" s="38">
        <v>2.0</v>
      </c>
    </row>
    <row r="541" ht="14.25" customHeight="1">
      <c r="A541" s="38">
        <f t="shared" si="1"/>
        <v>540</v>
      </c>
      <c r="B541" s="40" t="s">
        <v>674</v>
      </c>
      <c r="C541" s="38" t="s">
        <v>128</v>
      </c>
      <c r="E541" s="38" t="s">
        <v>129</v>
      </c>
      <c r="F541" s="41" t="s">
        <v>80</v>
      </c>
      <c r="H541" s="38">
        <v>2.0</v>
      </c>
    </row>
    <row r="542" ht="14.25" customHeight="1">
      <c r="A542" s="38">
        <f t="shared" si="1"/>
        <v>541</v>
      </c>
      <c r="B542" s="40" t="s">
        <v>675</v>
      </c>
      <c r="C542" s="38" t="s">
        <v>128</v>
      </c>
      <c r="E542" s="38" t="s">
        <v>129</v>
      </c>
      <c r="F542" s="41" t="s">
        <v>80</v>
      </c>
      <c r="H542" s="38">
        <v>2.0</v>
      </c>
    </row>
    <row r="543" ht="14.25" customHeight="1">
      <c r="A543" s="38">
        <f t="shared" si="1"/>
        <v>542</v>
      </c>
      <c r="B543" s="40" t="s">
        <v>676</v>
      </c>
      <c r="C543" s="38" t="s">
        <v>128</v>
      </c>
      <c r="E543" s="38" t="s">
        <v>129</v>
      </c>
      <c r="F543" s="41" t="s">
        <v>80</v>
      </c>
      <c r="H543" s="38">
        <v>2.0</v>
      </c>
    </row>
    <row r="544" ht="14.25" customHeight="1">
      <c r="A544" s="38">
        <f t="shared" si="1"/>
        <v>543</v>
      </c>
      <c r="B544" s="40" t="s">
        <v>677</v>
      </c>
      <c r="C544" s="38" t="s">
        <v>128</v>
      </c>
      <c r="E544" s="38" t="s">
        <v>129</v>
      </c>
      <c r="F544" s="41" t="s">
        <v>80</v>
      </c>
      <c r="H544" s="38">
        <v>2.0</v>
      </c>
    </row>
    <row r="545" ht="14.25" customHeight="1">
      <c r="A545" s="38">
        <f t="shared" si="1"/>
        <v>544</v>
      </c>
      <c r="B545" s="40" t="s">
        <v>678</v>
      </c>
      <c r="C545" s="38" t="s">
        <v>128</v>
      </c>
      <c r="E545" s="38" t="s">
        <v>129</v>
      </c>
      <c r="F545" s="41" t="s">
        <v>80</v>
      </c>
      <c r="H545" s="38">
        <v>2.0</v>
      </c>
    </row>
    <row r="546" ht="14.25" customHeight="1">
      <c r="A546" s="38">
        <f t="shared" si="1"/>
        <v>545</v>
      </c>
      <c r="B546" s="40" t="s">
        <v>679</v>
      </c>
      <c r="C546" s="38" t="s">
        <v>128</v>
      </c>
      <c r="E546" s="38" t="s">
        <v>129</v>
      </c>
      <c r="F546" s="41" t="s">
        <v>80</v>
      </c>
      <c r="H546" s="38">
        <v>2.0</v>
      </c>
    </row>
    <row r="547" ht="14.25" customHeight="1">
      <c r="A547" s="38">
        <f t="shared" si="1"/>
        <v>546</v>
      </c>
      <c r="B547" s="40" t="s">
        <v>680</v>
      </c>
      <c r="C547" s="38" t="s">
        <v>128</v>
      </c>
      <c r="E547" s="38" t="s">
        <v>129</v>
      </c>
      <c r="F547" s="41" t="s">
        <v>80</v>
      </c>
      <c r="H547" s="38">
        <v>2.0</v>
      </c>
    </row>
    <row r="548" ht="14.25" customHeight="1">
      <c r="A548" s="38">
        <f t="shared" si="1"/>
        <v>547</v>
      </c>
      <c r="B548" s="40" t="s">
        <v>681</v>
      </c>
      <c r="C548" s="38" t="s">
        <v>128</v>
      </c>
      <c r="E548" s="38" t="s">
        <v>129</v>
      </c>
      <c r="F548" s="41" t="s">
        <v>80</v>
      </c>
      <c r="H548" s="38">
        <v>2.0</v>
      </c>
    </row>
    <row r="549" ht="14.25" customHeight="1">
      <c r="A549" s="38">
        <f t="shared" si="1"/>
        <v>548</v>
      </c>
      <c r="B549" s="40" t="s">
        <v>682</v>
      </c>
      <c r="C549" s="38" t="s">
        <v>128</v>
      </c>
      <c r="E549" s="38" t="s">
        <v>129</v>
      </c>
      <c r="F549" s="41" t="s">
        <v>80</v>
      </c>
      <c r="H549" s="38">
        <v>2.0</v>
      </c>
    </row>
    <row r="550" ht="14.25" customHeight="1">
      <c r="A550" s="38">
        <f t="shared" si="1"/>
        <v>549</v>
      </c>
      <c r="B550" s="40" t="s">
        <v>683</v>
      </c>
      <c r="C550" s="38" t="s">
        <v>128</v>
      </c>
      <c r="E550" s="38" t="s">
        <v>129</v>
      </c>
      <c r="F550" s="41" t="s">
        <v>80</v>
      </c>
      <c r="H550" s="38">
        <v>2.0</v>
      </c>
    </row>
    <row r="551" ht="14.25" customHeight="1">
      <c r="A551" s="38">
        <f t="shared" si="1"/>
        <v>550</v>
      </c>
      <c r="B551" s="40" t="s">
        <v>684</v>
      </c>
      <c r="C551" s="38" t="s">
        <v>128</v>
      </c>
      <c r="E551" s="38" t="s">
        <v>129</v>
      </c>
      <c r="F551" s="41" t="s">
        <v>80</v>
      </c>
      <c r="H551" s="38">
        <v>2.0</v>
      </c>
    </row>
    <row r="552" ht="14.25" customHeight="1">
      <c r="A552" s="38">
        <f t="shared" si="1"/>
        <v>551</v>
      </c>
      <c r="B552" s="40" t="s">
        <v>685</v>
      </c>
      <c r="C552" s="38" t="s">
        <v>128</v>
      </c>
      <c r="E552" s="38" t="s">
        <v>129</v>
      </c>
      <c r="F552" s="41" t="s">
        <v>80</v>
      </c>
      <c r="H552" s="38">
        <v>2.0</v>
      </c>
    </row>
    <row r="553" ht="14.25" customHeight="1">
      <c r="A553" s="38">
        <f t="shared" si="1"/>
        <v>552</v>
      </c>
      <c r="B553" s="40" t="s">
        <v>686</v>
      </c>
      <c r="C553" s="38" t="s">
        <v>128</v>
      </c>
      <c r="E553" s="38" t="s">
        <v>129</v>
      </c>
      <c r="F553" s="41" t="s">
        <v>80</v>
      </c>
      <c r="H553" s="38">
        <v>2.0</v>
      </c>
    </row>
    <row r="554" ht="14.25" customHeight="1">
      <c r="A554" s="38">
        <f t="shared" si="1"/>
        <v>553</v>
      </c>
      <c r="B554" s="40" t="s">
        <v>687</v>
      </c>
      <c r="C554" s="38" t="s">
        <v>128</v>
      </c>
      <c r="E554" s="38" t="s">
        <v>129</v>
      </c>
      <c r="F554" s="41" t="s">
        <v>80</v>
      </c>
      <c r="H554" s="38">
        <v>2.0</v>
      </c>
    </row>
    <row r="555" ht="14.25" customHeight="1">
      <c r="A555" s="38">
        <f t="shared" si="1"/>
        <v>554</v>
      </c>
      <c r="B555" s="40" t="s">
        <v>688</v>
      </c>
      <c r="C555" s="38" t="s">
        <v>128</v>
      </c>
      <c r="E555" s="38" t="s">
        <v>129</v>
      </c>
      <c r="F555" s="41" t="s">
        <v>80</v>
      </c>
      <c r="H555" s="38">
        <v>2.0</v>
      </c>
    </row>
    <row r="556" ht="14.25" customHeight="1">
      <c r="A556" s="38">
        <f t="shared" si="1"/>
        <v>555</v>
      </c>
      <c r="B556" s="47" t="s">
        <v>689</v>
      </c>
      <c r="C556" s="38" t="s">
        <v>128</v>
      </c>
      <c r="E556" s="38" t="s">
        <v>129</v>
      </c>
      <c r="F556" s="25" t="s">
        <v>107</v>
      </c>
      <c r="H556" s="38">
        <v>2.0</v>
      </c>
    </row>
    <row r="557" ht="14.25" customHeight="1">
      <c r="A557" s="38">
        <f t="shared" si="1"/>
        <v>556</v>
      </c>
      <c r="B557" s="47" t="s">
        <v>690</v>
      </c>
      <c r="C557" s="38" t="s">
        <v>128</v>
      </c>
      <c r="E557" s="38" t="s">
        <v>129</v>
      </c>
      <c r="F557" s="25" t="s">
        <v>107</v>
      </c>
      <c r="H557" s="38">
        <v>2.0</v>
      </c>
    </row>
    <row r="558" ht="14.25" customHeight="1">
      <c r="A558" s="38">
        <f t="shared" si="1"/>
        <v>557</v>
      </c>
      <c r="B558" s="47" t="s">
        <v>691</v>
      </c>
      <c r="C558" s="38" t="s">
        <v>128</v>
      </c>
      <c r="E558" s="38" t="s">
        <v>129</v>
      </c>
      <c r="F558" s="25" t="s">
        <v>107</v>
      </c>
      <c r="H558" s="38">
        <v>2.0</v>
      </c>
    </row>
    <row r="559" ht="14.25" customHeight="1">
      <c r="A559" s="38">
        <f t="shared" si="1"/>
        <v>558</v>
      </c>
      <c r="B559" s="47" t="s">
        <v>692</v>
      </c>
      <c r="C559" s="38" t="s">
        <v>128</v>
      </c>
      <c r="E559" s="38" t="s">
        <v>129</v>
      </c>
      <c r="F559" s="25" t="s">
        <v>107</v>
      </c>
      <c r="H559" s="38">
        <v>2.0</v>
      </c>
    </row>
    <row r="560" ht="14.25" customHeight="1">
      <c r="A560" s="38">
        <f t="shared" si="1"/>
        <v>559</v>
      </c>
      <c r="B560" s="47" t="s">
        <v>693</v>
      </c>
      <c r="C560" s="38" t="s">
        <v>128</v>
      </c>
      <c r="E560" s="38" t="s">
        <v>129</v>
      </c>
      <c r="F560" s="25" t="s">
        <v>107</v>
      </c>
      <c r="H560" s="38">
        <v>2.0</v>
      </c>
    </row>
    <row r="561" ht="14.25" customHeight="1">
      <c r="A561" s="38">
        <f t="shared" si="1"/>
        <v>560</v>
      </c>
      <c r="B561" s="47" t="s">
        <v>694</v>
      </c>
      <c r="C561" s="38" t="s">
        <v>128</v>
      </c>
      <c r="E561" s="38" t="s">
        <v>129</v>
      </c>
      <c r="F561" s="25" t="s">
        <v>107</v>
      </c>
      <c r="H561" s="38">
        <v>2.0</v>
      </c>
    </row>
    <row r="562" ht="14.25" customHeight="1">
      <c r="A562" s="38">
        <f t="shared" si="1"/>
        <v>561</v>
      </c>
      <c r="B562" s="47" t="s">
        <v>695</v>
      </c>
      <c r="C562" s="38" t="s">
        <v>128</v>
      </c>
      <c r="E562" s="38" t="s">
        <v>129</v>
      </c>
      <c r="F562" s="25" t="s">
        <v>107</v>
      </c>
      <c r="H562" s="38">
        <v>2.0</v>
      </c>
    </row>
    <row r="563" ht="14.25" customHeight="1">
      <c r="A563" s="38">
        <f t="shared" si="1"/>
        <v>562</v>
      </c>
      <c r="B563" s="47" t="s">
        <v>696</v>
      </c>
      <c r="C563" s="38" t="s">
        <v>128</v>
      </c>
      <c r="E563" s="38" t="s">
        <v>129</v>
      </c>
      <c r="F563" s="25" t="s">
        <v>107</v>
      </c>
      <c r="H563" s="38">
        <v>2.0</v>
      </c>
    </row>
    <row r="564" ht="14.25" customHeight="1">
      <c r="A564" s="38">
        <f t="shared" si="1"/>
        <v>563</v>
      </c>
      <c r="B564" s="47" t="s">
        <v>697</v>
      </c>
      <c r="C564" s="38" t="s">
        <v>128</v>
      </c>
      <c r="E564" s="38" t="s">
        <v>129</v>
      </c>
      <c r="F564" s="25" t="s">
        <v>107</v>
      </c>
      <c r="H564" s="38">
        <v>2.0</v>
      </c>
    </row>
    <row r="565" ht="14.25" customHeight="1">
      <c r="A565" s="38">
        <f t="shared" si="1"/>
        <v>564</v>
      </c>
      <c r="B565" s="47" t="s">
        <v>698</v>
      </c>
      <c r="C565" s="38" t="s">
        <v>128</v>
      </c>
      <c r="E565" s="38" t="s">
        <v>129</v>
      </c>
      <c r="F565" s="25" t="s">
        <v>107</v>
      </c>
      <c r="H565" s="38">
        <v>2.0</v>
      </c>
    </row>
    <row r="566" ht="14.25" customHeight="1">
      <c r="A566" s="38">
        <f t="shared" si="1"/>
        <v>565</v>
      </c>
      <c r="B566" s="47" t="s">
        <v>699</v>
      </c>
      <c r="C566" s="38" t="s">
        <v>128</v>
      </c>
      <c r="E566" s="38" t="s">
        <v>129</v>
      </c>
      <c r="F566" s="25" t="s">
        <v>107</v>
      </c>
      <c r="H566" s="38">
        <v>2.0</v>
      </c>
    </row>
    <row r="567" ht="14.25" customHeight="1">
      <c r="A567" s="38">
        <f t="shared" si="1"/>
        <v>566</v>
      </c>
      <c r="B567" s="47" t="s">
        <v>700</v>
      </c>
      <c r="C567" s="38" t="s">
        <v>128</v>
      </c>
      <c r="E567" s="38" t="s">
        <v>129</v>
      </c>
      <c r="F567" s="25" t="s">
        <v>107</v>
      </c>
      <c r="H567" s="38">
        <v>2.0</v>
      </c>
    </row>
    <row r="568" ht="14.25" customHeight="1">
      <c r="A568" s="38">
        <f t="shared" si="1"/>
        <v>567</v>
      </c>
      <c r="B568" s="47" t="s">
        <v>701</v>
      </c>
      <c r="C568" s="38" t="s">
        <v>128</v>
      </c>
      <c r="E568" s="38" t="s">
        <v>129</v>
      </c>
      <c r="F568" s="25" t="s">
        <v>107</v>
      </c>
      <c r="H568" s="38">
        <v>2.0</v>
      </c>
    </row>
    <row r="569" ht="14.25" customHeight="1">
      <c r="A569" s="38">
        <f t="shared" si="1"/>
        <v>568</v>
      </c>
      <c r="B569" s="47" t="s">
        <v>702</v>
      </c>
      <c r="C569" s="38" t="s">
        <v>128</v>
      </c>
      <c r="E569" s="38" t="s">
        <v>129</v>
      </c>
      <c r="F569" s="25" t="s">
        <v>107</v>
      </c>
      <c r="H569" s="38">
        <v>2.0</v>
      </c>
    </row>
    <row r="570" ht="14.25" customHeight="1">
      <c r="A570" s="38">
        <f t="shared" si="1"/>
        <v>569</v>
      </c>
      <c r="B570" s="47" t="s">
        <v>703</v>
      </c>
      <c r="C570" s="38" t="s">
        <v>128</v>
      </c>
      <c r="E570" s="38" t="s">
        <v>129</v>
      </c>
      <c r="F570" s="25" t="s">
        <v>107</v>
      </c>
      <c r="H570" s="38">
        <v>2.0</v>
      </c>
    </row>
    <row r="571" ht="14.25" customHeight="1">
      <c r="A571" s="38">
        <f t="shared" si="1"/>
        <v>570</v>
      </c>
      <c r="B571" s="47" t="s">
        <v>704</v>
      </c>
      <c r="C571" s="38" t="s">
        <v>128</v>
      </c>
      <c r="E571" s="38" t="s">
        <v>129</v>
      </c>
      <c r="F571" s="25" t="s">
        <v>107</v>
      </c>
      <c r="H571" s="38">
        <v>2.0</v>
      </c>
    </row>
    <row r="572" ht="14.25" customHeight="1">
      <c r="A572" s="38">
        <f t="shared" si="1"/>
        <v>571</v>
      </c>
      <c r="B572" s="47" t="s">
        <v>705</v>
      </c>
      <c r="C572" s="38" t="s">
        <v>128</v>
      </c>
      <c r="E572" s="38" t="s">
        <v>129</v>
      </c>
      <c r="F572" s="25" t="s">
        <v>107</v>
      </c>
      <c r="H572" s="38">
        <v>2.0</v>
      </c>
    </row>
    <row r="573" ht="14.25" customHeight="1">
      <c r="A573" s="38">
        <f t="shared" si="1"/>
        <v>572</v>
      </c>
      <c r="B573" s="47" t="s">
        <v>706</v>
      </c>
      <c r="C573" s="38" t="s">
        <v>128</v>
      </c>
      <c r="E573" s="38" t="s">
        <v>129</v>
      </c>
      <c r="F573" s="25" t="s">
        <v>107</v>
      </c>
      <c r="H573" s="38">
        <v>2.0</v>
      </c>
    </row>
    <row r="574" ht="14.25" customHeight="1">
      <c r="A574" s="38">
        <f t="shared" si="1"/>
        <v>573</v>
      </c>
      <c r="B574" s="47" t="s">
        <v>707</v>
      </c>
      <c r="C574" s="38" t="s">
        <v>128</v>
      </c>
      <c r="E574" s="38" t="s">
        <v>129</v>
      </c>
      <c r="F574" s="25" t="s">
        <v>107</v>
      </c>
      <c r="H574" s="38">
        <v>2.0</v>
      </c>
    </row>
    <row r="575" ht="14.25" customHeight="1">
      <c r="A575" s="38">
        <f t="shared" si="1"/>
        <v>574</v>
      </c>
      <c r="B575" s="47" t="s">
        <v>708</v>
      </c>
      <c r="C575" s="38" t="s">
        <v>128</v>
      </c>
      <c r="E575" s="38" t="s">
        <v>129</v>
      </c>
      <c r="F575" s="25" t="s">
        <v>107</v>
      </c>
      <c r="H575" s="38">
        <v>2.0</v>
      </c>
    </row>
    <row r="576" ht="14.25" customHeight="1">
      <c r="A576" s="38">
        <f t="shared" si="1"/>
        <v>575</v>
      </c>
      <c r="B576" s="47" t="s">
        <v>709</v>
      </c>
      <c r="C576" s="38" t="s">
        <v>128</v>
      </c>
      <c r="E576" s="38" t="s">
        <v>129</v>
      </c>
      <c r="F576" s="25" t="s">
        <v>107</v>
      </c>
      <c r="H576" s="38">
        <v>2.0</v>
      </c>
    </row>
    <row r="577" ht="14.25" customHeight="1">
      <c r="A577" s="38">
        <f t="shared" si="1"/>
        <v>576</v>
      </c>
      <c r="B577" s="47" t="s">
        <v>710</v>
      </c>
      <c r="C577" s="38" t="s">
        <v>128</v>
      </c>
      <c r="E577" s="38" t="s">
        <v>129</v>
      </c>
      <c r="F577" s="25" t="s">
        <v>107</v>
      </c>
      <c r="H577" s="38">
        <v>2.0</v>
      </c>
    </row>
    <row r="578" ht="14.25" customHeight="1">
      <c r="A578" s="38">
        <f t="shared" si="1"/>
        <v>577</v>
      </c>
      <c r="B578" s="47" t="s">
        <v>711</v>
      </c>
      <c r="C578" s="38" t="s">
        <v>128</v>
      </c>
      <c r="E578" s="38" t="s">
        <v>129</v>
      </c>
      <c r="F578" s="25" t="s">
        <v>107</v>
      </c>
      <c r="H578" s="38">
        <v>2.0</v>
      </c>
    </row>
    <row r="579" ht="14.25" customHeight="1">
      <c r="A579" s="38">
        <f t="shared" si="1"/>
        <v>578</v>
      </c>
      <c r="B579" s="47" t="s">
        <v>712</v>
      </c>
      <c r="C579" s="38" t="s">
        <v>128</v>
      </c>
      <c r="E579" s="38" t="s">
        <v>129</v>
      </c>
      <c r="F579" s="25" t="s">
        <v>107</v>
      </c>
      <c r="H579" s="38">
        <v>2.0</v>
      </c>
    </row>
    <row r="580" ht="14.25" customHeight="1">
      <c r="A580" s="38">
        <f t="shared" si="1"/>
        <v>579</v>
      </c>
      <c r="B580" s="47" t="s">
        <v>713</v>
      </c>
      <c r="C580" s="38" t="s">
        <v>128</v>
      </c>
      <c r="E580" s="38" t="s">
        <v>129</v>
      </c>
      <c r="F580" s="25" t="s">
        <v>107</v>
      </c>
      <c r="H580" s="38">
        <v>2.0</v>
      </c>
    </row>
    <row r="581" ht="14.25" customHeight="1">
      <c r="A581" s="38">
        <f t="shared" si="1"/>
        <v>580</v>
      </c>
      <c r="B581" s="47" t="s">
        <v>714</v>
      </c>
      <c r="C581" s="38" t="s">
        <v>128</v>
      </c>
      <c r="E581" s="38" t="s">
        <v>129</v>
      </c>
      <c r="F581" s="25" t="s">
        <v>107</v>
      </c>
      <c r="H581" s="38">
        <v>2.0</v>
      </c>
    </row>
    <row r="582" ht="14.25" customHeight="1">
      <c r="A582" s="38">
        <f t="shared" si="1"/>
        <v>581</v>
      </c>
      <c r="B582" s="47" t="s">
        <v>715</v>
      </c>
      <c r="C582" s="38" t="s">
        <v>128</v>
      </c>
      <c r="E582" s="38" t="s">
        <v>129</v>
      </c>
      <c r="F582" s="25" t="s">
        <v>107</v>
      </c>
      <c r="H582" s="38">
        <v>2.0</v>
      </c>
    </row>
    <row r="583" ht="14.25" customHeight="1">
      <c r="A583" s="38">
        <f t="shared" si="1"/>
        <v>582</v>
      </c>
      <c r="B583" s="47" t="s">
        <v>716</v>
      </c>
      <c r="C583" s="38" t="s">
        <v>128</v>
      </c>
      <c r="E583" s="38" t="s">
        <v>129</v>
      </c>
      <c r="F583" s="25" t="s">
        <v>107</v>
      </c>
      <c r="H583" s="38">
        <v>2.0</v>
      </c>
    </row>
    <row r="584" ht="14.25" customHeight="1">
      <c r="A584" s="38">
        <f t="shared" si="1"/>
        <v>583</v>
      </c>
      <c r="B584" s="47" t="s">
        <v>717</v>
      </c>
      <c r="C584" s="38" t="s">
        <v>128</v>
      </c>
      <c r="E584" s="38" t="s">
        <v>129</v>
      </c>
      <c r="F584" s="25" t="s">
        <v>107</v>
      </c>
      <c r="H584" s="38">
        <v>2.0</v>
      </c>
    </row>
    <row r="585" ht="14.25" customHeight="1">
      <c r="A585" s="38">
        <f t="shared" si="1"/>
        <v>584</v>
      </c>
      <c r="B585" s="47" t="s">
        <v>718</v>
      </c>
      <c r="C585" s="38" t="s">
        <v>128</v>
      </c>
      <c r="E585" s="38" t="s">
        <v>129</v>
      </c>
      <c r="F585" s="25" t="s">
        <v>107</v>
      </c>
      <c r="H585" s="38">
        <v>2.0</v>
      </c>
    </row>
    <row r="586" ht="14.25" customHeight="1">
      <c r="A586" s="38">
        <f t="shared" si="1"/>
        <v>585</v>
      </c>
      <c r="B586" s="47" t="s">
        <v>719</v>
      </c>
      <c r="C586" s="38" t="s">
        <v>128</v>
      </c>
      <c r="E586" s="38" t="s">
        <v>129</v>
      </c>
      <c r="F586" s="25" t="s">
        <v>107</v>
      </c>
      <c r="H586" s="38">
        <v>2.0</v>
      </c>
    </row>
    <row r="587" ht="14.25" customHeight="1">
      <c r="A587" s="38">
        <f t="shared" si="1"/>
        <v>586</v>
      </c>
      <c r="B587" s="47" t="s">
        <v>699</v>
      </c>
      <c r="C587" s="38" t="s">
        <v>128</v>
      </c>
      <c r="E587" s="38" t="s">
        <v>129</v>
      </c>
      <c r="F587" s="25" t="s">
        <v>107</v>
      </c>
      <c r="H587" s="38">
        <v>2.0</v>
      </c>
    </row>
    <row r="588" ht="14.25" customHeight="1">
      <c r="A588" s="38">
        <f t="shared" si="1"/>
        <v>587</v>
      </c>
      <c r="B588" s="47" t="s">
        <v>720</v>
      </c>
      <c r="C588" s="38" t="s">
        <v>128</v>
      </c>
      <c r="E588" s="38" t="s">
        <v>129</v>
      </c>
      <c r="F588" s="25" t="s">
        <v>107</v>
      </c>
      <c r="H588" s="38">
        <v>2.0</v>
      </c>
    </row>
    <row r="589" ht="14.25" customHeight="1">
      <c r="A589" s="38">
        <f t="shared" si="1"/>
        <v>588</v>
      </c>
      <c r="B589" s="47" t="s">
        <v>721</v>
      </c>
      <c r="C589" s="38" t="s">
        <v>128</v>
      </c>
      <c r="E589" s="38" t="s">
        <v>129</v>
      </c>
      <c r="F589" s="25" t="s">
        <v>107</v>
      </c>
      <c r="H589" s="38">
        <v>2.0</v>
      </c>
    </row>
    <row r="590" ht="14.25" customHeight="1">
      <c r="A590" s="38">
        <f t="shared" si="1"/>
        <v>589</v>
      </c>
      <c r="B590" s="47" t="s">
        <v>722</v>
      </c>
      <c r="C590" s="38" t="s">
        <v>128</v>
      </c>
      <c r="E590" s="38" t="s">
        <v>129</v>
      </c>
      <c r="F590" s="25" t="s">
        <v>107</v>
      </c>
      <c r="H590" s="38">
        <v>2.0</v>
      </c>
    </row>
    <row r="591" ht="14.25" customHeight="1">
      <c r="A591" s="38">
        <f t="shared" si="1"/>
        <v>590</v>
      </c>
      <c r="B591" s="47" t="s">
        <v>723</v>
      </c>
      <c r="C591" s="38" t="s">
        <v>128</v>
      </c>
      <c r="E591" s="38" t="s">
        <v>129</v>
      </c>
      <c r="F591" s="25" t="s">
        <v>107</v>
      </c>
      <c r="H591" s="38">
        <v>2.0</v>
      </c>
    </row>
    <row r="592" ht="14.25" customHeight="1">
      <c r="A592" s="38">
        <f t="shared" si="1"/>
        <v>591</v>
      </c>
      <c r="B592" s="47" t="s">
        <v>724</v>
      </c>
      <c r="C592" s="38" t="s">
        <v>128</v>
      </c>
      <c r="E592" s="38" t="s">
        <v>129</v>
      </c>
      <c r="F592" s="25" t="s">
        <v>107</v>
      </c>
      <c r="H592" s="38">
        <v>2.0</v>
      </c>
    </row>
    <row r="593" ht="14.25" customHeight="1">
      <c r="A593" s="38">
        <f t="shared" si="1"/>
        <v>592</v>
      </c>
      <c r="B593" s="47" t="s">
        <v>725</v>
      </c>
      <c r="C593" s="38" t="s">
        <v>128</v>
      </c>
      <c r="E593" s="38" t="s">
        <v>129</v>
      </c>
      <c r="F593" s="25" t="s">
        <v>107</v>
      </c>
      <c r="H593" s="38">
        <v>2.0</v>
      </c>
    </row>
    <row r="594" ht="14.25" customHeight="1">
      <c r="A594" s="38">
        <f t="shared" si="1"/>
        <v>593</v>
      </c>
      <c r="B594" s="47" t="s">
        <v>726</v>
      </c>
      <c r="C594" s="38" t="s">
        <v>128</v>
      </c>
      <c r="E594" s="38" t="s">
        <v>129</v>
      </c>
      <c r="F594" s="25" t="s">
        <v>107</v>
      </c>
      <c r="H594" s="38">
        <v>2.0</v>
      </c>
    </row>
    <row r="595" ht="14.25" customHeight="1">
      <c r="A595" s="38">
        <f t="shared" si="1"/>
        <v>594</v>
      </c>
      <c r="B595" s="47" t="s">
        <v>727</v>
      </c>
      <c r="C595" s="38" t="s">
        <v>128</v>
      </c>
      <c r="E595" s="38" t="s">
        <v>129</v>
      </c>
      <c r="F595" s="25" t="s">
        <v>107</v>
      </c>
      <c r="H595" s="38">
        <v>2.0</v>
      </c>
    </row>
    <row r="596" ht="14.25" customHeight="1">
      <c r="A596" s="38">
        <f t="shared" si="1"/>
        <v>595</v>
      </c>
      <c r="B596" s="47" t="s">
        <v>728</v>
      </c>
      <c r="C596" s="38" t="s">
        <v>128</v>
      </c>
      <c r="E596" s="38" t="s">
        <v>129</v>
      </c>
      <c r="F596" s="25" t="s">
        <v>107</v>
      </c>
      <c r="H596" s="38">
        <v>2.0</v>
      </c>
    </row>
    <row r="597" ht="14.25" customHeight="1">
      <c r="A597" s="38">
        <f t="shared" si="1"/>
        <v>596</v>
      </c>
      <c r="B597" s="47" t="s">
        <v>729</v>
      </c>
      <c r="C597" s="38" t="s">
        <v>128</v>
      </c>
      <c r="E597" s="38" t="s">
        <v>129</v>
      </c>
      <c r="F597" s="25" t="s">
        <v>107</v>
      </c>
      <c r="H597" s="38">
        <v>2.0</v>
      </c>
    </row>
    <row r="598" ht="14.25" customHeight="1">
      <c r="A598" s="38">
        <f t="shared" si="1"/>
        <v>597</v>
      </c>
      <c r="B598" s="47" t="s">
        <v>730</v>
      </c>
      <c r="C598" s="38" t="s">
        <v>128</v>
      </c>
      <c r="E598" s="38" t="s">
        <v>129</v>
      </c>
      <c r="F598" s="25" t="s">
        <v>107</v>
      </c>
      <c r="H598" s="38">
        <v>2.0</v>
      </c>
    </row>
    <row r="599" ht="14.25" customHeight="1">
      <c r="A599" s="38">
        <f t="shared" si="1"/>
        <v>598</v>
      </c>
      <c r="B599" s="47" t="s">
        <v>731</v>
      </c>
      <c r="C599" s="38" t="s">
        <v>128</v>
      </c>
      <c r="E599" s="38" t="s">
        <v>129</v>
      </c>
      <c r="F599" s="25" t="s">
        <v>107</v>
      </c>
      <c r="H599" s="38">
        <v>2.0</v>
      </c>
    </row>
    <row r="600" ht="14.25" customHeight="1">
      <c r="A600" s="38">
        <f t="shared" si="1"/>
        <v>599</v>
      </c>
      <c r="B600" s="47" t="s">
        <v>732</v>
      </c>
      <c r="C600" s="38" t="s">
        <v>128</v>
      </c>
      <c r="E600" s="38" t="s">
        <v>129</v>
      </c>
      <c r="F600" s="25" t="s">
        <v>107</v>
      </c>
      <c r="H600" s="38">
        <v>2.0</v>
      </c>
    </row>
    <row r="601" ht="14.25" customHeight="1">
      <c r="A601" s="38">
        <f t="shared" si="1"/>
        <v>600</v>
      </c>
      <c r="B601" s="47" t="s">
        <v>733</v>
      </c>
      <c r="C601" s="38" t="s">
        <v>128</v>
      </c>
      <c r="E601" s="38" t="s">
        <v>129</v>
      </c>
      <c r="F601" s="25" t="s">
        <v>107</v>
      </c>
      <c r="H601" s="38">
        <v>2.0</v>
      </c>
    </row>
    <row r="602" ht="14.25" customHeight="1">
      <c r="A602" s="38">
        <f t="shared" si="1"/>
        <v>601</v>
      </c>
      <c r="B602" s="47" t="s">
        <v>734</v>
      </c>
      <c r="C602" s="38" t="s">
        <v>128</v>
      </c>
      <c r="E602" s="38" t="s">
        <v>129</v>
      </c>
      <c r="F602" s="25" t="s">
        <v>107</v>
      </c>
      <c r="H602" s="38">
        <v>2.0</v>
      </c>
    </row>
    <row r="603" ht="14.25" customHeight="1">
      <c r="A603" s="38">
        <f t="shared" si="1"/>
        <v>602</v>
      </c>
      <c r="B603" s="47" t="s">
        <v>735</v>
      </c>
      <c r="C603" s="38" t="s">
        <v>128</v>
      </c>
      <c r="E603" s="38" t="s">
        <v>129</v>
      </c>
      <c r="F603" s="25" t="s">
        <v>107</v>
      </c>
      <c r="H603" s="38">
        <v>2.0</v>
      </c>
    </row>
    <row r="604" ht="14.25" customHeight="1">
      <c r="A604" s="38">
        <f t="shared" si="1"/>
        <v>603</v>
      </c>
      <c r="B604" s="47" t="s">
        <v>736</v>
      </c>
      <c r="C604" s="38" t="s">
        <v>128</v>
      </c>
      <c r="E604" s="38" t="s">
        <v>129</v>
      </c>
      <c r="F604" s="25" t="s">
        <v>107</v>
      </c>
      <c r="H604" s="38">
        <v>2.0</v>
      </c>
    </row>
    <row r="605" ht="14.25" customHeight="1">
      <c r="A605" s="38">
        <f t="shared" si="1"/>
        <v>604</v>
      </c>
      <c r="B605" s="47" t="s">
        <v>737</v>
      </c>
      <c r="C605" s="38" t="s">
        <v>128</v>
      </c>
      <c r="E605" s="38" t="s">
        <v>129</v>
      </c>
      <c r="F605" s="25" t="s">
        <v>107</v>
      </c>
      <c r="H605" s="38">
        <v>2.0</v>
      </c>
    </row>
    <row r="606" ht="14.25" customHeight="1">
      <c r="A606" s="38">
        <f t="shared" si="1"/>
        <v>605</v>
      </c>
      <c r="B606" s="47" t="s">
        <v>738</v>
      </c>
      <c r="C606" s="38" t="s">
        <v>128</v>
      </c>
      <c r="E606" s="38" t="s">
        <v>129</v>
      </c>
      <c r="F606" s="25" t="s">
        <v>107</v>
      </c>
      <c r="H606" s="38">
        <v>2.0</v>
      </c>
    </row>
    <row r="607" ht="14.25" customHeight="1">
      <c r="A607" s="38">
        <f t="shared" si="1"/>
        <v>606</v>
      </c>
      <c r="B607" s="47" t="s">
        <v>739</v>
      </c>
      <c r="C607" s="38" t="s">
        <v>128</v>
      </c>
      <c r="E607" s="38" t="s">
        <v>129</v>
      </c>
      <c r="F607" s="25" t="s">
        <v>107</v>
      </c>
      <c r="H607" s="38">
        <v>2.0</v>
      </c>
    </row>
    <row r="608" ht="14.25" customHeight="1">
      <c r="A608" s="38">
        <f t="shared" si="1"/>
        <v>607</v>
      </c>
      <c r="B608" s="47" t="s">
        <v>740</v>
      </c>
      <c r="C608" s="38" t="s">
        <v>128</v>
      </c>
      <c r="E608" s="38" t="s">
        <v>129</v>
      </c>
      <c r="F608" s="25" t="s">
        <v>107</v>
      </c>
      <c r="H608" s="38">
        <v>2.0</v>
      </c>
    </row>
    <row r="609" ht="14.25" customHeight="1">
      <c r="A609" s="38">
        <f t="shared" si="1"/>
        <v>608</v>
      </c>
      <c r="B609" s="47" t="s">
        <v>741</v>
      </c>
      <c r="C609" s="38" t="s">
        <v>128</v>
      </c>
      <c r="E609" s="38" t="s">
        <v>129</v>
      </c>
      <c r="F609" s="25" t="s">
        <v>107</v>
      </c>
      <c r="H609" s="38">
        <v>2.0</v>
      </c>
    </row>
    <row r="610" ht="14.25" customHeight="1">
      <c r="A610" s="38">
        <f t="shared" si="1"/>
        <v>609</v>
      </c>
      <c r="B610" s="47" t="s">
        <v>742</v>
      </c>
      <c r="C610" s="38" t="s">
        <v>128</v>
      </c>
      <c r="E610" s="38" t="s">
        <v>129</v>
      </c>
      <c r="F610" s="25" t="s">
        <v>107</v>
      </c>
      <c r="H610" s="38">
        <v>2.0</v>
      </c>
    </row>
    <row r="611" ht="14.25" customHeight="1">
      <c r="A611" s="38">
        <f t="shared" si="1"/>
        <v>610</v>
      </c>
      <c r="B611" s="47" t="s">
        <v>743</v>
      </c>
      <c r="C611" s="38" t="s">
        <v>128</v>
      </c>
      <c r="E611" s="38" t="s">
        <v>129</v>
      </c>
      <c r="F611" s="25" t="s">
        <v>107</v>
      </c>
      <c r="H611" s="38">
        <v>2.0</v>
      </c>
    </row>
    <row r="612" ht="14.25" customHeight="1">
      <c r="A612" s="38">
        <f t="shared" si="1"/>
        <v>611</v>
      </c>
      <c r="B612" s="47" t="s">
        <v>744</v>
      </c>
      <c r="C612" s="38" t="s">
        <v>128</v>
      </c>
      <c r="E612" s="38" t="s">
        <v>129</v>
      </c>
      <c r="F612" s="25" t="s">
        <v>107</v>
      </c>
      <c r="H612" s="38">
        <v>2.0</v>
      </c>
    </row>
    <row r="613" ht="14.25" customHeight="1">
      <c r="A613" s="38">
        <f t="shared" si="1"/>
        <v>612</v>
      </c>
      <c r="B613" s="47" t="s">
        <v>745</v>
      </c>
      <c r="C613" s="38" t="s">
        <v>128</v>
      </c>
      <c r="E613" s="38" t="s">
        <v>129</v>
      </c>
      <c r="F613" s="25" t="s">
        <v>107</v>
      </c>
      <c r="H613" s="38">
        <v>2.0</v>
      </c>
    </row>
    <row r="614" ht="14.25" customHeight="1">
      <c r="A614" s="38">
        <f t="shared" si="1"/>
        <v>613</v>
      </c>
      <c r="B614" s="47" t="s">
        <v>699</v>
      </c>
      <c r="C614" s="38" t="s">
        <v>128</v>
      </c>
      <c r="E614" s="38" t="s">
        <v>129</v>
      </c>
      <c r="F614" s="25" t="s">
        <v>107</v>
      </c>
      <c r="H614" s="38">
        <v>2.0</v>
      </c>
    </row>
    <row r="615" ht="14.25" customHeight="1">
      <c r="A615" s="38">
        <f t="shared" si="1"/>
        <v>614</v>
      </c>
      <c r="B615" s="47" t="s">
        <v>720</v>
      </c>
      <c r="C615" s="38" t="s">
        <v>128</v>
      </c>
      <c r="E615" s="38" t="s">
        <v>129</v>
      </c>
      <c r="F615" s="25" t="s">
        <v>107</v>
      </c>
      <c r="H615" s="38">
        <v>2.0</v>
      </c>
    </row>
    <row r="616" ht="14.25" customHeight="1">
      <c r="A616" s="38">
        <f t="shared" si="1"/>
        <v>615</v>
      </c>
      <c r="B616" s="47" t="s">
        <v>721</v>
      </c>
      <c r="C616" s="38" t="s">
        <v>128</v>
      </c>
      <c r="E616" s="38" t="s">
        <v>129</v>
      </c>
      <c r="F616" s="25" t="s">
        <v>107</v>
      </c>
      <c r="H616" s="38">
        <v>2.0</v>
      </c>
    </row>
    <row r="617" ht="14.25" customHeight="1">
      <c r="A617" s="38">
        <f t="shared" si="1"/>
        <v>616</v>
      </c>
      <c r="B617" s="47" t="s">
        <v>722</v>
      </c>
      <c r="C617" s="38" t="s">
        <v>128</v>
      </c>
      <c r="E617" s="38" t="s">
        <v>129</v>
      </c>
      <c r="F617" s="25" t="s">
        <v>107</v>
      </c>
      <c r="H617" s="38">
        <v>2.0</v>
      </c>
    </row>
    <row r="618" ht="14.25" customHeight="1">
      <c r="A618" s="38">
        <f t="shared" si="1"/>
        <v>617</v>
      </c>
      <c r="B618" s="47" t="s">
        <v>723</v>
      </c>
      <c r="C618" s="38" t="s">
        <v>128</v>
      </c>
      <c r="E618" s="38" t="s">
        <v>129</v>
      </c>
      <c r="F618" s="25" t="s">
        <v>107</v>
      </c>
      <c r="H618" s="38">
        <v>2.0</v>
      </c>
    </row>
    <row r="619" ht="14.25" customHeight="1">
      <c r="A619" s="38">
        <f t="shared" si="1"/>
        <v>618</v>
      </c>
      <c r="B619" s="47" t="s">
        <v>746</v>
      </c>
      <c r="C619" s="38" t="s">
        <v>128</v>
      </c>
      <c r="E619" s="38" t="s">
        <v>129</v>
      </c>
      <c r="F619" s="25" t="s">
        <v>107</v>
      </c>
      <c r="H619" s="38">
        <v>2.0</v>
      </c>
    </row>
    <row r="620" ht="14.25" customHeight="1">
      <c r="A620" s="38">
        <f t="shared" si="1"/>
        <v>619</v>
      </c>
      <c r="B620" s="47" t="s">
        <v>747</v>
      </c>
      <c r="C620" s="38" t="s">
        <v>128</v>
      </c>
      <c r="E620" s="38" t="s">
        <v>129</v>
      </c>
      <c r="F620" s="25" t="s">
        <v>107</v>
      </c>
      <c r="H620" s="38">
        <v>2.0</v>
      </c>
    </row>
    <row r="621" ht="14.25" customHeight="1">
      <c r="A621" s="38">
        <f t="shared" si="1"/>
        <v>620</v>
      </c>
      <c r="B621" s="47" t="s">
        <v>748</v>
      </c>
      <c r="C621" s="38" t="s">
        <v>128</v>
      </c>
      <c r="E621" s="38" t="s">
        <v>129</v>
      </c>
      <c r="F621" s="25" t="s">
        <v>107</v>
      </c>
      <c r="H621" s="38">
        <v>2.0</v>
      </c>
    </row>
    <row r="622" ht="14.25" customHeight="1">
      <c r="A622" s="38">
        <f t="shared" si="1"/>
        <v>621</v>
      </c>
      <c r="B622" s="47" t="s">
        <v>749</v>
      </c>
      <c r="C622" s="38" t="s">
        <v>128</v>
      </c>
      <c r="E622" s="38" t="s">
        <v>129</v>
      </c>
      <c r="F622" s="25" t="s">
        <v>107</v>
      </c>
      <c r="H622" s="38">
        <v>2.0</v>
      </c>
    </row>
    <row r="623" ht="14.25" customHeight="1">
      <c r="A623" s="38">
        <f t="shared" si="1"/>
        <v>622</v>
      </c>
      <c r="B623" s="47" t="s">
        <v>750</v>
      </c>
      <c r="C623" s="38" t="s">
        <v>128</v>
      </c>
      <c r="E623" s="38" t="s">
        <v>129</v>
      </c>
      <c r="F623" s="25" t="s">
        <v>107</v>
      </c>
      <c r="H623" s="38">
        <v>2.0</v>
      </c>
    </row>
    <row r="624" ht="14.25" customHeight="1">
      <c r="A624" s="38">
        <f t="shared" si="1"/>
        <v>623</v>
      </c>
      <c r="B624" s="47" t="s">
        <v>751</v>
      </c>
      <c r="C624" s="38" t="s">
        <v>128</v>
      </c>
      <c r="E624" s="38" t="s">
        <v>129</v>
      </c>
      <c r="F624" s="25" t="s">
        <v>107</v>
      </c>
      <c r="H624" s="38">
        <v>2.0</v>
      </c>
    </row>
    <row r="625" ht="14.25" customHeight="1">
      <c r="A625" s="38">
        <f t="shared" si="1"/>
        <v>624</v>
      </c>
      <c r="B625" s="47" t="s">
        <v>752</v>
      </c>
      <c r="C625" s="38" t="s">
        <v>128</v>
      </c>
      <c r="E625" s="38" t="s">
        <v>129</v>
      </c>
      <c r="F625" s="25" t="s">
        <v>107</v>
      </c>
      <c r="H625" s="38">
        <v>2.0</v>
      </c>
    </row>
    <row r="626" ht="14.25" customHeight="1">
      <c r="A626" s="38">
        <f t="shared" si="1"/>
        <v>625</v>
      </c>
      <c r="B626" s="47" t="s">
        <v>753</v>
      </c>
      <c r="C626" s="38" t="s">
        <v>128</v>
      </c>
      <c r="E626" s="38" t="s">
        <v>129</v>
      </c>
      <c r="F626" s="25" t="s">
        <v>107</v>
      </c>
      <c r="H626" s="38">
        <v>2.0</v>
      </c>
    </row>
    <row r="627" ht="14.25" customHeight="1">
      <c r="A627" s="38">
        <f t="shared" si="1"/>
        <v>626</v>
      </c>
      <c r="B627" s="47" t="s">
        <v>754</v>
      </c>
      <c r="C627" s="38" t="s">
        <v>128</v>
      </c>
      <c r="E627" s="38" t="s">
        <v>129</v>
      </c>
      <c r="F627" s="25" t="s">
        <v>107</v>
      </c>
      <c r="H627" s="38">
        <v>2.0</v>
      </c>
    </row>
    <row r="628" ht="14.25" customHeight="1">
      <c r="A628" s="38">
        <f t="shared" si="1"/>
        <v>627</v>
      </c>
      <c r="B628" s="47" t="s">
        <v>755</v>
      </c>
      <c r="C628" s="38" t="s">
        <v>128</v>
      </c>
      <c r="E628" s="38" t="s">
        <v>129</v>
      </c>
      <c r="F628" s="25" t="s">
        <v>107</v>
      </c>
      <c r="H628" s="38">
        <v>2.0</v>
      </c>
    </row>
    <row r="629" ht="14.25" customHeight="1">
      <c r="A629" s="38">
        <f t="shared" si="1"/>
        <v>628</v>
      </c>
      <c r="B629" s="47" t="s">
        <v>756</v>
      </c>
      <c r="C629" s="38" t="s">
        <v>128</v>
      </c>
      <c r="E629" s="38" t="s">
        <v>129</v>
      </c>
      <c r="F629" s="25" t="s">
        <v>107</v>
      </c>
      <c r="H629" s="38">
        <v>2.0</v>
      </c>
    </row>
    <row r="630" ht="14.25" customHeight="1">
      <c r="A630" s="38">
        <f t="shared" si="1"/>
        <v>629</v>
      </c>
      <c r="B630" s="47" t="s">
        <v>757</v>
      </c>
      <c r="C630" s="38" t="s">
        <v>128</v>
      </c>
      <c r="E630" s="38" t="s">
        <v>129</v>
      </c>
      <c r="F630" s="25" t="s">
        <v>107</v>
      </c>
      <c r="H630" s="38">
        <v>2.0</v>
      </c>
    </row>
    <row r="631" ht="14.25" customHeight="1">
      <c r="A631" s="38">
        <f t="shared" si="1"/>
        <v>630</v>
      </c>
      <c r="B631" s="47" t="s">
        <v>758</v>
      </c>
      <c r="C631" s="38" t="s">
        <v>128</v>
      </c>
      <c r="E631" s="38" t="s">
        <v>129</v>
      </c>
      <c r="F631" s="25" t="s">
        <v>107</v>
      </c>
      <c r="H631" s="38">
        <v>2.0</v>
      </c>
    </row>
    <row r="632" ht="14.25" customHeight="1">
      <c r="A632" s="38">
        <f t="shared" si="1"/>
        <v>631</v>
      </c>
      <c r="B632" s="47" t="s">
        <v>759</v>
      </c>
      <c r="C632" s="38" t="s">
        <v>128</v>
      </c>
      <c r="E632" s="38" t="s">
        <v>129</v>
      </c>
      <c r="F632" s="25" t="s">
        <v>107</v>
      </c>
      <c r="H632" s="38">
        <v>2.0</v>
      </c>
    </row>
    <row r="633" ht="14.25" customHeight="1">
      <c r="A633" s="38">
        <f t="shared" si="1"/>
        <v>632</v>
      </c>
      <c r="B633" s="47" t="s">
        <v>760</v>
      </c>
      <c r="C633" s="38" t="s">
        <v>128</v>
      </c>
      <c r="E633" s="38" t="s">
        <v>129</v>
      </c>
      <c r="F633" s="25" t="s">
        <v>107</v>
      </c>
      <c r="H633" s="38">
        <v>2.0</v>
      </c>
    </row>
    <row r="634" ht="14.25" customHeight="1">
      <c r="A634" s="38">
        <f t="shared" si="1"/>
        <v>633</v>
      </c>
      <c r="B634" s="47" t="s">
        <v>761</v>
      </c>
      <c r="C634" s="38" t="s">
        <v>128</v>
      </c>
      <c r="E634" s="38" t="s">
        <v>129</v>
      </c>
      <c r="F634" s="25" t="s">
        <v>107</v>
      </c>
      <c r="H634" s="38">
        <v>2.0</v>
      </c>
    </row>
    <row r="635" ht="14.25" customHeight="1">
      <c r="A635" s="38">
        <f t="shared" si="1"/>
        <v>634</v>
      </c>
      <c r="B635" s="47" t="s">
        <v>762</v>
      </c>
      <c r="C635" s="38" t="s">
        <v>128</v>
      </c>
      <c r="E635" s="38" t="s">
        <v>129</v>
      </c>
      <c r="F635" s="25" t="s">
        <v>107</v>
      </c>
      <c r="H635" s="38">
        <v>2.0</v>
      </c>
    </row>
    <row r="636" ht="14.25" customHeight="1">
      <c r="A636" s="38">
        <f t="shared" si="1"/>
        <v>635</v>
      </c>
      <c r="B636" s="47" t="s">
        <v>763</v>
      </c>
      <c r="C636" s="38" t="s">
        <v>128</v>
      </c>
      <c r="E636" s="38" t="s">
        <v>129</v>
      </c>
      <c r="F636" s="25" t="s">
        <v>107</v>
      </c>
      <c r="H636" s="38">
        <v>2.0</v>
      </c>
    </row>
    <row r="637" ht="14.25" customHeight="1">
      <c r="A637" s="38">
        <f t="shared" si="1"/>
        <v>636</v>
      </c>
      <c r="B637" s="47" t="s">
        <v>764</v>
      </c>
      <c r="C637" s="38" t="s">
        <v>128</v>
      </c>
      <c r="E637" s="38" t="s">
        <v>129</v>
      </c>
      <c r="F637" s="25" t="s">
        <v>107</v>
      </c>
      <c r="H637" s="38">
        <v>2.0</v>
      </c>
    </row>
    <row r="638" ht="14.25" customHeight="1">
      <c r="A638" s="38">
        <f t="shared" si="1"/>
        <v>637</v>
      </c>
      <c r="B638" s="47" t="s">
        <v>765</v>
      </c>
      <c r="C638" s="38" t="s">
        <v>128</v>
      </c>
      <c r="E638" s="38" t="s">
        <v>129</v>
      </c>
      <c r="F638" s="25" t="s">
        <v>107</v>
      </c>
      <c r="H638" s="38">
        <v>2.0</v>
      </c>
    </row>
    <row r="639" ht="14.25" customHeight="1">
      <c r="A639" s="38">
        <f t="shared" si="1"/>
        <v>638</v>
      </c>
      <c r="B639" s="47" t="s">
        <v>766</v>
      </c>
      <c r="C639" s="38" t="s">
        <v>128</v>
      </c>
      <c r="E639" s="38" t="s">
        <v>129</v>
      </c>
      <c r="F639" s="25" t="s">
        <v>107</v>
      </c>
      <c r="H639" s="38">
        <v>2.0</v>
      </c>
    </row>
    <row r="640" ht="14.25" customHeight="1">
      <c r="A640" s="38">
        <f t="shared" si="1"/>
        <v>639</v>
      </c>
      <c r="B640" s="47" t="s">
        <v>767</v>
      </c>
      <c r="C640" s="38" t="s">
        <v>128</v>
      </c>
      <c r="E640" s="38" t="s">
        <v>129</v>
      </c>
      <c r="F640" s="25" t="s">
        <v>107</v>
      </c>
      <c r="H640" s="38">
        <v>2.0</v>
      </c>
    </row>
    <row r="641" ht="14.25" customHeight="1">
      <c r="A641" s="38">
        <f t="shared" si="1"/>
        <v>640</v>
      </c>
      <c r="B641" s="47" t="s">
        <v>768</v>
      </c>
      <c r="C641" s="38" t="s">
        <v>128</v>
      </c>
      <c r="E641" s="38" t="s">
        <v>129</v>
      </c>
      <c r="F641" s="25" t="s">
        <v>107</v>
      </c>
      <c r="H641" s="38">
        <v>2.0</v>
      </c>
    </row>
    <row r="642" ht="14.25" customHeight="1">
      <c r="A642" s="38">
        <f t="shared" si="1"/>
        <v>641</v>
      </c>
      <c r="B642" s="47" t="s">
        <v>769</v>
      </c>
      <c r="C642" s="38" t="s">
        <v>128</v>
      </c>
      <c r="E642" s="38" t="s">
        <v>129</v>
      </c>
      <c r="F642" s="25" t="s">
        <v>107</v>
      </c>
      <c r="H642" s="38">
        <v>2.0</v>
      </c>
    </row>
    <row r="643" ht="14.25" customHeight="1">
      <c r="A643" s="38">
        <f t="shared" si="1"/>
        <v>642</v>
      </c>
      <c r="B643" s="47" t="s">
        <v>770</v>
      </c>
      <c r="C643" s="38" t="s">
        <v>128</v>
      </c>
      <c r="E643" s="38" t="s">
        <v>129</v>
      </c>
      <c r="F643" s="25" t="s">
        <v>107</v>
      </c>
      <c r="H643" s="38">
        <v>2.0</v>
      </c>
    </row>
    <row r="644" ht="14.25" customHeight="1">
      <c r="A644" s="38">
        <f t="shared" si="1"/>
        <v>643</v>
      </c>
      <c r="B644" s="47" t="s">
        <v>771</v>
      </c>
      <c r="C644" s="38" t="s">
        <v>128</v>
      </c>
      <c r="E644" s="38" t="s">
        <v>129</v>
      </c>
      <c r="F644" s="25" t="s">
        <v>107</v>
      </c>
      <c r="H644" s="38">
        <v>2.0</v>
      </c>
    </row>
    <row r="645" ht="14.25" customHeight="1">
      <c r="A645" s="38">
        <f t="shared" si="1"/>
        <v>644</v>
      </c>
      <c r="B645" s="47" t="s">
        <v>772</v>
      </c>
      <c r="C645" s="38" t="s">
        <v>128</v>
      </c>
      <c r="E645" s="38" t="s">
        <v>129</v>
      </c>
      <c r="F645" s="25" t="s">
        <v>107</v>
      </c>
      <c r="H645" s="38">
        <v>2.0</v>
      </c>
    </row>
    <row r="646" ht="14.25" customHeight="1">
      <c r="A646" s="38">
        <f t="shared" si="1"/>
        <v>645</v>
      </c>
      <c r="B646" s="47" t="s">
        <v>773</v>
      </c>
      <c r="C646" s="38" t="s">
        <v>128</v>
      </c>
      <c r="E646" s="38" t="s">
        <v>129</v>
      </c>
      <c r="F646" s="25" t="s">
        <v>107</v>
      </c>
      <c r="H646" s="38">
        <v>2.0</v>
      </c>
    </row>
    <row r="647" ht="14.25" customHeight="1">
      <c r="A647" s="38">
        <f t="shared" si="1"/>
        <v>646</v>
      </c>
      <c r="B647" s="47" t="s">
        <v>774</v>
      </c>
      <c r="C647" s="38" t="s">
        <v>128</v>
      </c>
      <c r="E647" s="38" t="s">
        <v>129</v>
      </c>
      <c r="F647" s="25" t="s">
        <v>107</v>
      </c>
      <c r="H647" s="38">
        <v>2.0</v>
      </c>
    </row>
    <row r="648" ht="14.25" customHeight="1">
      <c r="A648" s="38">
        <f t="shared" si="1"/>
        <v>647</v>
      </c>
      <c r="B648" s="47" t="s">
        <v>775</v>
      </c>
      <c r="C648" s="38" t="s">
        <v>128</v>
      </c>
      <c r="E648" s="38" t="s">
        <v>129</v>
      </c>
      <c r="F648" s="25" t="s">
        <v>107</v>
      </c>
      <c r="H648" s="38">
        <v>2.0</v>
      </c>
    </row>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location="/1580911510000" ref="B106"/>
    <hyperlink r:id="rId2" location="/1580911510000." ref="B121"/>
    <hyperlink r:id="rId3" location="/1580911510000" ref="B142"/>
    <hyperlink r:id="rId4" location="gid=1822426044" ref="B230"/>
    <hyperlink r:id="rId5" location="gid=1822426044" ref="B235"/>
    <hyperlink r:id="rId6" location="gid=1822426044" ref="B258"/>
  </hyperlinks>
  <printOptions/>
  <pageMargins bottom="0.75" footer="0.0" header="0.0" left="0.7" right="0.7" top="0.75"/>
  <pageSetup orientation="landscape"/>
  <drawing r:id="rId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1.29"/>
    <col customWidth="1" min="2" max="2" width="10.71"/>
    <col customWidth="1" min="3" max="3" width="12.86"/>
    <col customWidth="1" min="4" max="4" width="8.29"/>
    <col customWidth="1" min="5" max="26" width="10.71"/>
  </cols>
  <sheetData>
    <row r="1" ht="14.25" customHeight="1">
      <c r="A1" s="2" t="s">
        <v>776</v>
      </c>
      <c r="B1" s="1" t="s">
        <v>777</v>
      </c>
      <c r="C1" s="1" t="s">
        <v>115</v>
      </c>
      <c r="D1" s="1" t="s">
        <v>778</v>
      </c>
      <c r="E1" s="1" t="s">
        <v>779</v>
      </c>
    </row>
    <row r="2" ht="15.75" customHeight="1">
      <c r="A2" s="48" t="s">
        <v>130</v>
      </c>
      <c r="B2" s="25">
        <f t="array" ref="B2">COUNTIF('Plantilla lista estimación '!F2:F648,'Modulos para estimar'!A2:A19)</f>
        <v>1</v>
      </c>
      <c r="C2" s="25"/>
      <c r="D2" s="25"/>
      <c r="E2" s="25"/>
    </row>
    <row r="3" ht="15.75" customHeight="1">
      <c r="A3" s="49" t="s">
        <v>132</v>
      </c>
      <c r="B3" s="25">
        <f t="array" ref="B3">COUNTIF('Plantilla lista estimación '!F3:F649,'Modulos para estimar'!A3:A20)</f>
        <v>1</v>
      </c>
      <c r="C3" s="25"/>
      <c r="D3" s="25"/>
      <c r="E3" s="25"/>
    </row>
    <row r="4" ht="14.25" customHeight="1">
      <c r="A4" s="49" t="s">
        <v>55</v>
      </c>
      <c r="B4" s="25">
        <f t="array" ref="B4">COUNTIF('Plantilla lista estimación '!F4:F650,'Modulos para estimar'!A4:A21)</f>
        <v>7</v>
      </c>
      <c r="C4" s="25"/>
      <c r="D4" s="25"/>
      <c r="E4" s="25"/>
    </row>
    <row r="5" ht="14.25" customHeight="1">
      <c r="A5" s="49" t="s">
        <v>141</v>
      </c>
      <c r="B5" s="25">
        <f t="array" ref="B5">COUNTIF('Plantilla lista estimación '!F5:F651,'Modulos para estimar'!A5:A22)</f>
        <v>4</v>
      </c>
      <c r="C5" s="25"/>
      <c r="D5" s="25"/>
      <c r="E5" s="25"/>
    </row>
    <row r="6" ht="14.25" customHeight="1">
      <c r="A6" s="50" t="s">
        <v>57</v>
      </c>
      <c r="B6" s="25">
        <f t="array" ref="B6">COUNTIF('Plantilla lista estimación '!F6:F652,'Modulos para estimar'!A6:A23)</f>
        <v>52</v>
      </c>
      <c r="C6" s="25"/>
      <c r="D6" s="25"/>
      <c r="E6" s="25"/>
    </row>
    <row r="7" ht="14.25" customHeight="1">
      <c r="A7" s="49" t="s">
        <v>198</v>
      </c>
      <c r="B7" s="25">
        <f t="array" ref="B7">COUNTIF('Plantilla lista estimación '!F7:F653,'Modulos para estimar'!A7:A24)</f>
        <v>34</v>
      </c>
      <c r="C7" s="25"/>
      <c r="D7" s="25"/>
      <c r="E7" s="25"/>
    </row>
    <row r="8" ht="14.25" customHeight="1">
      <c r="A8" s="49" t="s">
        <v>59</v>
      </c>
      <c r="B8" s="25">
        <f t="array" ref="B8">COUNTIF('Plantilla lista estimación '!F8:F654,'Modulos para estimar'!A8:A25)</f>
        <v>3</v>
      </c>
      <c r="C8" s="25"/>
      <c r="D8" s="25"/>
      <c r="E8" s="25"/>
    </row>
    <row r="9" ht="14.25" customHeight="1">
      <c r="A9" s="49" t="s">
        <v>61</v>
      </c>
      <c r="B9" s="25">
        <f t="array" ref="B9">COUNTIF('Plantilla lista estimación '!F9:F655,'Modulos para estimar'!A9:A26)</f>
        <v>99</v>
      </c>
      <c r="C9" s="25"/>
      <c r="D9" s="25"/>
      <c r="E9" s="25"/>
    </row>
    <row r="10" ht="14.25" customHeight="1">
      <c r="A10" s="49" t="s">
        <v>335</v>
      </c>
      <c r="B10" s="25">
        <f t="array" ref="B10">COUNTIF('Plantilla lista estimación '!F10:F656,'Modulos para estimar'!A10:A27)</f>
        <v>183</v>
      </c>
      <c r="C10" s="25"/>
      <c r="D10" s="25"/>
      <c r="E10" s="25"/>
    </row>
    <row r="11" ht="14.25" customHeight="1">
      <c r="A11" s="49" t="s">
        <v>519</v>
      </c>
      <c r="B11" s="25">
        <f t="array" ref="B11">COUNTIF('Plantilla lista estimación '!F11:F657,'Modulos para estimar'!A11:A28)</f>
        <v>43</v>
      </c>
      <c r="C11" s="25"/>
      <c r="D11" s="25"/>
      <c r="E11" s="25"/>
    </row>
    <row r="12" ht="14.25" customHeight="1">
      <c r="A12" s="49" t="s">
        <v>64</v>
      </c>
      <c r="B12" s="25">
        <f t="array" ref="B12">COUNTIF('Plantilla lista estimación '!F12:F658,'Modulos para estimar'!A12:A29)</f>
        <v>8</v>
      </c>
      <c r="C12" s="25"/>
      <c r="D12" s="25"/>
      <c r="E12" s="25"/>
    </row>
    <row r="13" ht="14.25" customHeight="1">
      <c r="A13" s="51" t="s">
        <v>66</v>
      </c>
      <c r="B13" s="25">
        <f t="array" ref="B13">COUNTIF('Plantilla lista estimación '!F13:F659,'Modulos para estimar'!A13:A30)</f>
        <v>3</v>
      </c>
      <c r="C13" s="25"/>
      <c r="D13" s="25"/>
      <c r="E13" s="25"/>
    </row>
    <row r="14" ht="14.25" customHeight="1">
      <c r="A14" s="49" t="s">
        <v>65</v>
      </c>
      <c r="B14" s="25">
        <f t="array" ref="B14">COUNTIF('Plantilla lista estimación '!F14:F660,'Modulos para estimar'!A14:A31)</f>
        <v>16</v>
      </c>
      <c r="C14" s="25"/>
      <c r="D14" s="25"/>
      <c r="E14" s="25"/>
    </row>
    <row r="15" ht="14.25" customHeight="1">
      <c r="A15" s="49" t="s">
        <v>68</v>
      </c>
      <c r="B15" s="25">
        <f t="array" ref="B15">COUNTIF('Plantilla lista estimación '!F15:F661,'Modulos para estimar'!A15:A32)</f>
        <v>0</v>
      </c>
      <c r="C15" s="25"/>
      <c r="D15" s="25"/>
      <c r="E15" s="25"/>
    </row>
    <row r="16" ht="14.25" customHeight="1">
      <c r="A16" s="49" t="s">
        <v>67</v>
      </c>
      <c r="B16" s="25">
        <f t="array" ref="B16">COUNTIF('Plantilla lista estimación '!F16:F662,'Modulos para estimar'!A16:A33)</f>
        <v>15</v>
      </c>
      <c r="C16" s="25"/>
      <c r="D16" s="25"/>
      <c r="E16" s="25"/>
    </row>
    <row r="17" ht="14.25" customHeight="1">
      <c r="A17" s="49" t="s">
        <v>78</v>
      </c>
      <c r="B17" s="25">
        <f t="array" ref="B17">COUNTIF('Plantilla lista estimación '!F17:F663,'Modulos para estimar'!A17:A34)</f>
        <v>10</v>
      </c>
      <c r="C17" s="25"/>
      <c r="D17" s="25"/>
      <c r="E17" s="25"/>
    </row>
    <row r="18" ht="14.25" customHeight="1">
      <c r="A18" s="49" t="s">
        <v>80</v>
      </c>
      <c r="B18" s="25">
        <f t="array" ref="B18">COUNTIF('Plantilla lista estimación '!F18:F664,'Modulos para estimar'!A18:A35)</f>
        <v>75</v>
      </c>
      <c r="C18" s="25"/>
      <c r="D18" s="25"/>
      <c r="E18" s="25"/>
    </row>
    <row r="19" ht="14.25" customHeight="1">
      <c r="A19" s="52" t="s">
        <v>107</v>
      </c>
      <c r="B19" s="25">
        <f t="array" ref="B19">COUNTIF('Plantilla lista estimación '!F19:F665,'Modulos para estimar'!A19:A36)</f>
        <v>93</v>
      </c>
      <c r="C19" s="53"/>
      <c r="D19" s="53"/>
      <c r="E19" s="53"/>
    </row>
    <row r="20" ht="14.25" customHeight="1">
      <c r="A20" s="41" t="s">
        <v>780</v>
      </c>
      <c r="B20" s="25">
        <f>SUM(B2:B19)</f>
        <v>647</v>
      </c>
      <c r="C20" s="25"/>
      <c r="D20" s="25"/>
      <c r="E20" s="25"/>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78.14"/>
    <col customWidth="1" min="3" max="3" width="96.29"/>
    <col customWidth="1" min="4" max="4" width="97.0"/>
    <col customWidth="1" min="5" max="5" width="7.57"/>
    <col customWidth="1" min="6" max="6" width="93.71"/>
  </cols>
  <sheetData>
    <row r="1">
      <c r="D1" s="54" t="s">
        <v>781</v>
      </c>
      <c r="E1" s="54"/>
      <c r="F1" s="54" t="s">
        <v>782</v>
      </c>
    </row>
    <row r="3">
      <c r="B3" s="55" t="s">
        <v>783</v>
      </c>
      <c r="C3" s="56" t="str">
        <f>IFERROR(__xludf.DUMMYFUNCTION("UNIQUE(B3:B190)"),"Validar el ingreso al gestor POC Laura Avatar desde zona publica con usuario TI no autorizado, redireccione al Gestor de interacciones tradicional (flujo actual).")</f>
        <v>Validar el ingreso al gestor POC Laura Avatar desde zona publica con usuario TI no autorizado, redireccione al Gestor de interacciones tradicional (flujo actual).</v>
      </c>
      <c r="D3" s="57" t="s">
        <v>784</v>
      </c>
      <c r="E3" s="58">
        <v>1.0</v>
      </c>
      <c r="F3" s="55" t="s">
        <v>785</v>
      </c>
    </row>
    <row r="4">
      <c r="B4" s="59" t="s">
        <v>786</v>
      </c>
      <c r="C4" s="56" t="str">
        <f>IFERROR(__xludf.DUMMYFUNCTION("""COMPUTED_VALUE"""),"Validar el ingreso al gestor POC Laura Avatar desde zona publica con usuario CE no autorizado, redireccione al Gestor de interacciones tradicional (flujo actual).")</f>
        <v>Validar el ingreso al gestor POC Laura Avatar desde zona publica con usuario CE no autorizado, redireccione al Gestor de interacciones tradicional (flujo actual).</v>
      </c>
      <c r="D4" s="57" t="s">
        <v>787</v>
      </c>
      <c r="E4" s="60">
        <f t="shared" ref="E4:E70" si="1">SUM(E3+1)</f>
        <v>2</v>
      </c>
      <c r="F4" s="59" t="s">
        <v>786</v>
      </c>
    </row>
    <row r="5">
      <c r="B5" s="59" t="s">
        <v>788</v>
      </c>
      <c r="C5" s="56" t="str">
        <f>IFERROR(__xludf.DUMMYFUNCTION("""COMPUTED_VALUE"""),"Validar el ingreso al gestor POC Laura Avatar desde zona publica con usuario CC no autorizado, redireccione al Gestor de interacciones tradicional (flujo actual).")</f>
        <v>Validar el ingreso al gestor POC Laura Avatar desde zona publica con usuario CC no autorizado, redireccione al Gestor de interacciones tradicional (flujo actual).</v>
      </c>
      <c r="D5" s="57" t="s">
        <v>789</v>
      </c>
      <c r="E5" s="60">
        <f t="shared" si="1"/>
        <v>3</v>
      </c>
      <c r="F5" s="59" t="s">
        <v>788</v>
      </c>
    </row>
    <row r="6">
      <c r="B6" s="59" t="s">
        <v>790</v>
      </c>
      <c r="C6" s="56" t="str">
        <f>IFERROR(__xludf.DUMMYFUNCTION("""COMPUTED_VALUE"""),"Validar el ingreso al gestor POC Laura Avatar desde zona publica con usuario TI autorizado, redireccione al usuario a la pantalla bienvenida")</f>
        <v>Validar el ingreso al gestor POC Laura Avatar desde zona publica con usuario TI autorizado, redireccione al usuario a la pantalla bienvenida</v>
      </c>
      <c r="D6" s="57" t="s">
        <v>791</v>
      </c>
      <c r="E6" s="60">
        <f t="shared" si="1"/>
        <v>4</v>
      </c>
      <c r="F6" s="59" t="s">
        <v>790</v>
      </c>
    </row>
    <row r="7">
      <c r="B7" s="59" t="s">
        <v>792</v>
      </c>
      <c r="C7" s="56" t="str">
        <f>IFERROR(__xludf.DUMMYFUNCTION("""COMPUTED_VALUE"""),"Validar el ingreso al gestor POC Laura Avatar desde zona publica con usuario CE autorizado, redireccione al usuario a la pantalla bienvenida")</f>
        <v>Validar el ingreso al gestor POC Laura Avatar desde zona publica con usuario CE autorizado, redireccione al usuario a la pantalla bienvenida</v>
      </c>
      <c r="D7" s="57" t="s">
        <v>793</v>
      </c>
      <c r="E7" s="60">
        <f t="shared" si="1"/>
        <v>5</v>
      </c>
      <c r="F7" s="59" t="s">
        <v>792</v>
      </c>
    </row>
    <row r="8">
      <c r="B8" s="59" t="s">
        <v>794</v>
      </c>
      <c r="C8" s="56" t="str">
        <f>IFERROR(__xludf.DUMMYFUNCTION("""COMPUTED_VALUE"""),"Validar el ingreso al gestor POC Laura Avatar desde zona publica con usuario CC autorizado, redireccione al usuario a la pantalla bienvenida")</f>
        <v>Validar el ingreso al gestor POC Laura Avatar desde zona publica con usuario CC autorizado, redireccione al usuario a la pantalla bienvenida</v>
      </c>
      <c r="D8" s="57" t="s">
        <v>795</v>
      </c>
      <c r="E8" s="60">
        <f t="shared" si="1"/>
        <v>6</v>
      </c>
      <c r="F8" s="59" t="s">
        <v>794</v>
      </c>
    </row>
    <row r="9">
      <c r="B9" s="59" t="s">
        <v>796</v>
      </c>
      <c r="C9" s="56" t="str">
        <f>IFERROR(__xludf.DUMMYFUNCTION("""COMPUTED_VALUE"""),"Validar que en la pantalla Bievenido al chat de servicio en daviplata contenga el icono cerrar X, que al dar tap sobre el icono redirrecione al login del gestor")</f>
        <v>Validar que en la pantalla Bievenido al chat de servicio en daviplata contenga el icono cerrar X, que al dar tap sobre el icono redirrecione al login del gestor</v>
      </c>
      <c r="D9" s="57" t="s">
        <v>797</v>
      </c>
      <c r="E9" s="60">
        <f t="shared" si="1"/>
        <v>7</v>
      </c>
      <c r="F9" s="59" t="s">
        <v>796</v>
      </c>
    </row>
    <row r="10">
      <c r="B10" s="61" t="s">
        <v>789</v>
      </c>
      <c r="C10" s="56" t="str">
        <f>IFERROR(__xludf.DUMMYFUNCTION("""COMPUTED_VALUE"""),"Validar que en la pantalla Bienvenido al chat de servicio en Daviplata contenga el icono Minimizar -, que al dar tap sobre el icono redireccione a la App Daviplata")</f>
        <v>Validar que en la pantalla Bienvenido al chat de servicio en Daviplata contenga el icono Minimizar -, que al dar tap sobre el icono redireccione a la App Daviplata</v>
      </c>
      <c r="D10" s="57" t="s">
        <v>798</v>
      </c>
      <c r="E10" s="60">
        <f t="shared" si="1"/>
        <v>8</v>
      </c>
      <c r="F10" s="59" t="s">
        <v>789</v>
      </c>
    </row>
    <row r="11">
      <c r="B11" s="61" t="s">
        <v>791</v>
      </c>
      <c r="C11" s="56" t="str">
        <f>IFERROR(__xludf.DUMMYFUNCTION("""COMPUTED_VALUE"""),"Validar que luego de seleccionar el icono minimizar y volver a ingresar al boton necesito ayuda, se direccione al usuario al Gestor Poc Laura en la misma pantalla que se minimizo")</f>
        <v>Validar que luego de seleccionar el icono minimizar y volver a ingresar al boton necesito ayuda, se direccione al usuario al Gestor Poc Laura en la misma pantalla que se minimizo</v>
      </c>
      <c r="D11" s="57" t="s">
        <v>799</v>
      </c>
      <c r="E11" s="60">
        <f t="shared" si="1"/>
        <v>9</v>
      </c>
      <c r="F11" s="59" t="s">
        <v>791</v>
      </c>
    </row>
    <row r="12">
      <c r="B12" s="61" t="s">
        <v>800</v>
      </c>
      <c r="C12" s="56" t="str">
        <f>IFERROR(__xludf.DUMMYFUNCTION("""COMPUTED_VALUE"""),"validar que la pantalla bienvenido contenga El boton Empecemos activo en color Rojo")</f>
        <v>validar que la pantalla bienvenido contenga El boton Empecemos activo en color Rojo</v>
      </c>
      <c r="D12" s="57" t="s">
        <v>801</v>
      </c>
      <c r="E12" s="60">
        <f t="shared" si="1"/>
        <v>10</v>
      </c>
      <c r="F12" s="59" t="s">
        <v>800</v>
      </c>
    </row>
    <row r="13">
      <c r="B13" s="61" t="s">
        <v>795</v>
      </c>
      <c r="C13" s="56" t="str">
        <f>IFERROR(__xludf.DUMMYFUNCTION("""COMPUTED_VALUE"""),"Validar que la pantalla Bienvenido contenga el siguiente texto ""Aquí podra realizar todas sus consultas sobre el producto Daviplata.""")</f>
        <v>Validar que la pantalla Bienvenido contenga el siguiente texto "Aquí podra realizar todas sus consultas sobre el producto Daviplata."</v>
      </c>
      <c r="D13" s="57" t="s">
        <v>802</v>
      </c>
      <c r="E13" s="60">
        <f t="shared" si="1"/>
        <v>11</v>
      </c>
      <c r="F13" s="59" t="s">
        <v>795</v>
      </c>
    </row>
    <row r="14">
      <c r="B14" s="61" t="s">
        <v>797</v>
      </c>
      <c r="C14" s="56" t="str">
        <f>IFERROR(__xludf.DUMMYFUNCTION("""COMPUTED_VALUE"""),"Validar que la pantalla Bienvenido contenga el siguiente texto ""Bienvenido al chat de servicio de Daviplata"" en negrilla y adicional contenga la imagen del avatar Laura")</f>
        <v>Validar que la pantalla Bienvenido contenga el siguiente texto "Bienvenido al chat de servicio de Daviplata" en negrilla y adicional contenga la imagen del avatar Laura</v>
      </c>
      <c r="D14" s="57" t="s">
        <v>803</v>
      </c>
      <c r="E14" s="60">
        <f t="shared" si="1"/>
        <v>12</v>
      </c>
      <c r="F14" s="59" t="s">
        <v>797</v>
      </c>
    </row>
    <row r="15">
      <c r="B15" s="59" t="s">
        <v>804</v>
      </c>
      <c r="C15" s="56" t="str">
        <f>IFERROR(__xludf.DUMMYFUNCTION("""COMPUTED_VALUE"""),"validar que al dar tap en el boton Empecemos se dirija a la pantalla ¿necesita Ayuda? donde se podrá visualizar el siguiente mensaje ""Bienvenido a nuestro canal de Chat DaviPlata. Soy Laura y estaré encargada de atender su solicitud. ¿como puedo ayudarle"&amp;"? con la fecha y hora")</f>
        <v>validar que al dar tap en el boton Empecemos se dirija a la pantalla ¿necesita Ayuda? donde se podrá visualizar el siguiente mensaje "Bienvenido a nuestro canal de Chat DaviPlata. Soy Laura y estaré encargada de atender su solicitud. ¿como puedo ayudarle? con la fecha y hora</v>
      </c>
      <c r="D15" s="57" t="s">
        <v>805</v>
      </c>
      <c r="E15" s="60">
        <f t="shared" si="1"/>
        <v>13</v>
      </c>
      <c r="F15" s="59" t="s">
        <v>804</v>
      </c>
    </row>
    <row r="16">
      <c r="B16" s="61" t="s">
        <v>799</v>
      </c>
      <c r="C16" s="56" t="str">
        <f>IFERROR(__xludf.DUMMYFUNCTION("""COMPUTED_VALUE"""),"Validar que si el usuario cuenta con el microfono activo, en la parte inferior derecha se le active el icono del microfono")</f>
        <v>Validar que si el usuario cuenta con el microfono activo, en la parte inferior derecha se le active el icono del microfono</v>
      </c>
      <c r="D16" s="57" t="s">
        <v>806</v>
      </c>
      <c r="E16" s="60">
        <f t="shared" si="1"/>
        <v>14</v>
      </c>
      <c r="F16" s="59" t="s">
        <v>799</v>
      </c>
    </row>
    <row r="17">
      <c r="B17" s="61" t="s">
        <v>801</v>
      </c>
      <c r="C17" s="56" t="str">
        <f>IFERROR(__xludf.DUMMYFUNCTION("""COMPUTED_VALUE"""),"Validar que si el usuario no cuenta con el microfono activo, en la parte inferior derecha no se le muestre activo el icono de microfono")</f>
        <v>Validar que si el usuario no cuenta con el microfono activo, en la parte inferior derecha no se le muestre activo el icono de microfono</v>
      </c>
      <c r="D17" s="57" t="s">
        <v>807</v>
      </c>
      <c r="E17" s="60">
        <f t="shared" si="1"/>
        <v>15</v>
      </c>
      <c r="F17" s="59" t="s">
        <v>801</v>
      </c>
    </row>
    <row r="18">
      <c r="B18" s="61" t="s">
        <v>802</v>
      </c>
      <c r="C18" s="56" t="str">
        <f>IFERROR(__xludf.DUMMYFUNCTION("""COMPUTED_VALUE"""),"Validar que la pantalla contenga el boton atras")</f>
        <v>Validar que la pantalla contenga el boton atras</v>
      </c>
      <c r="D18" s="57" t="s">
        <v>808</v>
      </c>
      <c r="E18" s="60">
        <f t="shared" si="1"/>
        <v>16</v>
      </c>
      <c r="F18" s="59" t="s">
        <v>802</v>
      </c>
    </row>
    <row r="19">
      <c r="B19" s="59" t="s">
        <v>809</v>
      </c>
      <c r="C19" s="56" t="str">
        <f>IFERROR(__xludf.DUMMYFUNCTION("""COMPUTED_VALUE"""),"Validar que el campo para escribir contenga la marca de agua ""Escribe tu mensaje..."" y adicional el boton enviar &gt;")</f>
        <v>Validar que el campo para escribir contenga la marca de agua "Escribe tu mensaje..." y adicional el boton enviar &gt;</v>
      </c>
      <c r="D19" s="57" t="s">
        <v>810</v>
      </c>
      <c r="E19" s="60">
        <f t="shared" si="1"/>
        <v>17</v>
      </c>
      <c r="F19" s="59" t="s">
        <v>809</v>
      </c>
    </row>
    <row r="20">
      <c r="B20" s="59" t="s">
        <v>811</v>
      </c>
      <c r="C20" s="56" t="str">
        <f>IFERROR(__xludf.DUMMYFUNCTION("""COMPUTED_VALUE"""),"Validar que si el usuario no cuenta con el microfono activo, permita ingresar la respuesta incorporada ""Cambio de numero"" por medio de la caja de texto y al ser enviada se presente la fecha y hora. Adicional validar que la respuesta por parte del Avatar"&amp;" Laura sea coherente de acuerdo a la consulta")</f>
        <v>Validar que si el usuario no cuenta con el microfono activo, permita ingresar la respuesta incorporada "Cambio de numero" por medio de la caja de texto y al ser enviada se presente la fecha y hora. Adicional validar que la respuesta por parte del Avatar Laura sea coherente de acuerdo a la consulta</v>
      </c>
      <c r="D20" s="57" t="s">
        <v>812</v>
      </c>
      <c r="E20" s="60">
        <f t="shared" si="1"/>
        <v>18</v>
      </c>
      <c r="F20" s="62" t="s">
        <v>813</v>
      </c>
    </row>
    <row r="21">
      <c r="B21" s="63" t="s">
        <v>806</v>
      </c>
      <c r="C21" s="56" t="str">
        <f>IFERROR(__xludf.DUMMYFUNCTION("""COMPUTED_VALUE"""),"Validar que si el proceso es automatica como el cambio de numero se le presente al usuario un Link que direccione al aliado correspondiente para manejar el proceso")</f>
        <v>Validar que si el proceso es automatica como el cambio de numero se le presente al usuario un Link que direccione al aliado correspondiente para manejar el proceso</v>
      </c>
      <c r="D21" s="57" t="s">
        <v>814</v>
      </c>
      <c r="E21" s="60">
        <f t="shared" si="1"/>
        <v>19</v>
      </c>
      <c r="F21" s="62" t="s">
        <v>815</v>
      </c>
    </row>
    <row r="22">
      <c r="B22" s="59" t="s">
        <v>816</v>
      </c>
      <c r="C22" s="56" t="str">
        <f>IFERROR(__xludf.DUMMYFUNCTION("""COMPUTED_VALUE"""),"Validar que si el usuario no cuenta con el microfono activo, permita ingresar la respuesta incorporada ""Olvidé mi clave"" por medio de la caja de texto y al ser enviada se presente la fecha y hora. Adicional validar que la respuesta por parte del Avatar "&amp;"Laura sea coherente de acuerdo a la consulta")</f>
        <v>Validar que si el usuario no cuenta con el microfono activo, permita ingresar la respuesta incorporada "Olvidé mi clave" por medio de la caja de texto y al ser enviada se presente la fecha y hora. Adicional validar que la respuesta por parte del Avatar Laura sea coherente de acuerdo a la consulta</v>
      </c>
      <c r="D22" s="57" t="s">
        <v>808</v>
      </c>
      <c r="E22" s="60">
        <f t="shared" si="1"/>
        <v>20</v>
      </c>
      <c r="F22" s="62" t="s">
        <v>817</v>
      </c>
    </row>
    <row r="23">
      <c r="B23" s="61" t="s">
        <v>808</v>
      </c>
      <c r="C23" s="56" t="str">
        <f>IFERROR(__xludf.DUMMYFUNCTION("""COMPUTED_VALUE"""),"Validar que si el proceso es automatico se le presente al usuario un Link que direccione al aliado correspondiente para manejar el proceso")</f>
        <v>Validar que si el proceso es automatico se le presente al usuario un Link que direccione al aliado correspondiente para manejar el proceso</v>
      </c>
      <c r="D23" s="57" t="s">
        <v>818</v>
      </c>
      <c r="E23" s="60">
        <f t="shared" si="1"/>
        <v>21</v>
      </c>
      <c r="F23" s="59" t="s">
        <v>808</v>
      </c>
    </row>
    <row r="24">
      <c r="B24" s="59" t="s">
        <v>819</v>
      </c>
      <c r="C24" s="56" t="str">
        <f>IFERROR(__xludf.DUMMYFUNCTION("""COMPUTED_VALUE"""),"Validar que si el usuario no cuenta con el microfono activo, permita ingresar la respuesta incorporada ""Tasas tarifas y limites"" por medio de la caja de texto y al ser enviada se presente la fecha y hora. Adicional validar que la respuesta por parte del"&amp;" Avatar Laura sea coherente de acuerdo a la consulta")</f>
        <v>Validar que si el usuario no cuenta con el microfono activo, permita ingresar la respuesta incorporada "Tasas tarifas y limites" por medio de la caja de texto y al ser enviada se presente la fecha y hora. Adicional validar que la respuesta por parte del Avatar Laura sea coherente de acuerdo a la consulta</v>
      </c>
      <c r="D24" s="57" t="s">
        <v>808</v>
      </c>
      <c r="E24" s="60">
        <f t="shared" si="1"/>
        <v>22</v>
      </c>
      <c r="F24" s="62" t="s">
        <v>820</v>
      </c>
    </row>
    <row r="25">
      <c r="B25" s="61" t="s">
        <v>812</v>
      </c>
      <c r="C25" s="56" t="str">
        <f>IFERROR(__xludf.DUMMYFUNCTION("""COMPUTED_VALUE"""),"Validar que para esta consulta, se le disponibiliza al usuario un link para ver el pdf")</f>
        <v>Validar que para esta consulta, se le disponibiliza al usuario un link para ver el pdf</v>
      </c>
      <c r="D25" s="57" t="s">
        <v>821</v>
      </c>
      <c r="E25" s="60">
        <f t="shared" si="1"/>
        <v>23</v>
      </c>
      <c r="F25" s="59" t="s">
        <v>812</v>
      </c>
    </row>
    <row r="26">
      <c r="B26" s="59" t="s">
        <v>822</v>
      </c>
      <c r="C26" s="56" t="str">
        <f>IFERROR(__xludf.DUMMYFUNCTION("""COMPUTED_VALUE"""),"Validar que si el usuario no cuenta con el microfono activo, permita ingresar la respuesta incorporada ""Como usar transfiya"" por medio de la caja de texto y al ser enviada se presente la fecha y hora. Adicional validar que la respuesta por parte del Ava"&amp;"tar Laura sea coherente de acuerdo a la consulta")</f>
        <v>Validar que si el usuario no cuenta con el microfono activo, permita ingresar la respuesta incorporada "Como usar transfiya" por medio de la caja de texto y al ser enviada se presente la fecha y hora. Adicional validar que la respuesta por parte del Avatar Laura sea coherente de acuerdo a la consulta</v>
      </c>
      <c r="D26" s="57" t="s">
        <v>808</v>
      </c>
      <c r="E26" s="60">
        <f t="shared" si="1"/>
        <v>24</v>
      </c>
      <c r="F26" s="62" t="s">
        <v>823</v>
      </c>
    </row>
    <row r="27">
      <c r="B27" s="59" t="s">
        <v>824</v>
      </c>
      <c r="C27" s="56" t="str">
        <f>IFERROR(__xludf.DUMMYFUNCTION("""COMPUTED_VALUE"""),"Validar que si el usuario no cuenta con el microfono activo, permita ingresar la respuesta incorporada ""Solicitar certificados"" por medio de la caja de texto y al ser enviada se presente la fecha y hora. Adicional validar que la respuesta por parte del "&amp;"Avatar Laura sea coherente de acuerdo a la consulta")</f>
        <v>Validar que si el usuario no cuenta con el microfono activo, permita ingresar la respuesta incorporada "Solicitar certificados" por medio de la caja de texto y al ser enviada se presente la fecha y hora. Adicional validar que la respuesta por parte del Avatar Laura sea coherente de acuerdo a la consulta</v>
      </c>
      <c r="D27" s="57" t="s">
        <v>825</v>
      </c>
      <c r="E27" s="60">
        <f t="shared" si="1"/>
        <v>25</v>
      </c>
      <c r="F27" s="62" t="s">
        <v>826</v>
      </c>
    </row>
    <row r="28">
      <c r="B28" s="59" t="s">
        <v>827</v>
      </c>
      <c r="C28" s="56" t="str">
        <f>IFERROR(__xludf.DUMMYFUNCTION("""COMPUTED_VALUE"""),"Validar que si el usuario no cuenta con el microfono activo, permita ingresar la respuesta incorporada ""Movimientos y extractos"" por medio de la caja de texto y al ser enviada se presente la fecha y hora. Adicional validar que la respuesta por parte del"&amp;" Avatar Laura sea coherente de acuerdo a la consulta")</f>
        <v>Validar que si el usuario no cuenta con el microfono activo, permita ingresar la respuesta incorporada "Movimientos y extractos" por medio de la caja de texto y al ser enviada se presente la fecha y hora. Adicional validar que la respuesta por parte del Avatar Laura sea coherente de acuerdo a la consulta</v>
      </c>
      <c r="D28" s="57" t="s">
        <v>808</v>
      </c>
      <c r="E28" s="60">
        <f t="shared" si="1"/>
        <v>26</v>
      </c>
      <c r="F28" s="62" t="s">
        <v>828</v>
      </c>
    </row>
    <row r="29">
      <c r="B29" s="59" t="s">
        <v>829</v>
      </c>
      <c r="C29" s="56" t="str">
        <f>IFERROR(__xludf.DUMMYFUNCTION("""COMPUTED_VALUE"""),"Validar que si el usuario no cuenta con el microfono activo, permita ingresar la respuesta incorporada ""No reconozco un movimientos"" por medio de la caja de texto y al ser enviada se presente la fecha y hora. Adicional validar que la respuesta por parte"&amp;" del Avatar Laura sea coherente de acuerdo a la consulta")</f>
        <v>Validar que si el usuario no cuenta con el microfono activo, permita ingresar la respuesta incorporada "No reconozco un movimientos" por medio de la caja de texto y al ser enviada se presente la fecha y hora. Adicional validar que la respuesta por parte del Avatar Laura sea coherente de acuerdo a la consulta</v>
      </c>
      <c r="D29" s="57" t="s">
        <v>830</v>
      </c>
      <c r="E29" s="60">
        <f t="shared" si="1"/>
        <v>27</v>
      </c>
      <c r="F29" s="62" t="s">
        <v>831</v>
      </c>
    </row>
    <row r="30">
      <c r="B30" s="59" t="s">
        <v>832</v>
      </c>
      <c r="C30" s="56" t="str">
        <f>IFERROR(__xludf.DUMMYFUNCTION("""COMPUTED_VALUE"""),"Validar que si el usuario no cuenta con el microfono activo, permita ingresar la respuesta incorporada ""Me sacaron plata - me hicieron fraude"" por medio de la caja de texto y al ser enviada se presente la fecha y hora. Adicional validar que la respuesta"&amp;" por parte del Avatar Laura sea coherente de acuerdo a la consulta")</f>
        <v>Validar que si el usuario no cuenta con el microfono activo, permita ingresar la respuesta incorporada "Me sacaron plata - me hicieron fraude" por medio de la caja de texto y al ser enviada se presente la fecha y hora. Adicional validar que la respuesta por parte del Avatar Laura sea coherente de acuerdo a la consulta</v>
      </c>
      <c r="D30" s="57" t="s">
        <v>808</v>
      </c>
      <c r="E30" s="60">
        <f t="shared" si="1"/>
        <v>28</v>
      </c>
      <c r="F30" s="62" t="s">
        <v>833</v>
      </c>
    </row>
    <row r="31">
      <c r="B31" s="59" t="s">
        <v>834</v>
      </c>
      <c r="C31" s="56" t="str">
        <f>IFERROR(__xludf.DUMMYFUNCTION("""COMPUTED_VALUE"""),"Validar que si el usuario no cuenta con el microfono activo, permita ingresar la respuesta incorporada ""El cajero no entregó el dinero"" por medio de la caja de texto y al ser enviada se presente la fecha y hora. Adicional validar que la respuesta por pa"&amp;"rte del Avatar Laura sea coherente de acuerdo a la consulta")</f>
        <v>Validar que si el usuario no cuenta con el microfono activo, permita ingresar la respuesta incorporada "El cajero no entregó el dinero" por medio de la caja de texto y al ser enviada se presente la fecha y hora. Adicional validar que la respuesta por parte del Avatar Laura sea coherente de acuerdo a la consulta</v>
      </c>
      <c r="D31" s="57" t="s">
        <v>835</v>
      </c>
      <c r="E31" s="60">
        <f t="shared" si="1"/>
        <v>29</v>
      </c>
      <c r="F31" s="62" t="s">
        <v>836</v>
      </c>
    </row>
    <row r="32">
      <c r="B32" s="59" t="s">
        <v>837</v>
      </c>
      <c r="C32" s="56" t="str">
        <f>IFERROR(__xludf.DUMMYFUNCTION("""COMPUTED_VALUE"""),"Validar que si el usuario no cuenta con el microfono activo, permita ingresar la respuesta incorporada ""No recibí el codigo de registro"" por medio de la caja de texto y al ser enviada se presente la fecha y hora. Adicional validar que la respuesta por p"&amp;"arte del Avatar Laura sea coherente de acuerdo a la consulta")</f>
        <v>Validar que si el usuario no cuenta con el microfono activo, permita ingresar la respuesta incorporada "No recibí el codigo de registro" por medio de la caja de texto y al ser enviada se presente la fecha y hora. Adicional validar que la respuesta por parte del Avatar Laura sea coherente de acuerdo a la consulta</v>
      </c>
      <c r="D32" s="57" t="s">
        <v>808</v>
      </c>
      <c r="E32" s="60">
        <f t="shared" si="1"/>
        <v>30</v>
      </c>
      <c r="F32" s="62" t="s">
        <v>838</v>
      </c>
    </row>
    <row r="33">
      <c r="B33" s="59" t="s">
        <v>839</v>
      </c>
      <c r="C33" s="56" t="str">
        <f>IFERROR(__xludf.DUMMYFUNCTION("""COMPUTED_VALUE"""),"Validar que si el usuario no cuenta con el microfono activo, permita ingresar la respuesta incorporada ""Desbloquear daviplata"" por medio de la caja de texto y al ser enviada se presente la fecha y hora. Adicional validar que la respuesta por parte del A"&amp;"vatar Laura sea coherente de acuerdo a la consulta")</f>
        <v>Validar que si el usuario no cuenta con el microfono activo, permita ingresar la respuesta incorporada "Desbloquear daviplata" por medio de la caja de texto y al ser enviada se presente la fecha y hora. Adicional validar que la respuesta por parte del Avatar Laura sea coherente de acuerdo a la consulta</v>
      </c>
      <c r="D33" s="64" t="s">
        <v>840</v>
      </c>
      <c r="E33" s="60">
        <f t="shared" si="1"/>
        <v>31</v>
      </c>
      <c r="F33" s="62" t="s">
        <v>841</v>
      </c>
    </row>
    <row r="34">
      <c r="B34" s="59" t="s">
        <v>842</v>
      </c>
      <c r="C34" s="56" t="str">
        <f>IFERROR(__xludf.DUMMYFUNCTION("""COMPUTED_VALUE"""),"Validar que si el usuario no cuenta con el microfono activo, permita ingresar la respuesta incorporada ""Bloqueo por perdida o Robo"" por medio de la caja de texto y al ser enviada se presente la fecha y hora. Adicional validar que la respuesta por parte "&amp;"del Avatar Laura sea coherente de acuerdo a la consulta")</f>
        <v>Validar que si el usuario no cuenta con el microfono activo, permita ingresar la respuesta incorporada "Bloqueo por perdida o Robo" por medio de la caja de texto y al ser enviada se presente la fecha y hora. Adicional validar que la respuesta por parte del Avatar Laura sea coherente de acuerdo a la consulta</v>
      </c>
      <c r="D34" s="64" t="s">
        <v>808</v>
      </c>
      <c r="E34" s="60">
        <f t="shared" si="1"/>
        <v>32</v>
      </c>
      <c r="F34" s="62" t="s">
        <v>843</v>
      </c>
    </row>
    <row r="35">
      <c r="B35" s="59" t="s">
        <v>844</v>
      </c>
      <c r="C35" s="56" t="str">
        <f>IFERROR(__xludf.DUMMYFUNCTION("""COMPUTED_VALUE"""),"Validar que si el usuario no cuenta con el microfono activo, permita ingresar la respuesta incorporada ""Realice o me realizaron una transferencia desde otro banco y no se refleja el dinero"" por medio de la caja de texto y al ser enviada se presente la f"&amp;"echa y hora. Adicional validar que la respuesta por parte del Avatar Laura sea coherente de acuerdo a la consulta")</f>
        <v>Validar que si el usuario no cuenta con el microfono activo, permita ingresar la respuesta incorporada "Realice o me realizaron una transferencia desde otro banco y no se refleja el dinero" por medio de la caja de texto y al ser enviada se presente la fecha y hora. Adicional validar que la respuesta por parte del Avatar Laura sea coherente de acuerdo a la consulta</v>
      </c>
      <c r="D35" s="64" t="s">
        <v>845</v>
      </c>
      <c r="E35" s="60">
        <f t="shared" si="1"/>
        <v>33</v>
      </c>
      <c r="F35" s="62" t="s">
        <v>846</v>
      </c>
    </row>
    <row r="36">
      <c r="B36" s="59" t="s">
        <v>847</v>
      </c>
      <c r="C36" s="56" t="str">
        <f>IFERROR(__xludf.DUMMYFUNCTION("""COMPUTED_VALUE"""),"Validar que si el usuario no cuenta con el microfono activo, permita ingresar la respuesta incorporada ""Hice una transaccion pero em equivoqué"" por medio de la caja de texto y al ser enviada se presente la fecha y hora. Adicional validar que la respuest"&amp;"a por parte del Avatar Laura sea coherente de acuerdo a la consulta")</f>
        <v>Validar que si el usuario no cuenta con el microfono activo, permita ingresar la respuesta incorporada "Hice una transaccion pero em equivoqué" por medio de la caja de texto y al ser enviada se presente la fecha y hora. Adicional validar que la respuesta por parte del Avatar Laura sea coherente de acuerdo a la consulta</v>
      </c>
      <c r="D36" s="64" t="s">
        <v>808</v>
      </c>
      <c r="E36" s="60">
        <f t="shared" si="1"/>
        <v>34</v>
      </c>
      <c r="F36" s="62" t="s">
        <v>848</v>
      </c>
    </row>
    <row r="37">
      <c r="B37" s="61" t="s">
        <v>849</v>
      </c>
      <c r="C37" s="56" t="str">
        <f>IFERROR(__xludf.DUMMYFUNCTION("""COMPUTED_VALUE"""),"Validar que al proceso se le presente al usuario un Link que direccione al aliado correspondiente para manejar el proceso")</f>
        <v>Validar que al proceso se le presente al usuario un Link que direccione al aliado correspondiente para manejar el proceso</v>
      </c>
      <c r="D37" s="64" t="s">
        <v>850</v>
      </c>
      <c r="E37" s="60">
        <f t="shared" si="1"/>
        <v>35</v>
      </c>
      <c r="F37" s="59" t="s">
        <v>849</v>
      </c>
    </row>
    <row r="38">
      <c r="B38" s="59" t="s">
        <v>851</v>
      </c>
      <c r="C38" s="56" t="str">
        <f>IFERROR(__xludf.DUMMYFUNCTION("""COMPUTED_VALUE"""),"Validar que si el usuario no cuenta con el microfono activo, permita ingresar la respuesta incorporada ""Realice o me realizaron una transferencia desde otro DaviPlata o cuenta Davivienda y no se refleja el dinero Aún"" por medio de la caja de texto y al "&amp;"ser enviada se presente la fecha y hora. Adicional validar que la respuesta por parte del Avatar Laura sea coherente de acuerdo a la consulta")</f>
        <v>Validar que si el usuario no cuenta con el microfono activo, permita ingresar la respuesta incorporada "Realice o me realizaron una transferencia desde otro DaviPlata o cuenta Davivienda y no se refleja el dinero Aún" por medio de la caja de texto y al ser enviada se presente la fecha y hora. Adicional validar que la respuesta por parte del Avatar Laura sea coherente de acuerdo a la consulta</v>
      </c>
      <c r="D38" s="64" t="s">
        <v>808</v>
      </c>
      <c r="E38" s="60">
        <f t="shared" si="1"/>
        <v>36</v>
      </c>
      <c r="F38" s="62" t="s">
        <v>852</v>
      </c>
    </row>
    <row r="39">
      <c r="B39" s="59" t="s">
        <v>853</v>
      </c>
      <c r="C39" s="56" t="str">
        <f>IFERROR(__xludf.DUMMYFUNCTION("""COMPUTED_VALUE"""),"Validar que si el usuario no cuenta con el microfono activo, permita ingresar la respuesta incorporada ""Actualizar mi correo electronico"" por medio de la caja de texto y al ser enviada se presente la fecha y hora. Adicional validar que la respuesta por "&amp;"parte del Avatar Laura sea coherente de acuerdo a la consulta")</f>
        <v>Validar que si el usuario no cuenta con el microfono activo, permita ingresar la respuesta incorporada "Actualizar mi correo electronico" por medio de la caja de texto y al ser enviada se presente la fecha y hora. Adicional validar que la respuesta por parte del Avatar Laura sea coherente de acuerdo a la consulta</v>
      </c>
      <c r="D39" s="64" t="s">
        <v>854</v>
      </c>
      <c r="E39" s="60">
        <f t="shared" si="1"/>
        <v>37</v>
      </c>
      <c r="F39" s="62" t="s">
        <v>855</v>
      </c>
    </row>
    <row r="40">
      <c r="B40" s="59" t="s">
        <v>856</v>
      </c>
      <c r="C40" s="56" t="str">
        <f>IFERROR(__xludf.DUMMYFUNCTION("""COMPUTED_VALUE"""),"Validar que si el usuario no cuenta con el microfono activo, permita ingresar la respuesta incorporada ""Canales de atención daviplata"" por medio de la caja de texto y al ser enviada se presente la fecha y hora. Adicional validar que la respuesta por par"&amp;"te del Avatar Laura sea coherente de acuerdo a la consulta")</f>
        <v>Validar que si el usuario no cuenta con el microfono activo, permita ingresar la respuesta incorporada "Canales de atención daviplata" por medio de la caja de texto y al ser enviada se presente la fecha y hora. Adicional validar que la respuesta por parte del Avatar Laura sea coherente de acuerdo a la consulta</v>
      </c>
      <c r="D40" s="64" t="s">
        <v>808</v>
      </c>
      <c r="E40" s="60">
        <f t="shared" si="1"/>
        <v>38</v>
      </c>
      <c r="F40" s="62" t="s">
        <v>857</v>
      </c>
    </row>
    <row r="41">
      <c r="B41" s="59" t="s">
        <v>858</v>
      </c>
      <c r="C41" s="56" t="str">
        <f>IFERROR(__xludf.DUMMYFUNCTION("""COMPUTED_VALUE"""),"Validar que si el usuario no cuenta con el microfono activo, permita ingresar la respuesta incorporada ""Registrarme desde la App"" por medio de la caja de texto y al ser enviada se presente la fecha y hora. Adicional validar que la respuesta por parte de"&amp;"l Avatar Laura sea coherente de acuerdo a la consulta")</f>
        <v>Validar que si el usuario no cuenta con el microfono activo, permita ingresar la respuesta incorporada "Registrarme desde la App" por medio de la caja de texto y al ser enviada se presente la fecha y hora. Adicional validar que la respuesta por parte del Avatar Laura sea coherente de acuerdo a la consulta</v>
      </c>
      <c r="D41" s="64" t="s">
        <v>859</v>
      </c>
      <c r="E41" s="60">
        <f t="shared" si="1"/>
        <v>39</v>
      </c>
      <c r="F41" s="62" t="s">
        <v>860</v>
      </c>
    </row>
    <row r="42">
      <c r="B42" s="59" t="s">
        <v>861</v>
      </c>
      <c r="C42" s="56" t="str">
        <f>IFERROR(__xludf.DUMMYFUNCTION("""COMPUTED_VALUE"""),"Validar que si el usuario no cuenta con el microfono activo, permita ingresar la respuesta incorporada ""Pasar plata a un banco diferente"" por medio de la caja de texto y al ser enviada se presente la fecha y hora. Adicional validar que la respuesta por "&amp;"parte del Avatar Laura sea coherente de acuerdo a la consulta")</f>
        <v>Validar que si el usuario no cuenta con el microfono activo, permita ingresar la respuesta incorporada "Pasar plata a un banco diferente" por medio de la caja de texto y al ser enviada se presente la fecha y hora. Adicional validar que la respuesta por parte del Avatar Laura sea coherente de acuerdo a la consulta</v>
      </c>
      <c r="D42" s="64" t="s">
        <v>849</v>
      </c>
      <c r="E42" s="60">
        <f t="shared" si="1"/>
        <v>40</v>
      </c>
      <c r="F42" s="62" t="s">
        <v>862</v>
      </c>
    </row>
    <row r="43">
      <c r="B43" s="59" t="s">
        <v>863</v>
      </c>
      <c r="C43" s="56" t="str">
        <f>IFERROR(__xludf.DUMMYFUNCTION("""COMPUTED_VALUE"""),"Validar que si el usuario no cuenta con el microfono activo, permita ingresar la respuesta incorporada ""Problemas transfiya"" por medio de la caja de texto y al ser enviada se presente la fecha y hora. Adicional validar que la respuesta por parte del Ava"&amp;"tar Laura sea coherente de acuerdo a la consulta")</f>
        <v>Validar que si el usuario no cuenta con el microfono activo, permita ingresar la respuesta incorporada "Problemas transfiya" por medio de la caja de texto y al ser enviada se presente la fecha y hora. Adicional validar que la respuesta por parte del Avatar Laura sea coherente de acuerdo a la consulta</v>
      </c>
      <c r="D43" s="64" t="s">
        <v>864</v>
      </c>
      <c r="E43" s="60">
        <f t="shared" si="1"/>
        <v>41</v>
      </c>
      <c r="F43" s="62" t="s">
        <v>865</v>
      </c>
    </row>
    <row r="44">
      <c r="B44" s="59" t="s">
        <v>866</v>
      </c>
      <c r="C44" s="56" t="str">
        <f>IFERROR(__xludf.DUMMYFUNCTION("""COMPUTED_VALUE"""),"Validar que si el usuario no cuenta con el microfono activo, permita ingresar la respuesta incorporada ""PTengo problemas para el ingreso a la App"" por medio de la caja de texto y al ser enviada se presente la fecha y hora. Adicional validar que la respu"&amp;"esta por parte del Avatar Laura sea coherente de acuerdo a la consulta")</f>
        <v>Validar que si el usuario no cuenta con el microfono activo, permita ingresar la respuesta incorporada "PTengo problemas para el ingreso a la App" por medio de la caja de texto y al ser enviada se presente la fecha y hora. Adicional validar que la respuesta por parte del Avatar Laura sea coherente de acuerdo a la consulta</v>
      </c>
      <c r="D44" s="64" t="s">
        <v>849</v>
      </c>
      <c r="E44" s="60">
        <f t="shared" si="1"/>
        <v>42</v>
      </c>
      <c r="F44" s="62" t="s">
        <v>867</v>
      </c>
    </row>
    <row r="45">
      <c r="B45" s="59" t="s">
        <v>868</v>
      </c>
      <c r="C45" s="56" t="str">
        <f>IFERROR(__xludf.DUMMYFUNCTION("""COMPUTED_VALUE"""),"Validar que si el usuario cuenta con el microfono activo, permita ingresar la respuesta incorporada ""Cambio de numero"" por medio del miucrofono y al ser enviada se presente la fecha y hora. Adicional validar que la respuesta por parte del Avatar Laura s"&amp;"ea coherente de acuerdo a la consulta")</f>
        <v>Validar que si el usuario cuenta con el microfono activo, permita ingresar la respuesta incorporada "Cambio de numero" por medio del miucrofono y al ser enviada se presente la fecha y hora. Adicional validar que la respuesta por parte del Avatar Laura sea coherente de acuerdo a la consulta</v>
      </c>
      <c r="D45" s="64" t="s">
        <v>869</v>
      </c>
      <c r="E45" s="60">
        <f t="shared" si="1"/>
        <v>43</v>
      </c>
      <c r="F45" s="62" t="s">
        <v>870</v>
      </c>
    </row>
    <row r="46">
      <c r="B46" s="59" t="s">
        <v>871</v>
      </c>
      <c r="C46" s="56" t="str">
        <f>IFERROR(__xludf.DUMMYFUNCTION("""COMPUTED_VALUE"""),"Validar que si el usuario cuenta con el microfono activo, permita ingresar la respuesta incorporada ""Olvidé mi clave"" por medio del microfono y al ser enviada se presente la fecha y hora. Adicional validar que la respuesta por parte del Avatar Laura sea"&amp;" coherente de acuerdo a la consulta")</f>
        <v>Validar que si el usuario cuenta con el microfono activo, permita ingresar la respuesta incorporada "Olvidé mi clave" por medio del microfono y al ser enviada se presente la fecha y hora. Adicional validar que la respuesta por parte del Avatar Laura sea coherente de acuerdo a la consulta</v>
      </c>
      <c r="D46" s="64" t="s">
        <v>849</v>
      </c>
      <c r="E46" s="60">
        <f t="shared" si="1"/>
        <v>44</v>
      </c>
      <c r="F46" s="62" t="s">
        <v>872</v>
      </c>
    </row>
    <row r="47">
      <c r="B47" s="59" t="s">
        <v>873</v>
      </c>
      <c r="C47" s="56" t="str">
        <f>IFERROR(__xludf.DUMMYFUNCTION("""COMPUTED_VALUE"""),"Validar que si el usuario cuenta con el microfono activo, permita ingresar la respuesta incorporada ""Tasas tarifas y limites"" por medio del microfono y al ser enviada se presente la fecha y hora. Adicional validar que la respuesta por parte del Avatar L"&amp;"aura sea coherente de acuerdo a la consulta")</f>
        <v>Validar que si el usuario cuenta con el microfono activo, permita ingresar la respuesta incorporada "Tasas tarifas y limites" por medio del microfono y al ser enviada se presente la fecha y hora. Adicional validar que la respuesta por parte del Avatar Laura sea coherente de acuerdo a la consulta</v>
      </c>
      <c r="D47" s="64" t="s">
        <v>874</v>
      </c>
      <c r="E47" s="60">
        <f t="shared" si="1"/>
        <v>45</v>
      </c>
      <c r="F47" s="62" t="s">
        <v>875</v>
      </c>
    </row>
    <row r="48">
      <c r="B48" s="59" t="s">
        <v>876</v>
      </c>
      <c r="C48" s="56" t="str">
        <f>IFERROR(__xludf.DUMMYFUNCTION("""COMPUTED_VALUE"""),"Validar que si el usuario cuenta con el microfono activo, permita ingresar la respuesta incorporada ""Como usar transfiya"" por medio del microfono y al ser enviada se presente la fecha y hora. Adicional validar que la respuesta por parte del Avatar Laura"&amp;" sea coherente de acuerdo a la consulta")</f>
        <v>Validar que si el usuario cuenta con el microfono activo, permita ingresar la respuesta incorporada "Como usar transfiya" por medio del microfono y al ser enviada se presente la fecha y hora. Adicional validar que la respuesta por parte del Avatar Laura sea coherente de acuerdo a la consulta</v>
      </c>
      <c r="D48" s="64" t="s">
        <v>849</v>
      </c>
      <c r="E48" s="60">
        <f t="shared" si="1"/>
        <v>46</v>
      </c>
      <c r="F48" s="62" t="s">
        <v>877</v>
      </c>
    </row>
    <row r="49">
      <c r="B49" s="59" t="s">
        <v>878</v>
      </c>
      <c r="C49" s="56" t="str">
        <f>IFERROR(__xludf.DUMMYFUNCTION("""COMPUTED_VALUE"""),"Validar que si el usuario cuenta con el microfono activo, permita ingresar la respuesta incorporada ""Solicitar certificados"" por medio del microfono y al ser enviada se presente la fecha y hora. Adicional validar que la respuesta por parte del Avatar La"&amp;"ura sea coherente de acuerdo a la consulta")</f>
        <v>Validar que si el usuario cuenta con el microfono activo, permita ingresar la respuesta incorporada "Solicitar certificados" por medio del microfono y al ser enviada se presente la fecha y hora. Adicional validar que la respuesta por parte del Avatar Laura sea coherente de acuerdo a la consulta</v>
      </c>
      <c r="D49" s="64" t="s">
        <v>879</v>
      </c>
      <c r="E49" s="60">
        <f t="shared" si="1"/>
        <v>47</v>
      </c>
      <c r="F49" s="62" t="s">
        <v>880</v>
      </c>
    </row>
    <row r="50">
      <c r="B50" s="59" t="s">
        <v>881</v>
      </c>
      <c r="C50" s="56" t="str">
        <f>IFERROR(__xludf.DUMMYFUNCTION("""COMPUTED_VALUE"""),"Validar que si el usuario cuenta con el microfono activo, permita ingresar la respuesta incorporada ""Movimientos y extractos"" por medio del microfono y al ser enviada se presente la fecha y hora. Adicional validar que la respuesta por parte del Avatar L"&amp;"aura sea coherente de acuerdo a la consulta")</f>
        <v>Validar que si el usuario cuenta con el microfono activo, permita ingresar la respuesta incorporada "Movimientos y extractos" por medio del microfono y al ser enviada se presente la fecha y hora. Adicional validar que la respuesta por parte del Avatar Laura sea coherente de acuerdo a la consulta</v>
      </c>
      <c r="D50" s="64" t="s">
        <v>849</v>
      </c>
      <c r="E50" s="60">
        <f t="shared" si="1"/>
        <v>48</v>
      </c>
      <c r="F50" s="62" t="s">
        <v>882</v>
      </c>
    </row>
    <row r="51">
      <c r="B51" s="59" t="s">
        <v>883</v>
      </c>
      <c r="C51" s="56" t="str">
        <f>IFERROR(__xludf.DUMMYFUNCTION("""COMPUTED_VALUE"""),"Validar que si el usuario cuenta con el microfono activo, permita ingresar la respuesta incorporada ""No reconozco un movimientos"" por medio del microfono y al ser enviada se presente la fecha y hora. Adicional validar que la respuesta por parte del Avat"&amp;"ar Laura sea coherente de acuerdo a la consulta")</f>
        <v>Validar que si el usuario cuenta con el microfono activo, permita ingresar la respuesta incorporada "No reconozco un movimientos" por medio del microfono y al ser enviada se presente la fecha y hora. Adicional validar que la respuesta por parte del Avatar Laura sea coherente de acuerdo a la consulta</v>
      </c>
      <c r="D51" s="64" t="s">
        <v>884</v>
      </c>
      <c r="E51" s="60">
        <f t="shared" si="1"/>
        <v>49</v>
      </c>
      <c r="F51" s="62" t="s">
        <v>885</v>
      </c>
    </row>
    <row r="52">
      <c r="B52" s="59" t="s">
        <v>886</v>
      </c>
      <c r="C52" s="56" t="str">
        <f>IFERROR(__xludf.DUMMYFUNCTION("""COMPUTED_VALUE"""),"Validar que si el usuario cuenta con el microfono activo, permita ingresar la respuesta incorporada ""Me sacaron plata - me hicieron fraude"" por medio del microfono y al ser enviada se presente la fecha y hora. Adicional validar que la respuesta por part"&amp;"e del Avatar Laura sea coherente de acuerdo a la consulta")</f>
        <v>Validar que si el usuario cuenta con el microfono activo, permita ingresar la respuesta incorporada "Me sacaron plata - me hicieron fraude" por medio del microfono y al ser enviada se presente la fecha y hora. Adicional validar que la respuesta por parte del Avatar Laura sea coherente de acuerdo a la consulta</v>
      </c>
      <c r="D52" s="64" t="s">
        <v>849</v>
      </c>
      <c r="E52" s="60">
        <f t="shared" si="1"/>
        <v>50</v>
      </c>
      <c r="F52" s="62" t="s">
        <v>887</v>
      </c>
    </row>
    <row r="53">
      <c r="B53" s="59" t="s">
        <v>888</v>
      </c>
      <c r="C53" s="56" t="str">
        <f>IFERROR(__xludf.DUMMYFUNCTION("""COMPUTED_VALUE"""),"Validar que si el usuario cuenta con el microfono activo, permita ingresar la respuesta incorporada ""El cajero no entregó el dinero"" por medio del microfono y al ser enviada se presente la fecha y hora. Adicional validar que la respuesta por parte del A"&amp;"vatar Laura sea coherente de acuerdo a la consulta")</f>
        <v>Validar que si el usuario cuenta con el microfono activo, permita ingresar la respuesta incorporada "El cajero no entregó el dinero" por medio del microfono y al ser enviada se presente la fecha y hora. Adicional validar que la respuesta por parte del Avatar Laura sea coherente de acuerdo a la consulta</v>
      </c>
      <c r="D53" s="64" t="s">
        <v>889</v>
      </c>
      <c r="E53" s="60">
        <f t="shared" si="1"/>
        <v>51</v>
      </c>
      <c r="F53" s="62" t="s">
        <v>890</v>
      </c>
    </row>
    <row r="54">
      <c r="B54" s="59" t="s">
        <v>891</v>
      </c>
      <c r="C54" s="56" t="str">
        <f>IFERROR(__xludf.DUMMYFUNCTION("""COMPUTED_VALUE"""),"Validar que si el usuario cuenta con el microfono activo, permita ingresar la respuesta incorporada ""No recibí el codigo de registro"" por medio del microfono y al ser enviada se presente la fecha y hora. Adicional validar que la respuesta por parte del "&amp;"Avatar Laura sea coherente de acuerdo a la consulta")</f>
        <v>Validar que si el usuario cuenta con el microfono activo, permita ingresar la respuesta incorporada "No recibí el codigo de registro" por medio del microfono y al ser enviada se presente la fecha y hora. Adicional validar que la respuesta por parte del Avatar Laura sea coherente de acuerdo a la consulta</v>
      </c>
      <c r="D54" s="64" t="s">
        <v>849</v>
      </c>
      <c r="E54" s="60">
        <f t="shared" si="1"/>
        <v>52</v>
      </c>
      <c r="F54" s="62" t="s">
        <v>892</v>
      </c>
    </row>
    <row r="55">
      <c r="B55" s="59" t="s">
        <v>893</v>
      </c>
      <c r="C55" s="56" t="str">
        <f>IFERROR(__xludf.DUMMYFUNCTION("""COMPUTED_VALUE"""),"Validar que si el usuario cuenta con el microfono activo, permita ingresar la respuesta incorporada ""Desbloquear daviplata"" por medio del microfono y al ser enviada se presente la fecha y hora. Adicional validar que la respuesta por parte del Avatar Lau"&amp;"ra sea coherente de acuerdo a la consulta")</f>
        <v>Validar que si el usuario cuenta con el microfono activo, permita ingresar la respuesta incorporada "Desbloquear daviplata" por medio del microfono y al ser enviada se presente la fecha y hora. Adicional validar que la respuesta por parte del Avatar Laura sea coherente de acuerdo a la consulta</v>
      </c>
      <c r="D55" s="64" t="s">
        <v>894</v>
      </c>
      <c r="E55" s="60">
        <f t="shared" si="1"/>
        <v>53</v>
      </c>
      <c r="F55" s="62" t="s">
        <v>895</v>
      </c>
    </row>
    <row r="56">
      <c r="B56" s="59" t="s">
        <v>896</v>
      </c>
      <c r="C56" s="56" t="str">
        <f>IFERROR(__xludf.DUMMYFUNCTION("""COMPUTED_VALUE"""),"Validar que si el usuario cuenta con el microfono activo, permita ingresar la respuesta incorporada ""Bloqueo por perdida o Robo"" por medio del microfono y al ser enviada se presente la fecha y hora. Adicional validar que la respuesta por parte del Avata"&amp;"r Laura sea coherente de acuerdo a la consulta")</f>
        <v>Validar que si el usuario cuenta con el microfono activo, permita ingresar la respuesta incorporada "Bloqueo por perdida o Robo" por medio del microfono y al ser enviada se presente la fecha y hora. Adicional validar que la respuesta por parte del Avatar Laura sea coherente de acuerdo a la consulta</v>
      </c>
      <c r="D56" s="64" t="s">
        <v>897</v>
      </c>
      <c r="E56" s="60">
        <f t="shared" si="1"/>
        <v>54</v>
      </c>
      <c r="F56" s="62" t="s">
        <v>898</v>
      </c>
    </row>
    <row r="57">
      <c r="B57" s="59" t="s">
        <v>899</v>
      </c>
      <c r="C57" s="56" t="str">
        <f>IFERROR(__xludf.DUMMYFUNCTION("""COMPUTED_VALUE"""),"Validar que si el usuario cuenta con el microfono activo, permita ingresar la respuesta incorporada ""Realice o me realizaron una transferencia desde otro banco y no se refleja el dinero"" por medio del microfono y al ser enviada se presente la fecha y ho"&amp;"ra. Adicional validar que la respuesta por parte del Avatar Laura sea coherente de acuerdo a la consulta")</f>
        <v>Validar que si el usuario cuenta con el microfono activo, permita ingresar la respuesta incorporada "Realice o me realizaron una transferencia desde otro banco y no se refleja el dinero" por medio del microfono y al ser enviada se presente la fecha y hora. Adicional validar que la respuesta por parte del Avatar Laura sea coherente de acuerdo a la consulta</v>
      </c>
      <c r="D57" s="64" t="s">
        <v>900</v>
      </c>
      <c r="E57" s="60">
        <f t="shared" si="1"/>
        <v>55</v>
      </c>
      <c r="F57" s="62" t="s">
        <v>901</v>
      </c>
    </row>
    <row r="58">
      <c r="B58" s="59" t="s">
        <v>902</v>
      </c>
      <c r="C58" s="56" t="str">
        <f>IFERROR(__xludf.DUMMYFUNCTION("""COMPUTED_VALUE"""),"Validar que si el usuario cuenta con el microfono activo, permita ingresar la respuesta incorporada ""Hice una transaccion pero em equivoqué"" por medio del microfono y al ser enviada se presente la fecha y hora. Adicional validar que la respuesta por par"&amp;"te del Avatar Laura sea coherente de acuerdo a la consulta")</f>
        <v>Validar que si el usuario cuenta con el microfono activo, permita ingresar la respuesta incorporada "Hice una transaccion pero em equivoqué" por medio del microfono y al ser enviada se presente la fecha y hora. Adicional validar que la respuesta por parte del Avatar Laura sea coherente de acuerdo a la consulta</v>
      </c>
      <c r="D58" s="64" t="s">
        <v>903</v>
      </c>
      <c r="E58" s="60">
        <f t="shared" si="1"/>
        <v>56</v>
      </c>
      <c r="F58" s="62" t="s">
        <v>904</v>
      </c>
    </row>
    <row r="59">
      <c r="B59" s="59" t="s">
        <v>905</v>
      </c>
      <c r="C59" s="56" t="str">
        <f>IFERROR(__xludf.DUMMYFUNCTION("""COMPUTED_VALUE"""),"Validar que si el usuario cuenta con el microfono activo, permita ingresar la respuesta incorporada ""Realice o me realizaron una transferencia desde otro DaviPlata o cuenta Davivienda y no se refleja el dinero Aún"" por medio del microfono y al ser envia"&amp;"da se presente la fecha y hora. Adicional validar que la respuesta por parte del Avatar Laura sea coherente de acuerdo a la consulta")</f>
        <v>Validar que si el usuario cuenta con el microfono activo, permita ingresar la respuesta incorporada "Realice o me realizaron una transferencia desde otro DaviPlata o cuenta Davivienda y no se refleja el dinero Aún" por medio del microfono y al ser enviada se presente la fecha y hora. Adicional validar que la respuesta por parte del Avatar Laura sea coherente de acuerdo a la consulta</v>
      </c>
      <c r="D59" s="64" t="s">
        <v>906</v>
      </c>
      <c r="E59" s="60">
        <f t="shared" si="1"/>
        <v>57</v>
      </c>
      <c r="F59" s="62" t="s">
        <v>907</v>
      </c>
    </row>
    <row r="60">
      <c r="B60" s="59" t="s">
        <v>908</v>
      </c>
      <c r="C60" s="56" t="str">
        <f>IFERROR(__xludf.DUMMYFUNCTION("""COMPUTED_VALUE"""),"Validar que si el usuario cuenta con el microfono activo, permita ingresar la respuesta incorporada ""Actualizar mi correo electronico"" por medio del microfono y al ser enviada se presente la fecha y hora. Adicional validar que la respuesta por parte del"&amp;" Avatar Laura sea coherente de acuerdo a la consulta")</f>
        <v>Validar que si el usuario cuenta con el microfono activo, permita ingresar la respuesta incorporada "Actualizar mi correo electronico" por medio del microfono y al ser enviada se presente la fecha y hora. Adicional validar que la respuesta por parte del Avatar Laura sea coherente de acuerdo a la consulta</v>
      </c>
      <c r="D60" s="64" t="s">
        <v>909</v>
      </c>
      <c r="E60" s="60">
        <f t="shared" si="1"/>
        <v>58</v>
      </c>
      <c r="F60" s="62" t="s">
        <v>910</v>
      </c>
    </row>
    <row r="61">
      <c r="B61" s="59" t="s">
        <v>911</v>
      </c>
      <c r="C61" s="56" t="str">
        <f>IFERROR(__xludf.DUMMYFUNCTION("""COMPUTED_VALUE"""),"Validar que si el usuario cuenta con el microfono activo, permita ingresar la respuesta incorporada ""Canales de atención daviplata"" por medio del microfono y al ser enviada se presente la fecha y hora. Adicional validar que la respuesta por parte del Av"&amp;"atar Laura sea coherente de acuerdo a la consulta")</f>
        <v>Validar que si el usuario cuenta con el microfono activo, permita ingresar la respuesta incorporada "Canales de atención daviplata" por medio del microfono y al ser enviada se presente la fecha y hora. Adicional validar que la respuesta por parte del Avatar Laura sea coherente de acuerdo a la consulta</v>
      </c>
      <c r="D61" s="64" t="s">
        <v>912</v>
      </c>
      <c r="E61" s="60">
        <f t="shared" si="1"/>
        <v>59</v>
      </c>
      <c r="F61" s="62" t="s">
        <v>913</v>
      </c>
    </row>
    <row r="62">
      <c r="B62" s="59" t="s">
        <v>914</v>
      </c>
      <c r="C62" s="56" t="str">
        <f>IFERROR(__xludf.DUMMYFUNCTION("""COMPUTED_VALUE"""),"Validar que si el usuario cuenta con el microfono activo, permita ingresar la respuesta incorporada ""Registrarme desde la App"" por medio del microfono y al ser enviada se presente la fecha y hora. Adicional validar que la respuesta por parte del Avatar "&amp;"Laura sea coherente de acuerdo a la consulta")</f>
        <v>Validar que si el usuario cuenta con el microfono activo, permita ingresar la respuesta incorporada "Registrarme desde la App" por medio del microfono y al ser enviada se presente la fecha y hora. Adicional validar que la respuesta por parte del Avatar Laura sea coherente de acuerdo a la consulta</v>
      </c>
      <c r="D62" s="64" t="s">
        <v>915</v>
      </c>
      <c r="E62" s="60">
        <f t="shared" si="1"/>
        <v>60</v>
      </c>
      <c r="F62" s="62" t="s">
        <v>916</v>
      </c>
    </row>
    <row r="63">
      <c r="B63" s="59" t="s">
        <v>917</v>
      </c>
      <c r="C63" s="56" t="str">
        <f>IFERROR(__xludf.DUMMYFUNCTION("""COMPUTED_VALUE"""),"Validar que si el usuario cuenta con el microfono activo, permita ingresar la respuesta incorporada ""Pasar plata a un banco diferente"" por medio del microfono y al ser enviada se presente la fecha y hora. Adicional validar que la respuesta por parte del"&amp;" Avatar Laura sea coherente de acuerdo a la consulta")</f>
        <v>Validar que si el usuario cuenta con el microfono activo, permita ingresar la respuesta incorporada "Pasar plata a un banco diferente" por medio del microfono y al ser enviada se presente la fecha y hora. Adicional validar que la respuesta por parte del Avatar Laura sea coherente de acuerdo a la consulta</v>
      </c>
      <c r="D63" s="64" t="s">
        <v>918</v>
      </c>
      <c r="E63" s="60">
        <f t="shared" si="1"/>
        <v>61</v>
      </c>
      <c r="F63" s="62" t="s">
        <v>919</v>
      </c>
    </row>
    <row r="64">
      <c r="B64" s="59" t="s">
        <v>920</v>
      </c>
      <c r="C64" s="56" t="str">
        <f>IFERROR(__xludf.DUMMYFUNCTION("""COMPUTED_VALUE"""),"Validar que si el usuario cuenta con el microfono activo, permita ingresar la respuesta incorporada ""Problemas transfiya"" por medio del microfono y al ser enviada se presente la fecha y hora. Adicional validar que la respuesta por parte del Avatar Laura"&amp;" sea coherente de acuerdo a la consulta")</f>
        <v>Validar que si el usuario cuenta con el microfono activo, permita ingresar la respuesta incorporada "Problemas transfiya" por medio del microfono y al ser enviada se presente la fecha y hora. Adicional validar que la respuesta por parte del Avatar Laura sea coherente de acuerdo a la consulta</v>
      </c>
      <c r="D64" s="64" t="s">
        <v>921</v>
      </c>
      <c r="E64" s="60">
        <f t="shared" si="1"/>
        <v>62</v>
      </c>
      <c r="F64" s="62" t="s">
        <v>922</v>
      </c>
    </row>
    <row r="65">
      <c r="B65" s="59" t="s">
        <v>923</v>
      </c>
      <c r="C65" s="56" t="str">
        <f>IFERROR(__xludf.DUMMYFUNCTION("""COMPUTED_VALUE"""),"Validar que si el usuario cuenta con el microfono activo, permita ingresar la respuesta incorporada ""PTengo problemas para el ingreso a la App"" por medio del microfono y al ser enviada se presente la fecha y hora. Adicional validar que la respuesta por "&amp;"parte del Avatar Laura sea coherente de acuerdo a la consulta")</f>
        <v>Validar que si el usuario cuenta con el microfono activo, permita ingresar la respuesta incorporada "PTengo problemas para el ingreso a la App" por medio del microfono y al ser enviada se presente la fecha y hora. Adicional validar que la respuesta por parte del Avatar Laura sea coherente de acuerdo a la consulta</v>
      </c>
      <c r="D65" s="64" t="s">
        <v>924</v>
      </c>
      <c r="E65" s="60">
        <f t="shared" si="1"/>
        <v>63</v>
      </c>
      <c r="F65" s="62" t="s">
        <v>925</v>
      </c>
    </row>
    <row r="66">
      <c r="B66" s="59" t="s">
        <v>926</v>
      </c>
      <c r="C66" s="56" t="str">
        <f>IFERROR(__xludf.DUMMYFUNCTION("""COMPUTED_VALUE"""),"Validar que al ingresar una pregunta o consulta diferente a las 21 mencionadas anteriormeten, se muestre el boton continuar que direccione al gestor tradicional dando una respuesta coherente de acuerdo a lña consulta realizada. EJEMPLO: Como puedo comprar"&amp;" gemas, Aliado CivicaPay........")</f>
        <v>Validar que al ingresar una pregunta o consulta diferente a las 21 mencionadas anteriormeten, se muestre el boton continuar que direccione al gestor tradicional dando una respuesta coherente de acuerdo a lña consulta realizada. EJEMPLO: Como puedo comprar gemas, Aliado CivicaPay........</v>
      </c>
      <c r="D66" s="64" t="s">
        <v>927</v>
      </c>
      <c r="E66" s="60">
        <f t="shared" si="1"/>
        <v>64</v>
      </c>
      <c r="F66" s="59" t="s">
        <v>926</v>
      </c>
    </row>
    <row r="67">
      <c r="B67" s="61" t="s">
        <v>897</v>
      </c>
      <c r="C67" s="56" t="str">
        <f>IFERROR(__xludf.DUMMYFUNCTION("""COMPUTED_VALUE"""),"Validar que al realizar una consulta que no es comprendida, se le debe generar la siguiente respuesta ""disculpe pero su consulta no es clara. Por favor reformule su pregunta para poder ofrecerle una respuesta.""")</f>
        <v>Validar que al realizar una consulta que no es comprendida, se le debe generar la siguiente respuesta "disculpe pero su consulta no es clara. Por favor reformule su pregunta para poder ofrecerle una respuesta."</v>
      </c>
      <c r="D67" s="64" t="s">
        <v>928</v>
      </c>
      <c r="E67" s="60">
        <f t="shared" si="1"/>
        <v>65</v>
      </c>
      <c r="F67" s="59" t="s">
        <v>897</v>
      </c>
    </row>
    <row r="68">
      <c r="B68" s="61" t="s">
        <v>900</v>
      </c>
      <c r="C68" s="56" t="str">
        <f>IFERROR(__xludf.DUMMYFUNCTION("""COMPUTED_VALUE"""),"Validar que al realizar 3 veces una consulta que no es comprendida, se le debe mostrar un mensaje con el botón continuar y direccionarlo al flujo correspondiente")</f>
        <v>Validar que al realizar 3 veces una consulta que no es comprendida, se le debe mostrar un mensaje con el botón continuar y direccionarlo al flujo correspondiente</v>
      </c>
      <c r="D68" s="64" t="s">
        <v>921</v>
      </c>
      <c r="E68" s="60">
        <f t="shared" si="1"/>
        <v>66</v>
      </c>
      <c r="F68" s="59" t="s">
        <v>900</v>
      </c>
    </row>
    <row r="69">
      <c r="B69" s="61" t="s">
        <v>903</v>
      </c>
      <c r="C69" s="56" t="str">
        <f>IFERROR(__xludf.DUMMYFUNCTION("""COMPUTED_VALUE"""),"Validar que al terminar el chat con el avatar de Laura, se genere una encuesta con el fin de que el usuario la responda")</f>
        <v>Validar que al terminar el chat con el avatar de Laura, se genere una encuesta con el fin de que el usuario la responda</v>
      </c>
      <c r="D69" s="64" t="s">
        <v>924</v>
      </c>
      <c r="E69" s="60">
        <f t="shared" si="1"/>
        <v>67</v>
      </c>
      <c r="F69" s="59" t="s">
        <v>903</v>
      </c>
    </row>
    <row r="70">
      <c r="B70" s="61" t="s">
        <v>906</v>
      </c>
      <c r="C70" s="56" t="str">
        <f>IFERROR(__xludf.DUMMYFUNCTION("""COMPUTED_VALUE"""),"Validar que la encuenta debe contener el siguiente titulo ""Para nosotros es importante conocer su opinión, lo invitamos a contestar la siguiente pregunta"" en negrilla")</f>
        <v>Validar que la encuenta debe contener el siguiente titulo "Para nosotros es importante conocer su opinión, lo invitamos a contestar la siguiente pregunta" en negrilla</v>
      </c>
      <c r="D70" s="64" t="s">
        <v>927</v>
      </c>
      <c r="E70" s="60">
        <f t="shared" si="1"/>
        <v>68</v>
      </c>
      <c r="F70" s="59" t="s">
        <v>906</v>
      </c>
    </row>
    <row r="71">
      <c r="B71" s="61" t="s">
        <v>929</v>
      </c>
      <c r="C71" s="56" t="str">
        <f>IFERROR(__xludf.DUMMYFUNCTION("""COMPUTED_VALUE"""),"validar que se presente el siguiente texto ""¿Que tan dispuesto estaría a recomendar la atención recibida a través de este chat de servicio Daviplata a un amigo o familiar?")</f>
        <v>validar que se presente el siguiente texto "¿Que tan dispuesto estaría a recomendar la atención recibida a través de este chat de servicio Daviplata a un amigo o familiar?</v>
      </c>
      <c r="E71" s="65"/>
      <c r="F71" s="59" t="s">
        <v>929</v>
      </c>
    </row>
    <row r="72">
      <c r="B72" s="61" t="s">
        <v>930</v>
      </c>
      <c r="C72" s="56" t="str">
        <f>IFERROR(__xludf.DUMMYFUNCTION("""COMPUTED_VALUE"""),"validar que le presente 3 opciones con emojis, lo recomendaria, Indiferente y No recomendaria")</f>
        <v>validar que le presente 3 opciones con emojis, lo recomendaria, Indiferente y No recomendaria</v>
      </c>
      <c r="E72" s="65"/>
      <c r="F72" s="59" t="s">
        <v>930</v>
      </c>
    </row>
    <row r="73">
      <c r="B73" s="63" t="s">
        <v>915</v>
      </c>
      <c r="C73" s="56" t="str">
        <f>IFERROR(__xludf.DUMMYFUNCTION("""COMPUTED_VALUE"""),"Validar que al seleccionar la opción de lo recomendaria,m se le presenta una pantalla con el texto ""gracias por su tiempo, con su respuesta nos ayuda a mejorar"" Nota: la encuenta se presenta por la consulta cambio de numero")</f>
        <v>Validar que al seleccionar la opción de lo recomendaria,m se le presenta una pantalla con el texto "gracias por su tiempo, con su respuesta nos ayuda a mejorar" Nota: la encuenta se presenta por la consulta cambio de numero</v>
      </c>
      <c r="E73" s="66"/>
      <c r="F73" s="62" t="s">
        <v>931</v>
      </c>
    </row>
    <row r="74">
      <c r="B74" s="61" t="s">
        <v>918</v>
      </c>
      <c r="C74" s="56" t="str">
        <f>IFERROR(__xludf.DUMMYFUNCTION("""COMPUTED_VALUE"""),"Validar que al seleccionar la opcion indiferente se le presente la siguiente pantalla con el titulo ""Su opinion nos ayuda a mejorar"" en negrilla y 4 opciones de respuesta")</f>
        <v>Validar que al seleccionar la opcion indiferente se le presente la siguiente pantalla con el titulo "Su opinion nos ayuda a mejorar" en negrilla y 4 opciones de respuesta</v>
      </c>
      <c r="E74" s="65"/>
      <c r="F74" s="59" t="s">
        <v>918</v>
      </c>
    </row>
    <row r="75">
      <c r="B75" s="61" t="s">
        <v>932</v>
      </c>
      <c r="C75" s="56" t="str">
        <f>IFERROR(__xludf.DUMMYFUNCTION("""COMPUTED_VALUE"""),"validar que si selecciona ""Otro motivo"" se le habilite un campo de texto con la marca de agua Ingrese su comentario")</f>
        <v>validar que si selecciona "Otro motivo" se le habilite un campo de texto con la marca de agua Ingrese su comentario</v>
      </c>
      <c r="E75" s="65"/>
      <c r="F75" s="59" t="s">
        <v>932</v>
      </c>
    </row>
    <row r="76">
      <c r="B76" s="61" t="s">
        <v>924</v>
      </c>
      <c r="C76" s="56" t="str">
        <f>IFERROR(__xludf.DUMMYFUNCTION("""COMPUTED_VALUE"""),"Validar que al ingresar el comentario se habilite el boton Enviar en color rojo")</f>
        <v>Validar que al ingresar el comentario se habilite el boton Enviar en color rojo</v>
      </c>
      <c r="E76" s="65"/>
      <c r="F76" s="59" t="s">
        <v>924</v>
      </c>
    </row>
    <row r="77">
      <c r="B77" s="61" t="s">
        <v>927</v>
      </c>
      <c r="C77" s="56" t="str">
        <f>IFERROR(__xludf.DUMMYFUNCTION("""COMPUTED_VALUE"""),"Validar que al enviar el comentario se presente la pantalla ""gracias por su tiempo""")</f>
        <v>Validar que al enviar el comentario se presente la pantalla "gracias por su tiempo"</v>
      </c>
      <c r="E77" s="65"/>
      <c r="F77" s="59" t="s">
        <v>927</v>
      </c>
    </row>
    <row r="78">
      <c r="B78" s="61" t="s">
        <v>928</v>
      </c>
      <c r="C78" s="56" t="str">
        <f>IFERROR(__xludf.DUMMYFUNCTION("""COMPUTED_VALUE"""),"Validar que al seleccionar la opcion no Recomendaria se le presente la siguiente pantalla con el titulo ""Su opinion nos ayuda a mejorar"" en negrilla y 4 opciones de respuesta")</f>
        <v>Validar que al seleccionar la opcion no Recomendaria se le presente la siguiente pantalla con el titulo "Su opinion nos ayuda a mejorar" en negrilla y 4 opciones de respuesta</v>
      </c>
      <c r="E78" s="65"/>
      <c r="F78" s="59" t="s">
        <v>928</v>
      </c>
    </row>
    <row r="79">
      <c r="B79" s="59" t="s">
        <v>933</v>
      </c>
      <c r="C79" s="56" t="str">
        <f>IFERROR(__xludf.DUMMYFUNCTION("""COMPUTED_VALUE"""),"Validar que si el cliente no responde en el chat despues de 3 minutos, le aparezca el siguiente mensaje ""desea realizar alguna otra consulta"" con la opcion si y NO")</f>
        <v>Validar que si el cliente no responde en el chat despues de 3 minutos, le aparezca el siguiente mensaje "desea realizar alguna otra consulta" con la opcion si y NO</v>
      </c>
      <c r="E79" s="65"/>
      <c r="F79" s="59" t="s">
        <v>933</v>
      </c>
    </row>
    <row r="80">
      <c r="B80" s="59" t="s">
        <v>934</v>
      </c>
      <c r="C80" s="56" t="str">
        <f>IFERROR(__xludf.DUMMYFUNCTION("""COMPUTED_VALUE"""),"Validar que al selección SI, el boton SI queda deshabilitado en color gris")</f>
        <v>Validar que al selección SI, el boton SI queda deshabilitado en color gris</v>
      </c>
      <c r="E80" s="65"/>
      <c r="F80" s="59" t="s">
        <v>934</v>
      </c>
    </row>
    <row r="81">
      <c r="B81" s="59" t="s">
        <v>935</v>
      </c>
      <c r="C81" s="56" t="str">
        <f>IFERROR(__xludf.DUMMYFUNCTION("""COMPUTED_VALUE"""),"Validar que al seleccionar NO, le muestre al cliente la encuentas de satisfaccion con sus respectivas opciones")</f>
        <v>Validar que al seleccionar NO, le muestre al cliente la encuentas de satisfaccion con sus respectivas opciones</v>
      </c>
      <c r="E81" s="65"/>
      <c r="F81" s="59" t="s">
        <v>935</v>
      </c>
    </row>
    <row r="82">
      <c r="B82" s="59" t="s">
        <v>936</v>
      </c>
      <c r="C82" s="56" t="str">
        <f>IFERROR(__xludf.DUMMYFUNCTION("""COMPUTED_VALUE"""),"Validar que si el cliente no selecciona ninguna opcion, le muestre el mensaje ""su sesión se ha cerrado por inactividad, Estaré gustosa de atenderte cuando lo requiera nuevamente. Gracias""")</f>
        <v>Validar que si el cliente no selecciona ninguna opcion, le muestre el mensaje "su sesión se ha cerrado por inactividad, Estaré gustosa de atenderte cuando lo requiera nuevamente. Gracias"</v>
      </c>
      <c r="E82" s="65"/>
      <c r="F82" s="59" t="s">
        <v>936</v>
      </c>
    </row>
    <row r="83">
      <c r="B83" s="61" t="s">
        <v>784</v>
      </c>
      <c r="C83" s="56" t="str">
        <f>IFERROR(__xludf.DUMMYFUNCTION("""COMPUTED_VALUE"""),"Validar el ingreso al gestor POC Laura Avatar desde zona privada con usuario CC autorizado, redireccione al usuario a la pantalla bienvenida")</f>
        <v>Validar el ingreso al gestor POC Laura Avatar desde zona privada con usuario CC autorizado, redireccione al usuario a la pantalla bienvenida</v>
      </c>
      <c r="E83" s="65"/>
      <c r="F83" s="59" t="s">
        <v>784</v>
      </c>
    </row>
    <row r="84">
      <c r="B84" s="61" t="s">
        <v>787</v>
      </c>
      <c r="C84" s="56" t="str">
        <f>IFERROR(__xludf.DUMMYFUNCTION("""COMPUTED_VALUE"""),"Validar que en la pantalla Bievenido al chat de servicio en daviplata contenga el icono cerrar X, que al dar tap sobre el icono redirrecione a la App Daviplata")</f>
        <v>Validar que en la pantalla Bievenido al chat de servicio en daviplata contenga el icono cerrar X, que al dar tap sobre el icono redirrecione a la App Daviplata</v>
      </c>
      <c r="E84" s="65"/>
      <c r="F84" s="59" t="s">
        <v>787</v>
      </c>
    </row>
    <row r="85">
      <c r="B85" s="59" t="s">
        <v>937</v>
      </c>
      <c r="C85" s="56" t="str">
        <f>IFERROR(__xludf.DUMMYFUNCTION("""COMPUTED_VALUE"""),"Validar que si el usuario cuenta con el microfono activo, permita ingresar la respuesta incorporada ""Tengo problemas para el ingreso a la App"" por medio del microfono y al ser enviada se presente la fecha y hora. Adicional validar que la respuesta por p"&amp;"arte del Avatar Laura sea coherente de acuerdo a la consulta")</f>
        <v>Validar que si el usuario cuenta con el microfono activo, permita ingresar la respuesta incorporada "Tengo problemas para el ingreso a la App" por medio del microfono y al ser enviada se presente la fecha y hora. Adicional validar que la respuesta por parte del Avatar Laura sea coherente de acuerdo a la consulta</v>
      </c>
      <c r="E85" s="65"/>
      <c r="F85" s="59" t="s">
        <v>938</v>
      </c>
    </row>
    <row r="86">
      <c r="B86" s="59" t="s">
        <v>939</v>
      </c>
      <c r="C86" s="56" t="str">
        <f>IFERROR(__xludf.DUMMYFUNCTION("""COMPUTED_VALUE"""),"validar que al ingresar los datos direccione al cliente a la pantalla Bienvenid@")</f>
        <v>validar que al ingresar los datos direccione al cliente a la pantalla Bienvenid@</v>
      </c>
      <c r="E86" s="65"/>
      <c r="F86" s="59" t="s">
        <v>939</v>
      </c>
    </row>
    <row r="87">
      <c r="B87" s="59" t="s">
        <v>940</v>
      </c>
      <c r="C87" s="56" t="str">
        <f>IFERROR(__xludf.DUMMYFUNCTION("""COMPUTED_VALUE"""),"validar que la pantalla contenga el texto ""Renovamos nuestro servicio de ayuda"" para que su experiencia al realizar consultas sea la mejor""")</f>
        <v>validar que la pantalla contenga el texto "Renovamos nuestro servicio de ayuda" para que su experiencia al realizar consultas sea la mejor"</v>
      </c>
      <c r="E87" s="65"/>
      <c r="F87" s="59" t="s">
        <v>940</v>
      </c>
    </row>
    <row r="88">
      <c r="B88" s="59" t="s">
        <v>941</v>
      </c>
      <c r="C88" s="56" t="str">
        <f>IFERROR(__xludf.DUMMYFUNCTION("""COMPUTED_VALUE"""),"validar que la pantalla contenga el boton Empecemos siempre activo en color rojo")</f>
        <v>validar que la pantalla contenga el boton Empecemos siempre activo en color rojo</v>
      </c>
      <c r="E88" s="65"/>
      <c r="F88" s="59" t="s">
        <v>941</v>
      </c>
    </row>
    <row r="89">
      <c r="B89" s="59" t="s">
        <v>942</v>
      </c>
      <c r="C89" s="56" t="str">
        <f>IFERROR(__xludf.DUMMYFUNCTION("""COMPUTED_VALUE"""),"validar que cuando el cliente de tap sobre el boton empecemos, direccione a la pantalla ¡Hola!")</f>
        <v>validar que cuando el cliente de tap sobre el boton empecemos, direccione a la pantalla ¡Hola!</v>
      </c>
      <c r="E89" s="65"/>
      <c r="F89" s="59" t="s">
        <v>942</v>
      </c>
    </row>
    <row r="90">
      <c r="B90" s="59" t="s">
        <v>943</v>
      </c>
      <c r="C90" s="56" t="str">
        <f>IFERROR(__xludf.DUMMYFUNCTION("""COMPUTED_VALUE"""),"Validar que la pantalla contenga el siguiente texto ""Soy Laura y estoy aqui para ayudarle con todas sus consultas sobre los productos y servicios de Daviplata""")</f>
        <v>Validar que la pantalla contenga el siguiente texto "Soy Laura y estoy aqui para ayudarle con todas sus consultas sobre los productos y servicios de Daviplata"</v>
      </c>
      <c r="E90" s="65"/>
      <c r="F90" s="59" t="s">
        <v>943</v>
      </c>
    </row>
    <row r="91">
      <c r="B91" s="59" t="s">
        <v>944</v>
      </c>
      <c r="C91" s="56" t="str">
        <f>IFERROR(__xludf.DUMMYFUNCTION("""COMPUTED_VALUE"""),"validar que al estar en esta pantalla se presenta el icono - en rojo y 2 puntos en gris")</f>
        <v>validar que al estar en esta pantalla se presenta el icono - en rojo y 2 puntos en gris</v>
      </c>
      <c r="E91" s="65"/>
      <c r="F91" s="59" t="s">
        <v>944</v>
      </c>
    </row>
    <row r="92">
      <c r="B92" s="59" t="s">
        <v>945</v>
      </c>
      <c r="C92" s="56" t="str">
        <f>IFERROR(__xludf.DUMMYFUNCTION("""COMPUTED_VALUE"""),"Validar que la pantalla contenga el avatar de laura")</f>
        <v>Validar que la pantalla contenga el avatar de laura</v>
      </c>
      <c r="E92" s="65"/>
      <c r="F92" s="59" t="s">
        <v>945</v>
      </c>
    </row>
    <row r="93">
      <c r="B93" s="59" t="s">
        <v>946</v>
      </c>
      <c r="C93" s="56" t="str">
        <f>IFERROR(__xludf.DUMMYFUNCTION("""COMPUTED_VALUE"""),"Validar que al seleccionar el icono punto de la mitad direccione a la pantalla ¡Convercemos! y se active en rojo y los demas en gris")</f>
        <v>Validar que al seleccionar el icono punto de la mitad direccione a la pantalla ¡Convercemos! y se active en rojo y los demas en gris</v>
      </c>
      <c r="E93" s="65"/>
      <c r="F93" s="59" t="s">
        <v>946</v>
      </c>
    </row>
    <row r="94">
      <c r="B94" s="59" t="s">
        <v>947</v>
      </c>
      <c r="C94" s="56" t="str">
        <f>IFERROR(__xludf.DUMMYFUNCTION("""COMPUTED_VALUE"""),"validar que la pantalla contenga el texto ""consulte facilmente desde el microfono y yo me encargaré de brindarle la respuesta guiada que necesita""")</f>
        <v>validar que la pantalla contenga el texto "consulte facilmente desde el microfono y yo me encargaré de brindarle la respuesta guiada que necesita"</v>
      </c>
      <c r="E94" s="65"/>
      <c r="F94" s="59" t="s">
        <v>947</v>
      </c>
    </row>
    <row r="95">
      <c r="B95" s="59" t="s">
        <v>948</v>
      </c>
      <c r="C95" s="56" t="str">
        <f>IFERROR(__xludf.DUMMYFUNCTION("""COMPUTED_VALUE"""),"validar que la pantalla contenga un microfono en rojo en la parte inferior derecha")</f>
        <v>validar que la pantalla contenga un microfono en rojo en la parte inferior derecha</v>
      </c>
      <c r="E95" s="65"/>
      <c r="F95" s="59" t="s">
        <v>948</v>
      </c>
    </row>
    <row r="96">
      <c r="B96" s="59" t="s">
        <v>949</v>
      </c>
      <c r="C96" s="56" t="str">
        <f>IFERROR(__xludf.DUMMYFUNCTION("""COMPUTED_VALUE"""),"Validar que al seleccionar el icono punto de la parte derecha direccione a la pantalla ""Empecemos"" y se active en color rojo y los demas punbtos en gris")</f>
        <v>Validar que al seleccionar el icono punto de la parte derecha direccione a la pantalla "Empecemos" y se active en color rojo y los demas punbtos en gris</v>
      </c>
      <c r="E96" s="65"/>
      <c r="F96" s="59" t="s">
        <v>949</v>
      </c>
    </row>
    <row r="97">
      <c r="B97" s="59" t="s">
        <v>950</v>
      </c>
      <c r="C97" s="56" t="str">
        <f>IFERROR(__xludf.DUMMYFUNCTION("""COMPUTED_VALUE"""),"Validar que contenga el texto ""Por favor revise el volumen de su equipo y preparese para recibir toda la informacion que busca""")</f>
        <v>Validar que contenga el texto "Por favor revise el volumen de su equipo y preparese para recibir toda la informacion que busca"</v>
      </c>
      <c r="E97" s="65"/>
      <c r="F97" s="59" t="s">
        <v>950</v>
      </c>
    </row>
    <row r="98">
      <c r="B98" s="59" t="s">
        <v>951</v>
      </c>
      <c r="C98" s="56" t="str">
        <f>IFERROR(__xludf.DUMMYFUNCTION("""COMPUTED_VALUE"""),"validar que en las 3 pantallas se presente la opcion OMITIR en la parte inferior izquierda")</f>
        <v>validar que en las 3 pantallas se presente la opcion OMITIR en la parte inferior izquierda</v>
      </c>
      <c r="E98" s="65"/>
      <c r="F98" s="59" t="s">
        <v>951</v>
      </c>
    </row>
    <row r="99">
      <c r="B99" s="59" t="s">
        <v>952</v>
      </c>
      <c r="C99" s="56" t="str">
        <f>IFERROR(__xludf.DUMMYFUNCTION("""COMPUTED_VALUE"""),"validar que al finalizar las pantalla o dar tap en el boton omitir, direccione al cliente a la siguiente pantalla donde se le presente el siguiente texto ""Realice la consulta que desee a través del microfono""")</f>
        <v>validar que al finalizar las pantalla o dar tap en el boton omitir, direccione al cliente a la siguiente pantalla donde se le presente el siguiente texto "Realice la consulta que desee a través del microfono"</v>
      </c>
      <c r="E99" s="65"/>
      <c r="F99" s="59" t="s">
        <v>952</v>
      </c>
    </row>
    <row r="100">
      <c r="B100" s="59" t="s">
        <v>953</v>
      </c>
      <c r="C100" s="56" t="str">
        <f>IFERROR(__xludf.DUMMYFUNCTION("""COMPUTED_VALUE"""),"Validar que el avatar de laura lea el texto")</f>
        <v>Validar que el avatar de laura lea el texto</v>
      </c>
      <c r="E100" s="65"/>
      <c r="F100" s="59" t="s">
        <v>953</v>
      </c>
    </row>
    <row r="101">
      <c r="B101" s="59" t="s">
        <v>954</v>
      </c>
      <c r="C101" s="56" t="str">
        <f>IFERROR(__xludf.DUMMYFUNCTION("""COMPUTED_VALUE"""),"Validar que el cliente pueda pausar la voz de Laura")</f>
        <v>Validar que el cliente pueda pausar la voz de Laura</v>
      </c>
      <c r="E101" s="65"/>
      <c r="F101" s="59" t="s">
        <v>954</v>
      </c>
    </row>
    <row r="102">
      <c r="B102" s="59" t="s">
        <v>955</v>
      </c>
      <c r="C102" s="56" t="str">
        <f>IFERROR(__xludf.DUMMYFUNCTION("""COMPUTED_VALUE"""),"validar que al pausar la voz se ponga en color rojo")</f>
        <v>validar que al pausar la voz se ponga en color rojo</v>
      </c>
      <c r="E102" s="65"/>
      <c r="F102" s="59" t="s">
        <v>955</v>
      </c>
    </row>
    <row r="103">
      <c r="B103" s="59" t="s">
        <v>956</v>
      </c>
      <c r="C103" s="56" t="str">
        <f>IFERROR(__xludf.DUMMYFUNCTION("""COMPUTED_VALUE"""),"validar que al finalizar de leer el texto se muestre al cliente un microfono en rojo en la parte inferior derecha")</f>
        <v>validar que al finalizar de leer el texto se muestre al cliente un microfono en rojo en la parte inferior derecha</v>
      </c>
      <c r="E103" s="65"/>
      <c r="F103" s="59" t="s">
        <v>956</v>
      </c>
    </row>
    <row r="104">
      <c r="B104" s="59" t="s">
        <v>957</v>
      </c>
      <c r="C104" s="56" t="str">
        <f>IFERROR(__xludf.DUMMYFUNCTION("""COMPUTED_VALUE"""),"validar que si el cliente tiene habilitado el permiso del microfono, le permite seguir al chat para realizar la consulta")</f>
        <v>validar que si el cliente tiene habilitado el permiso del microfono, le permite seguir al chat para realizar la consulta</v>
      </c>
      <c r="E104" s="65"/>
      <c r="F104" s="59" t="s">
        <v>957</v>
      </c>
    </row>
    <row r="105">
      <c r="B105" s="59" t="s">
        <v>958</v>
      </c>
      <c r="C105" s="56" t="str">
        <f>IFERROR(__xludf.DUMMYFUNCTION("""COMPUTED_VALUE"""),"Validar que si el cliente no tiene habilitado el microfono, se le presente los permisos nativos del dispositivo")</f>
        <v>Validar que si el cliente no tiene habilitado el microfono, se le presente los permisos nativos del dispositivo</v>
      </c>
      <c r="E105" s="65"/>
      <c r="F105" s="59" t="s">
        <v>958</v>
      </c>
    </row>
    <row r="106">
      <c r="B106" s="59" t="s">
        <v>959</v>
      </c>
      <c r="C106" s="56" t="str">
        <f>IFERROR(__xludf.DUMMYFUNCTION("""COMPUTED_VALUE"""),"validar que si el cliente autoriza el permiso del microfono se le direccione al chat con Laura para realizar la consulta y poder hablar por el microfono")</f>
        <v>validar que si el cliente autoriza el permiso del microfono se le direccione al chat con Laura para realizar la consulta y poder hablar por el microfono</v>
      </c>
      <c r="E106" s="65"/>
      <c r="F106" s="59" t="s">
        <v>959</v>
      </c>
    </row>
    <row r="107">
      <c r="B107" s="59" t="s">
        <v>960</v>
      </c>
      <c r="C107" s="56" t="str">
        <f>IFERROR(__xludf.DUMMYFUNCTION("""COMPUTED_VALUE"""),"validar que si el cliente no autoriza los permisos le direccione al chat pero al momento de dar tap sobre el microfono, le muestre la pantalla Su microfono no está listo con el paso a paso para activar el microfono")</f>
        <v>validar que si el cliente no autoriza los permisos le direccione al chat pero al momento de dar tap sobre el microfono, le muestre la pantalla Su microfono no está listo con el paso a paso para activar el microfono</v>
      </c>
      <c r="E107" s="65"/>
      <c r="F107" s="59" t="s">
        <v>960</v>
      </c>
    </row>
    <row r="108">
      <c r="B108" s="59" t="s">
        <v>961</v>
      </c>
      <c r="C108" s="56" t="str">
        <f>IFERROR(__xludf.DUMMYFUNCTION("""COMPUTED_VALUE"""),"validar que si el usuario tiene negado los permisos determinadamente, direccione al cliente a la pantalla Su microfono no está listo con el paso a paso para activar el microfono")</f>
        <v>validar que si el usuario tiene negado los permisos determinadamente, direccione al cliente a la pantalla Su microfono no está listo con el paso a paso para activar el microfono</v>
      </c>
      <c r="E108" s="65"/>
      <c r="F108" s="59" t="s">
        <v>961</v>
      </c>
    </row>
    <row r="109">
      <c r="B109" s="59" t="s">
        <v>962</v>
      </c>
      <c r="C109" s="56" t="str">
        <f>IFERROR(__xludf.DUMMYFUNCTION("""COMPUTED_VALUE"""),"validar que laura lea todos los texto de la pantalla de manera correcta")</f>
        <v>validar que laura lea todos los texto de la pantalla de manera correcta</v>
      </c>
      <c r="E109" s="65"/>
      <c r="F109" s="59" t="s">
        <v>962</v>
      </c>
    </row>
    <row r="110">
      <c r="B110" s="59" t="s">
        <v>963</v>
      </c>
      <c r="C110" s="56" t="str">
        <f>IFERROR(__xludf.DUMMYFUNCTION("""COMPUTED_VALUE"""),"Validar que al dar tap sobre el boton habilitar microfono, se le muestre al cliente el paso a paso de la ativacion del microfono")</f>
        <v>Validar que al dar tap sobre el boton habilitar microfono, se le muestre al cliente el paso a paso de la ativacion del microfono</v>
      </c>
      <c r="E110" s="65"/>
      <c r="F110" s="59" t="s">
        <v>963</v>
      </c>
    </row>
    <row r="111">
      <c r="B111" s="59" t="s">
        <v>964</v>
      </c>
      <c r="C111" s="56" t="str">
        <f>IFERROR(__xludf.DUMMYFUNCTION("""COMPUTED_VALUE"""),"validar que al validar que el cliente siguió los pasos de manera correcta y habilitó el microfono, al dar tap en el boton continuar debe direccionar al chat con Laura para realizar la consulta")</f>
        <v>validar que al validar que el cliente siguió los pasos de manera correcta y habilitó el microfono, al dar tap en el boton continuar debe direccionar al chat con Laura para realizar la consulta</v>
      </c>
      <c r="E111" s="65"/>
      <c r="F111" s="59" t="s">
        <v>964</v>
      </c>
    </row>
    <row r="112">
      <c r="B112" s="59" t="s">
        <v>965</v>
      </c>
      <c r="C112" s="56" t="str">
        <f>IFERROR(__xludf.DUMMYFUNCTION("""COMPUTED_VALUE"""),"validar que si el cliente no activó el microfono, al dar tap en continuar le direccione a la pantalla ""lo sentimos, su microfono aun no está listo""")</f>
        <v>validar que si el cliente no activó el microfono, al dar tap en continuar le direccione a la pantalla "lo sentimos, su microfono aun no está listo"</v>
      </c>
      <c r="E112" s="65"/>
      <c r="F112" s="59" t="s">
        <v>965</v>
      </c>
    </row>
    <row r="113">
      <c r="B113" s="59" t="s">
        <v>966</v>
      </c>
      <c r="C113" s="56" t="str">
        <f>IFERROR(__xludf.DUMMYFUNCTION("""COMPUTED_VALUE"""),"validar que si el cliente da tap en el boton habilitar microfono, direccione nuevamente al paso a paso")</f>
        <v>validar que si el cliente da tap en el boton habilitar microfono, direccione nuevamente al paso a paso</v>
      </c>
      <c r="E113" s="65"/>
      <c r="F113" s="59" t="s">
        <v>966</v>
      </c>
    </row>
    <row r="114">
      <c r="B114" s="59" t="s">
        <v>967</v>
      </c>
      <c r="C114" s="56" t="str">
        <f>IFERROR(__xludf.DUMMYFUNCTION("""COMPUTED_VALUE"""),"Validar que sie l cliente da tap en le boton cancelar, direccione al cliente al actual gestor")</f>
        <v>Validar que sie l cliente da tap en le boton cancelar, direccione al cliente al actual gestor</v>
      </c>
      <c r="E114" s="65"/>
      <c r="F114" s="59" t="s">
        <v>967</v>
      </c>
    </row>
    <row r="115">
      <c r="B115" s="59" t="s">
        <v>968</v>
      </c>
      <c r="C115" s="56" t="str">
        <f>IFERROR(__xludf.DUMMYFUNCTION("""COMPUTED_VALUE"""),"Validar que si el cliente activa el microfono pero se sale de la App, direccione nuevamente a digitar su datos para acceder al gestor de Laura y debe tener activo el microfono")</f>
        <v>Validar que si el cliente activa el microfono pero se sale de la App, direccione nuevamente a digitar su datos para acceder al gestor de Laura y debe tener activo el microfono</v>
      </c>
      <c r="E115" s="65"/>
      <c r="F115" s="59" t="s">
        <v>968</v>
      </c>
    </row>
    <row r="116">
      <c r="B116" s="59" t="s">
        <v>969</v>
      </c>
      <c r="C116" s="56" t="str">
        <f>IFERROR(__xludf.DUMMYFUNCTION("""COMPUTED_VALUE"""),"Validar que si el cliente se sale de la App y no activa el microfono, al direccionar nuevamente al gestor de Laura le debe pedir activar su mircrfono")</f>
        <v>Validar que si el cliente se sale de la App y no activa el microfono, al direccionar nuevamente al gestor de Laura le debe pedir activar su mircrfono</v>
      </c>
      <c r="E116" s="65"/>
      <c r="F116" s="59" t="s">
        <v>969</v>
      </c>
    </row>
    <row r="117">
      <c r="B117" s="59" t="s">
        <v>970</v>
      </c>
      <c r="C117" s="56" t="str">
        <f>IFERROR(__xludf.DUMMYFUNCTION("""COMPUTED_VALUE"""),"validar que si el cliente da tap en continuar y no activa los permisos, le debe generar el mensaje de alerta ""1er intento de continuar sin brindar permiso al microfono"" en color verde")</f>
        <v>validar que si el cliente da tap en continuar y no activa los permisos, le debe generar el mensaje de alerta "1er intento de continuar sin brindar permiso al microfono" en color verde</v>
      </c>
      <c r="E117" s="65"/>
      <c r="F117" s="59" t="s">
        <v>970</v>
      </c>
    </row>
    <row r="118">
      <c r="B118" s="59" t="s">
        <v>971</v>
      </c>
      <c r="C118" s="56" t="str">
        <f>IFERROR(__xludf.DUMMYFUNCTION("""COMPUTED_VALUE"""),"Validar que si el cliente da tap en continuar y no activa los permisos por segunda ocasion, le debe generar el mensaje de alerta ""2do Intento de continuar sin brindar el permiso al microfno"" en color verde")</f>
        <v>Validar que si el cliente da tap en continuar y no activa los permisos por segunda ocasion, le debe generar el mensaje de alerta "2do Intento de continuar sin brindar el permiso al microfno" en color verde</v>
      </c>
      <c r="E118" s="65"/>
      <c r="F118" s="59" t="s">
        <v>971</v>
      </c>
    </row>
    <row r="119">
      <c r="B119" s="59" t="s">
        <v>972</v>
      </c>
      <c r="C119" s="56" t="str">
        <f>IFERROR(__xludf.DUMMYFUNCTION("""COMPUTED_VALUE"""),"Validar que si el cliente da tap en continuar y no activa los permisos por tercera ocasion, le debe generar el mensaje de alerta ""3er Intento de continuar sin brindar el permiso al microfno"" en color verde")</f>
        <v>Validar que si el cliente da tap en continuar y no activa los permisos por tercera ocasion, le debe generar el mensaje de alerta "3er Intento de continuar sin brindar el permiso al microfno" en color verde</v>
      </c>
      <c r="E119" s="65"/>
      <c r="F119" s="59" t="s">
        <v>972</v>
      </c>
    </row>
    <row r="120">
      <c r="B120" s="59" t="s">
        <v>973</v>
      </c>
      <c r="C120" s="56" t="str">
        <f>IFERROR(__xludf.DUMMYFUNCTION("""COMPUTED_VALUE"""),"Validar que luego de dar tap en continuar y no activar los permisos, debe direccionar al cliente al gestor actual")</f>
        <v>Validar que luego de dar tap en continuar y no activar los permisos, debe direccionar al cliente al gestor actual</v>
      </c>
      <c r="E120" s="65"/>
      <c r="F120" s="59" t="s">
        <v>973</v>
      </c>
    </row>
    <row r="121">
      <c r="B121" s="59" t="s">
        <v>974</v>
      </c>
      <c r="C121" s="56" t="str">
        <f>IFERROR(__xludf.DUMMYFUNCTION("""COMPUTED_VALUE"""),"Validar el flujo de activacion de micrfono con Dispositivos IOS, debido a que los textos y el paso a paso es diferente de acuerdo al XD")</f>
        <v>Validar el flujo de activacion de micrfono con Dispositivos IOS, debido a que los textos y el paso a paso es diferente de acuerdo al XD</v>
      </c>
      <c r="E121" s="65"/>
      <c r="F121" s="59" t="s">
        <v>974</v>
      </c>
    </row>
    <row r="122">
      <c r="B122" s="67" t="s">
        <v>784</v>
      </c>
      <c r="C122" s="56" t="str">
        <f>IFERROR(__xludf.DUMMYFUNCTION("""COMPUTED_VALUE"""),"Validar que la pantalla bienvenido contenga El boton Empecemos activo en color Rojo")</f>
        <v>Validar que la pantalla bienvenido contenga El boton Empecemos activo en color Rojo</v>
      </c>
    </row>
    <row r="123">
      <c r="B123" s="67" t="s">
        <v>787</v>
      </c>
      <c r="C123" s="56" t="str">
        <f>IFERROR(__xludf.DUMMYFUNCTION("""COMPUTED_VALUE"""),"Validar que al dar tap en el boton Empecemos se dirija a la pantalla necesita Ayuda donde se podrá visualizar el siguiente mensaje Bienvenido a nuestro canal de Chat DaviPlata. Soy Laura y estaré encargada de atender su solicitud. como puedo ayudarle con "&amp;"la fecha y hora")</f>
        <v>Validar que al dar tap en el boton Empecemos se dirija a la pantalla necesita Ayuda donde se podrá visualizar el siguiente mensaje Bienvenido a nuestro canal de Chat DaviPlata. Soy Laura y estaré encargada de atender su solicitud. como puedo ayudarle con la fecha y hora</v>
      </c>
    </row>
    <row r="124">
      <c r="B124" s="67" t="s">
        <v>789</v>
      </c>
      <c r="C124" s="56" t="str">
        <f>IFERROR(__xludf.DUMMYFUNCTION("""COMPUTED_VALUE"""),"Validar que el campo para escribir contenga la marca de agua Escribe tu mensaje y adicional el boton enviar")</f>
        <v>Validar que el campo para escribir contenga la marca de agua Escribe tu mensaje y adicional el boton enviar</v>
      </c>
    </row>
    <row r="125">
      <c r="B125" s="67" t="s">
        <v>791</v>
      </c>
      <c r="C125" s="56" t="str">
        <f>IFERROR(__xludf.DUMMYFUNCTION("""COMPUTED_VALUE"""),"Validar que si el usuario no cuenta con el microfono activo, permita ingresar la respuesta incorporada Cambio de numero por medio de la caja de texto y al ser enviada se presente la fecha y hora. Adicional Validar que la respuesta por parte del Avatar Lau"&amp;"ra sea coherente de acuerdo a la consulta")</f>
        <v>Validar que si el usuario no cuenta con el microfono activo, permita ingresar la respuesta incorporada Cambio de numero por medio de la caja de texto y al ser enviada se presente la fecha y hora. Adicional Validar que la respuesta por parte del Avatar Laura sea coherente de acuerdo a la consulta</v>
      </c>
    </row>
    <row r="126">
      <c r="B126" s="67" t="s">
        <v>793</v>
      </c>
      <c r="C126" s="56" t="str">
        <f>IFERROR(__xludf.DUMMYFUNCTION("""COMPUTED_VALUE"""),"Validar que si el usuario no cuenta con el microfono activo, permita ingresar la respuesta incorporada Olvidé mi clave por medio de la caja de texto y al ser enviada se presente la fecha y hora. Adicional Validar que la respuesta por parte del Avatar Laur"&amp;"a sea coherente de acuerdo a la consulta")</f>
        <v>Validar que si el usuario no cuenta con el microfono activo, permita ingresar la respuesta incorporada Olvidé mi clave por medio de la caja de texto y al ser enviada se presente la fecha y hora. Adicional Validar que la respuesta por parte del Avatar Laura sea coherente de acuerdo a la consulta</v>
      </c>
    </row>
    <row r="127">
      <c r="B127" s="67" t="s">
        <v>795</v>
      </c>
      <c r="C127" s="56" t="str">
        <f>IFERROR(__xludf.DUMMYFUNCTION("""COMPUTED_VALUE"""),"Validar que si el usuario no cuenta con el microfono activo, permita ingresar la respuesta incorporada ""Tasas tarifas y limites"" por medio de la caja de texto y al ser enviada se presente la fecha y hora. Adicional Validar que la respuesta por parte del"&amp;" Avatar Laura sea coherente de acuerdo a la consulta")</f>
        <v>Validar que si el usuario no cuenta con el microfono activo, permita ingresar la respuesta incorporada "Tasas tarifas y limites" por medio de la caja de texto y al ser enviada se presente la fecha y hora. Adicional Validar que la respuesta por parte del Avatar Laura sea coherente de acuerdo a la consulta</v>
      </c>
    </row>
    <row r="128">
      <c r="B128" s="67" t="s">
        <v>797</v>
      </c>
      <c r="C128" s="56" t="str">
        <f>IFERROR(__xludf.DUMMYFUNCTION("""COMPUTED_VALUE"""),"Validar que si el usuario no cuenta con el microfono activo, permita ingresar la respuesta incorporada ""Como usar transfiya"" por medio de la caja de texto y al ser enviada se presente la fecha y hora. Adicional Validar que la respuesta por parte del Ava"&amp;"tar Laura sea coherente de acuerdo a la consulta")</f>
        <v>Validar que si el usuario no cuenta con el microfono activo, permita ingresar la respuesta incorporada "Como usar transfiya" por medio de la caja de texto y al ser enviada se presente la fecha y hora. Adicional Validar que la respuesta por parte del Avatar Laura sea coherente de acuerdo a la consulta</v>
      </c>
    </row>
    <row r="129">
      <c r="B129" s="68" t="s">
        <v>798</v>
      </c>
      <c r="C129" s="56" t="str">
        <f>IFERROR(__xludf.DUMMYFUNCTION("""COMPUTED_VALUE"""),"Validar que si el usuario no cuenta con el microfono activo, permita ingresar la respuesta incorporada ""Solicitar certificados"" por medio de la caja de texto y al ser enviada se presente la fecha y hora. Adicional Validar que la respuesta por parte del "&amp;"Avatar Laura sea coherente de acuerdo a la consulta")</f>
        <v>Validar que si el usuario no cuenta con el microfono activo, permita ingresar la respuesta incorporada "Solicitar certificados" por medio de la caja de texto y al ser enviada se presente la fecha y hora. Adicional Validar que la respuesta por parte del Avatar Laura sea coherente de acuerdo a la consulta</v>
      </c>
    </row>
    <row r="130">
      <c r="B130" s="67" t="s">
        <v>799</v>
      </c>
      <c r="C130" s="56" t="str">
        <f>IFERROR(__xludf.DUMMYFUNCTION("""COMPUTED_VALUE"""),"Validar que si el usuario no cuenta con el microfono activo, permita ingresar la respuesta incorporada ""Movimientos y extractos"" por medio de la caja de texto y al ser enviada se presente la fecha y hora. Adicional Validar que la respuesta por parte del"&amp;" Avatar Laura sea coherente de acuerdo a la consulta")</f>
        <v>Validar que si el usuario no cuenta con el microfono activo, permita ingresar la respuesta incorporada "Movimientos y extractos" por medio de la caja de texto y al ser enviada se presente la fecha y hora. Adicional Validar que la respuesta por parte del Avatar Laura sea coherente de acuerdo a la consulta</v>
      </c>
    </row>
    <row r="131">
      <c r="B131" s="67" t="s">
        <v>801</v>
      </c>
      <c r="C131" s="56" t="str">
        <f>IFERROR(__xludf.DUMMYFUNCTION("""COMPUTED_VALUE"""),"Validar que si el usuario no cuenta con el microfono activo, permita ingresar la respuesta incorporada ""No reconozco un movimiento"" por medio de la caja de texto y al ser enviada se presente la fecha y hora. Adicional Validar que la respuesta por parte "&amp;"del Avatar Laura sea coherente de acuerdo a la consulta")</f>
        <v>Validar que si el usuario no cuenta con el microfono activo, permita ingresar la respuesta incorporada "No reconozco un movimiento" por medio de la caja de texto y al ser enviada se presente la fecha y hora. Adicional Validar que la respuesta por parte del Avatar Laura sea coherente de acuerdo a la consulta</v>
      </c>
    </row>
    <row r="132">
      <c r="B132" s="67" t="s">
        <v>802</v>
      </c>
      <c r="C132" s="56" t="str">
        <f>IFERROR(__xludf.DUMMYFUNCTION("""COMPUTED_VALUE"""),"Validar que si el usuario no cuenta con el microfono activo, permita ingresar la respuesta incorporada ""Me sacaron plata - me hicieron fraude"" por medio de la caja de texto y al ser enviada se presente la fecha y hora. Adicional Validar que la respuesta"&amp;" por parte del Avatar Laura sea coherente de acuerdo a la consulta")</f>
        <v>Validar que si el usuario no cuenta con el microfono activo, permita ingresar la respuesta incorporada "Me sacaron plata - me hicieron fraude" por medio de la caja de texto y al ser enviada se presente la fecha y hora. Adicional Validar que la respuesta por parte del Avatar Laura sea coherente de acuerdo a la consulta</v>
      </c>
    </row>
    <row r="133">
      <c r="B133" s="68" t="s">
        <v>975</v>
      </c>
      <c r="C133" s="56" t="str">
        <f>IFERROR(__xludf.DUMMYFUNCTION("""COMPUTED_VALUE"""),"Validar que si el usuario no cuenta con el microfono activo, permita ingresar la respuesta incorporada ""El cajero no entregó el dinero"" por medio de la caja de texto y al ser enviada se presente la fecha y hora. Adicional Validar que la respuesta por pa"&amp;"rte del Avatar Laura sea coherente de acuerdo a la consulta")</f>
        <v>Validar que si el usuario no cuenta con el microfono activo, permita ingresar la respuesta incorporada "El cajero no entregó el dinero" por medio de la caja de texto y al ser enviada se presente la fecha y hora. Adicional Validar que la respuesta por parte del Avatar Laura sea coherente de acuerdo a la consulta</v>
      </c>
    </row>
    <row r="134">
      <c r="B134" s="68" t="s">
        <v>976</v>
      </c>
      <c r="C134" s="56" t="str">
        <f>IFERROR(__xludf.DUMMYFUNCTION("""COMPUTED_VALUE"""),"Validar que si el usuario no cuenta con el microfono activo, permita ingresar la respuesta incorporada ""No recibí el codigo de registro"" por medio de la caja de texto y al ser enviada se presente la fecha y hora. Adicional Validar que la respuesta por p"&amp;"arte del Avatar Laura sea coherente de acuerdo a la consulta")</f>
        <v>Validar que si el usuario no cuenta con el microfono activo, permita ingresar la respuesta incorporada "No recibí el codigo de registro" por medio de la caja de texto y al ser enviada se presente la fecha y hora. Adicional Validar que la respuesta por parte del Avatar Laura sea coherente de acuerdo a la consulta</v>
      </c>
    </row>
    <row r="135">
      <c r="B135" s="67" t="s">
        <v>806</v>
      </c>
      <c r="C135" s="56" t="str">
        <f>IFERROR(__xludf.DUMMYFUNCTION("""COMPUTED_VALUE"""),"Validar que si el usuario no cuenta con el microfono activo, permita ingresar la respuesta incorporada ""Desbloquear daviplata"" por medio de la caja de texto y al ser enviada se presente la fecha y hora. Adicional Validar que la respuesta por parte del A"&amp;"vatar Laura sea coherente de acuerdo a la consulta")</f>
        <v>Validar que si el usuario no cuenta con el microfono activo, permita ingresar la respuesta incorporada "Desbloquear daviplata" por medio de la caja de texto y al ser enviada se presente la fecha y hora. Adicional Validar que la respuesta por parte del Avatar Laura sea coherente de acuerdo a la consulta</v>
      </c>
    </row>
    <row r="136">
      <c r="B136" s="68" t="s">
        <v>977</v>
      </c>
      <c r="C136" s="56" t="str">
        <f>IFERROR(__xludf.DUMMYFUNCTION("""COMPUTED_VALUE"""),"Validar que si el usuario no cuenta con el microfono activo, permita ingresar la respuesta incorporada ""Bloqueo por perdida o Robo"" por medio de la caja de texto y al ser enviada se presente la fecha y hora. Adicional Validar que la respuesta por parte "&amp;"del Avatar Laura sea coherente de acuerdo a la consulta")</f>
        <v>Validar que si el usuario no cuenta con el microfono activo, permita ingresar la respuesta incorporada "Bloqueo por perdida o Robo" por medio de la caja de texto y al ser enviada se presente la fecha y hora. Adicional Validar que la respuesta por parte del Avatar Laura sea coherente de acuerdo a la consulta</v>
      </c>
    </row>
    <row r="137">
      <c r="B137" s="67" t="s">
        <v>808</v>
      </c>
      <c r="C137" s="56" t="str">
        <f>IFERROR(__xludf.DUMMYFUNCTION("""COMPUTED_VALUE"""),"Validar que si el usuario no cuenta con el microfono activo, permita ingresar la respuesta incorporada ""Realice o me realizaron una transferencia desde otro banco y no se refleja el dinero"" por medio de la caja de texto y al ser enviada se presente la f"&amp;"echa y hora. Adicional Validar que la respuesta por parte del Avatar Laura sea coherente de acuerdo a la consulta")</f>
        <v>Validar que si el usuario no cuenta con el microfono activo, permita ingresar la respuesta incorporada "Realice o me realizaron una transferencia desde otro banco y no se refleja el dinero" por medio de la caja de texto y al ser enviada se presente la fecha y hora. Adicional Validar que la respuesta por parte del Avatar Laura sea coherente de acuerdo a la consulta</v>
      </c>
    </row>
    <row r="138">
      <c r="B138" s="68" t="s">
        <v>810</v>
      </c>
      <c r="C138" s="56" t="str">
        <f>IFERROR(__xludf.DUMMYFUNCTION("""COMPUTED_VALUE"""),"Validar que si el usuario no cuenta con el microfono activo, permita ingresar la respuesta incorporada ""Hice una transaccion pero em equivoqué"" por medio de la caja de texto y al ser enviada se presente la fecha y hora. Adicional Validar que la respuest"&amp;"a por parte del Avatar Laura sea coherente de acuerdo a la consulta")</f>
        <v>Validar que si el usuario no cuenta con el microfono activo, permita ingresar la respuesta incorporada "Hice una transaccion pero em equivoqué" por medio de la caja de texto y al ser enviada se presente la fecha y hora. Adicional Validar que la respuesta por parte del Avatar Laura sea coherente de acuerdo a la consulta</v>
      </c>
    </row>
    <row r="139">
      <c r="B139" s="67" t="s">
        <v>812</v>
      </c>
      <c r="C139" s="56" t="str">
        <f>IFERROR(__xludf.DUMMYFUNCTION("""COMPUTED_VALUE"""),"Validar que si el usuario no cuenta con el microfono activo, permita ingresar la respuesta incorporada ""Realice o me realizaron una transferencia desde otro DaviPlata o cuenta Davivienda y no se refleja el dinero Aún"" por medio de la caja de texto y al "&amp;"ser enviada se presente la fecha y hora. Adicional Validar que la respuesta por parte del Avatar Laura sea coherente de acuerdo a la consulta")</f>
        <v>Validar que si el usuario no cuenta con el microfono activo, permita ingresar la respuesta incorporada "Realice o me realizaron una transferencia desde otro DaviPlata o cuenta Davivienda y no se refleja el dinero Aún" por medio de la caja de texto y al ser enviada se presente la fecha y hora. Adicional Validar que la respuesta por parte del Avatar Laura sea coherente de acuerdo a la consulta</v>
      </c>
    </row>
    <row r="140">
      <c r="B140" s="68" t="s">
        <v>814</v>
      </c>
      <c r="C140" s="56" t="str">
        <f>IFERROR(__xludf.DUMMYFUNCTION("""COMPUTED_VALUE"""),"Validar que si el usuario no cuenta con el microfono activo, permita ingresar la respuesta incorporada ""Actualizar mi correo electronico"" por medio de la caja de texto y al ser enviada se presente la fecha y hora. Adicional Validar que la respuesta por "&amp;"parte del Avatar Laura sea coherente de acuerdo a la consulta")</f>
        <v>Validar que si el usuario no cuenta con el microfono activo, permita ingresar la respuesta incorporada "Actualizar mi correo electronico" por medio de la caja de texto y al ser enviada se presente la fecha y hora. Adicional Validar que la respuesta por parte del Avatar Laura sea coherente de acuerdo a la consulta</v>
      </c>
    </row>
    <row r="141">
      <c r="B141" s="67" t="s">
        <v>808</v>
      </c>
      <c r="C141" s="56" t="str">
        <f>IFERROR(__xludf.DUMMYFUNCTION("""COMPUTED_VALUE"""),"Validar que si el usuario no cuenta con el microfono activo, permita ingresar la respuesta incorporada ""Canales de atención daviplata"" por medio de la caja de texto y al ser enviada se presente la fecha y hora. Adicional Validar que la respuesta por par"&amp;"te del Avatar Laura sea coherente de acuerdo a la consulta")</f>
        <v>Validar que si el usuario no cuenta con el microfono activo, permita ingresar la respuesta incorporada "Canales de atención daviplata" por medio de la caja de texto y al ser enviada se presente la fecha y hora. Adicional Validar que la respuesta por parte del Avatar Laura sea coherente de acuerdo a la consulta</v>
      </c>
    </row>
    <row r="142">
      <c r="B142" s="68" t="s">
        <v>818</v>
      </c>
      <c r="C142" s="56" t="str">
        <f>IFERROR(__xludf.DUMMYFUNCTION("""COMPUTED_VALUE"""),"Validar que si el usuario no cuenta con el microfono activo, permita ingresar la respuesta incorporada ""Registrarme desde la App"" por medio de la caja de texto y al ser enviada se presente la fecha y hora. Adicional Validar que la respuesta por parte de"&amp;"l Avatar Laura sea coherente de acuerdo a la consulta")</f>
        <v>Validar que si el usuario no cuenta con el microfono activo, permita ingresar la respuesta incorporada "Registrarme desde la App" por medio de la caja de texto y al ser enviada se presente la fecha y hora. Adicional Validar que la respuesta por parte del Avatar Laura sea coherente de acuerdo a la consulta</v>
      </c>
    </row>
    <row r="143">
      <c r="B143" s="67" t="s">
        <v>808</v>
      </c>
      <c r="C143" s="56" t="str">
        <f>IFERROR(__xludf.DUMMYFUNCTION("""COMPUTED_VALUE"""),"Validar que si el usuario no cuenta con el microfono activo, permita ingresar la respuesta incorporada ""Problemas transfiya"" por medio de la caja de texto y al ser enviada se presente la fecha y hora. Adicional Validar que la respuesta por parte del Ava"&amp;"tar Laura sea coherente de acuerdo a la consulta")</f>
        <v>Validar que si el usuario no cuenta con el microfono activo, permita ingresar la respuesta incorporada "Problemas transfiya" por medio de la caja de texto y al ser enviada se presente la fecha y hora. Adicional Validar que la respuesta por parte del Avatar Laura sea coherente de acuerdo a la consulta</v>
      </c>
    </row>
    <row r="144">
      <c r="B144" s="68" t="s">
        <v>821</v>
      </c>
      <c r="C144" s="56" t="str">
        <f>IFERROR(__xludf.DUMMYFUNCTION("""COMPUTED_VALUE"""),"Validar que si el usuario no cuenta con el microfono activo, permita ingresar la respuesta incorporada ""Tengo problemas para el ingreso a la App"" por medio de la caja de texto y al ser enviada se presente la fecha y hora. Adicional Validar que la respue"&amp;"sta por parte del Avatar Laura sea coherente de acuerdo a la consulta")</f>
        <v>Validar que si el usuario no cuenta con el microfono activo, permita ingresar la respuesta incorporada "Tengo problemas para el ingreso a la App" por medio de la caja de texto y al ser enviada se presente la fecha y hora. Adicional Validar que la respuesta por parte del Avatar Laura sea coherente de acuerdo a la consulta</v>
      </c>
    </row>
    <row r="145">
      <c r="B145" s="67" t="s">
        <v>808</v>
      </c>
      <c r="C145" s="56" t="str">
        <f>IFERROR(__xludf.DUMMYFUNCTION("""COMPUTED_VALUE"""),"Validar que al ingresar una pregunta o consulta diferente a las 21 mencionadas anteriormeten, se muestre el boton continuar que direccione al gestor tradicional dando una respuesta coherente de acuerdo a la consulta realizada. EJEMPLO: Como puedo comprar "&amp;"gemas, Aliado CivicaPay........")</f>
        <v>Validar que al ingresar una pregunta o consulta diferente a las 21 mencionadas anteriormeten, se muestre el boton continuar que direccione al gestor tradicional dando una respuesta coherente de acuerdo a la consulta realizada. EJEMPLO: Como puedo comprar gemas, Aliado CivicaPay........</v>
      </c>
    </row>
    <row r="146">
      <c r="B146" s="68" t="s">
        <v>825</v>
      </c>
      <c r="C146" s="56" t="str">
        <f>IFERROR(__xludf.DUMMYFUNCTION("""COMPUTED_VALUE"""),"Validar que se presente el siguiente texto ""¿Que tan dispuesto estaría a recomendar la atención recibida a través de este chat de servicio Daviplata a un amigo o familiar?")</f>
        <v>Validar que se presente el siguiente texto "¿Que tan dispuesto estaría a recomendar la atención recibida a través de este chat de servicio Daviplata a un amigo o familiar?</v>
      </c>
    </row>
    <row r="147">
      <c r="B147" s="67" t="s">
        <v>808</v>
      </c>
      <c r="C147" s="56" t="str">
        <f>IFERROR(__xludf.DUMMYFUNCTION("""COMPUTED_VALUE"""),"Validar que le presente 3 opciones con emojis, lo recomendaria, Indiferente y No recomendaria")</f>
        <v>Validar que le presente 3 opciones con emojis, lo recomendaria, Indiferente y No recomendaria</v>
      </c>
    </row>
    <row r="148">
      <c r="B148" s="68" t="s">
        <v>830</v>
      </c>
      <c r="C148" s="56" t="str">
        <f>IFERROR(__xludf.DUMMYFUNCTION("""COMPUTED_VALUE"""),"Validar que si selecciona ""Otro motivo"" se le habilite un campo de texto con la marca de agua Ingrese su comentario")</f>
        <v>Validar que si selecciona "Otro motivo" se le habilite un campo de texto con la marca de agua Ingrese su comentario</v>
      </c>
    </row>
    <row r="149">
      <c r="B149" s="67" t="s">
        <v>808</v>
      </c>
      <c r="C149" s="56" t="str">
        <f>IFERROR(__xludf.DUMMYFUNCTION("""COMPUTED_VALUE"""),"Validación con apoyo técnico del caso de doble abono del incidente")</f>
        <v>Validación con apoyo técnico del caso de doble abono del incidente</v>
      </c>
    </row>
    <row r="150">
      <c r="B150" s="68" t="s">
        <v>835</v>
      </c>
    </row>
    <row r="151">
      <c r="B151" s="67" t="s">
        <v>808</v>
      </c>
    </row>
    <row r="152">
      <c r="B152" s="69" t="s">
        <v>840</v>
      </c>
    </row>
    <row r="153">
      <c r="B153" s="70" t="s">
        <v>808</v>
      </c>
    </row>
    <row r="154">
      <c r="B154" s="69" t="s">
        <v>845</v>
      </c>
    </row>
    <row r="155">
      <c r="B155" s="70" t="s">
        <v>808</v>
      </c>
    </row>
    <row r="156">
      <c r="B156" s="69" t="s">
        <v>850</v>
      </c>
    </row>
    <row r="157">
      <c r="B157" s="70" t="s">
        <v>808</v>
      </c>
    </row>
    <row r="158">
      <c r="B158" s="69" t="s">
        <v>854</v>
      </c>
    </row>
    <row r="159">
      <c r="B159" s="70" t="s">
        <v>808</v>
      </c>
    </row>
    <row r="160">
      <c r="B160" s="69" t="s">
        <v>859</v>
      </c>
    </row>
    <row r="161">
      <c r="B161" s="70" t="s">
        <v>849</v>
      </c>
    </row>
    <row r="162">
      <c r="B162" s="69" t="s">
        <v>864</v>
      </c>
    </row>
    <row r="163">
      <c r="B163" s="70" t="s">
        <v>849</v>
      </c>
    </row>
    <row r="164">
      <c r="B164" s="69" t="s">
        <v>869</v>
      </c>
    </row>
    <row r="165">
      <c r="B165" s="70" t="s">
        <v>849</v>
      </c>
    </row>
    <row r="166">
      <c r="B166" s="69" t="s">
        <v>874</v>
      </c>
    </row>
    <row r="167">
      <c r="B167" s="70" t="s">
        <v>849</v>
      </c>
    </row>
    <row r="168">
      <c r="B168" s="69" t="s">
        <v>879</v>
      </c>
    </row>
    <row r="169">
      <c r="B169" s="70" t="s">
        <v>849</v>
      </c>
    </row>
    <row r="170">
      <c r="B170" s="69" t="s">
        <v>884</v>
      </c>
    </row>
    <row r="171">
      <c r="B171" s="70" t="s">
        <v>849</v>
      </c>
    </row>
    <row r="172">
      <c r="B172" s="69" t="s">
        <v>889</v>
      </c>
    </row>
    <row r="173">
      <c r="B173" s="70" t="s">
        <v>849</v>
      </c>
    </row>
    <row r="174">
      <c r="B174" s="69" t="s">
        <v>894</v>
      </c>
    </row>
    <row r="175">
      <c r="B175" s="70" t="s">
        <v>897</v>
      </c>
    </row>
    <row r="176">
      <c r="B176" s="70" t="s">
        <v>900</v>
      </c>
    </row>
    <row r="177">
      <c r="B177" s="70" t="s">
        <v>903</v>
      </c>
    </row>
    <row r="178">
      <c r="B178" s="70" t="s">
        <v>906</v>
      </c>
    </row>
    <row r="179">
      <c r="B179" s="70" t="s">
        <v>909</v>
      </c>
    </row>
    <row r="180">
      <c r="B180" s="70" t="s">
        <v>912</v>
      </c>
    </row>
    <row r="181">
      <c r="B181" s="70" t="s">
        <v>915</v>
      </c>
    </row>
    <row r="182">
      <c r="B182" s="70" t="s">
        <v>918</v>
      </c>
    </row>
    <row r="183">
      <c r="B183" s="70" t="s">
        <v>921</v>
      </c>
    </row>
    <row r="184">
      <c r="B184" s="70" t="s">
        <v>924</v>
      </c>
    </row>
    <row r="185">
      <c r="B185" s="70" t="s">
        <v>927</v>
      </c>
    </row>
    <row r="186">
      <c r="B186" s="70" t="s">
        <v>928</v>
      </c>
    </row>
    <row r="187">
      <c r="B187" s="70" t="s">
        <v>921</v>
      </c>
    </row>
    <row r="188">
      <c r="B188" s="70" t="s">
        <v>924</v>
      </c>
    </row>
    <row r="189">
      <c r="B189" s="70" t="s">
        <v>927</v>
      </c>
    </row>
    <row r="190">
      <c r="B190" s="59" t="s">
        <v>978</v>
      </c>
    </row>
  </sheetData>
  <customSheetViews>
    <customSheetView guid="{C2CBBD27-A66C-49A6-9ABA-201DCF6D852E}" filter="1" showAutoFilter="1">
      <autoFilter ref="$B$3:$B$190"/>
      <extLst>
        <ext uri="GoogleSheetsCustomDataVersion1">
          <go:sheetsCustomData xmlns:go="http://customooxmlschemas.google.com/" filterViewId="1688118860"/>
        </ext>
      </extLst>
    </customSheetView>
  </customSheetViews>
  <conditionalFormatting sqref="K159">
    <cfRule type="notContainsBlanks" dxfId="0" priority="1">
      <formula>LEN(TRIM(K159))&gt;0</formula>
    </cfRule>
  </conditionalFormatting>
  <drawing r:id="rId1"/>
  <tableParts count="1">
    <tablePart r:id="rId3"/>
  </tableParts>
  <extLst>
    <ext uri="{3A4CF648-6AED-40f4-86FF-DC5316D8AED3}">
      <x14:slicerList>
        <x14:slicer r:id="rId4"/>
      </x14:slicerList>
    </ext>
  </extLst>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64.14"/>
    <col customWidth="1" min="4" max="4" width="22.71"/>
    <col customWidth="1" min="5" max="5" width="19.29"/>
    <col customWidth="1" min="6" max="6" width="23.57"/>
    <col customWidth="1" min="7" max="7" width="15.71"/>
    <col customWidth="1" min="8" max="8" width="21.14"/>
    <col customWidth="1" min="9" max="9" width="42.14"/>
    <col customWidth="1" min="10" max="10" width="17.57"/>
    <col customWidth="1" min="11" max="11" width="50.71"/>
    <col customWidth="1" min="13" max="13" width="18.14"/>
    <col customWidth="1" min="14" max="15" width="21.86"/>
    <col customWidth="1" min="16" max="16" width="17.71"/>
    <col customWidth="1" min="17" max="17" width="20.14"/>
    <col customWidth="1" min="18" max="18" width="46.0"/>
    <col customWidth="1" min="19" max="19" width="34.57"/>
    <col customWidth="1" min="20" max="20" width="71.43"/>
    <col customWidth="1" min="21" max="21" width="43.29"/>
  </cols>
  <sheetData>
    <row r="2">
      <c r="B2" s="71"/>
      <c r="C2" s="72" t="s">
        <v>979</v>
      </c>
      <c r="D2" s="73"/>
      <c r="E2" s="73"/>
      <c r="F2" s="73"/>
      <c r="G2" s="73"/>
      <c r="H2" s="73"/>
      <c r="I2" s="73"/>
      <c r="J2" s="73"/>
      <c r="K2" s="74"/>
      <c r="L2" s="75" t="s">
        <v>980</v>
      </c>
      <c r="M2" s="73"/>
      <c r="N2" s="73"/>
      <c r="O2" s="73"/>
      <c r="P2" s="73"/>
      <c r="Q2" s="73"/>
      <c r="R2" s="73"/>
      <c r="S2" s="73"/>
      <c r="T2" s="74"/>
    </row>
    <row r="3">
      <c r="B3" s="71"/>
      <c r="C3" s="76" t="s">
        <v>981</v>
      </c>
      <c r="D3" s="76" t="s">
        <v>982</v>
      </c>
      <c r="E3" s="76" t="s">
        <v>983</v>
      </c>
      <c r="F3" s="76" t="s">
        <v>984</v>
      </c>
      <c r="G3" s="76" t="s">
        <v>985</v>
      </c>
      <c r="H3" s="76" t="s">
        <v>986</v>
      </c>
      <c r="I3" s="76" t="s">
        <v>987</v>
      </c>
      <c r="J3" s="77" t="s">
        <v>988</v>
      </c>
      <c r="K3" s="77" t="s">
        <v>989</v>
      </c>
      <c r="L3" s="76" t="s">
        <v>981</v>
      </c>
      <c r="M3" s="76" t="s">
        <v>982</v>
      </c>
      <c r="N3" s="76" t="s">
        <v>990</v>
      </c>
      <c r="O3" s="76" t="s">
        <v>984</v>
      </c>
      <c r="P3" s="76" t="s">
        <v>985</v>
      </c>
      <c r="Q3" s="76" t="s">
        <v>986</v>
      </c>
      <c r="R3" s="77" t="s">
        <v>987</v>
      </c>
      <c r="S3" s="77" t="s">
        <v>988</v>
      </c>
      <c r="T3" s="77" t="s">
        <v>991</v>
      </c>
    </row>
    <row r="4" ht="54.75" customHeight="1">
      <c r="B4" s="5" t="s">
        <v>10</v>
      </c>
      <c r="C4" s="78"/>
      <c r="D4" s="78"/>
      <c r="E4" s="78"/>
      <c r="F4" s="78"/>
      <c r="G4" s="78"/>
      <c r="H4" s="78"/>
      <c r="I4" s="79"/>
      <c r="J4" s="78"/>
      <c r="K4" s="80"/>
      <c r="L4" s="81"/>
      <c r="M4" s="81"/>
      <c r="N4" s="81"/>
      <c r="O4" s="81"/>
      <c r="P4" s="81"/>
      <c r="Q4" s="81"/>
      <c r="R4" s="82"/>
      <c r="S4" s="83"/>
      <c r="T4" s="83"/>
    </row>
    <row r="5" ht="54.75" customHeight="1">
      <c r="B5" s="5" t="s">
        <v>12</v>
      </c>
      <c r="C5" s="78"/>
      <c r="D5" s="78"/>
      <c r="E5" s="78"/>
      <c r="F5" s="78"/>
      <c r="G5" s="78"/>
      <c r="H5" s="78"/>
      <c r="I5" s="79"/>
      <c r="J5" s="78"/>
      <c r="K5" s="80"/>
      <c r="L5" s="81"/>
      <c r="M5" s="81"/>
      <c r="N5" s="81"/>
      <c r="O5" s="81"/>
      <c r="P5" s="81"/>
      <c r="Q5" s="81"/>
      <c r="R5" s="82"/>
      <c r="S5" s="83"/>
      <c r="T5" s="83"/>
    </row>
    <row r="6" ht="54.75" customHeight="1">
      <c r="B6" s="5" t="s">
        <v>13</v>
      </c>
      <c r="C6" s="78"/>
      <c r="D6" s="78"/>
      <c r="E6" s="78"/>
      <c r="F6" s="78"/>
      <c r="G6" s="78"/>
      <c r="H6" s="78"/>
      <c r="I6" s="79"/>
      <c r="J6" s="78"/>
      <c r="K6" s="80"/>
      <c r="L6" s="81"/>
      <c r="M6" s="81"/>
      <c r="N6" s="81"/>
      <c r="O6" s="81"/>
      <c r="P6" s="81"/>
      <c r="Q6" s="81"/>
      <c r="R6" s="82"/>
      <c r="S6" s="83"/>
      <c r="T6" s="83"/>
    </row>
    <row r="7" ht="54.75" customHeight="1">
      <c r="B7" s="5" t="s">
        <v>14</v>
      </c>
      <c r="C7" s="78"/>
      <c r="D7" s="78"/>
      <c r="E7" s="78"/>
      <c r="F7" s="78"/>
      <c r="G7" s="78"/>
      <c r="H7" s="78"/>
      <c r="I7" s="79"/>
      <c r="J7" s="78"/>
      <c r="K7" s="80"/>
      <c r="L7" s="81"/>
      <c r="M7" s="81"/>
      <c r="N7" s="81"/>
      <c r="O7" s="81"/>
      <c r="P7" s="81"/>
      <c r="Q7" s="81"/>
      <c r="R7" s="82"/>
      <c r="S7" s="83"/>
      <c r="T7" s="83"/>
    </row>
    <row r="8" ht="54.75" customHeight="1">
      <c r="B8" s="5" t="s">
        <v>15</v>
      </c>
      <c r="C8" s="78"/>
      <c r="D8" s="78"/>
      <c r="E8" s="78"/>
      <c r="F8" s="78"/>
      <c r="G8" s="78"/>
      <c r="H8" s="78"/>
      <c r="I8" s="79"/>
      <c r="J8" s="78"/>
      <c r="K8" s="80"/>
      <c r="L8" s="81"/>
      <c r="M8" s="81"/>
      <c r="N8" s="81"/>
      <c r="O8" s="81"/>
      <c r="P8" s="81"/>
      <c r="Q8" s="81"/>
      <c r="R8" s="82"/>
      <c r="S8" s="83"/>
      <c r="T8" s="83"/>
    </row>
    <row r="9" ht="54.75" customHeight="1">
      <c r="B9" s="5" t="s">
        <v>16</v>
      </c>
      <c r="C9" s="78"/>
      <c r="D9" s="78"/>
      <c r="E9" s="78"/>
      <c r="F9" s="78"/>
      <c r="G9" s="78"/>
      <c r="H9" s="78"/>
      <c r="I9" s="79"/>
      <c r="J9" s="78"/>
      <c r="K9" s="80"/>
      <c r="L9" s="81"/>
      <c r="M9" s="81"/>
      <c r="N9" s="81"/>
      <c r="O9" s="81"/>
      <c r="P9" s="81"/>
      <c r="Q9" s="81"/>
      <c r="R9" s="82"/>
      <c r="S9" s="83"/>
      <c r="T9" s="83"/>
    </row>
    <row r="10" ht="54.75" customHeight="1">
      <c r="B10" s="5" t="s">
        <v>17</v>
      </c>
      <c r="C10" s="78"/>
      <c r="D10" s="78"/>
      <c r="E10" s="78"/>
      <c r="F10" s="78"/>
      <c r="G10" s="78"/>
      <c r="H10" s="78"/>
      <c r="I10" s="79"/>
      <c r="J10" s="78"/>
      <c r="K10" s="80"/>
      <c r="L10" s="81"/>
      <c r="M10" s="81"/>
      <c r="N10" s="81"/>
      <c r="O10" s="81"/>
      <c r="P10" s="81"/>
      <c r="Q10" s="81"/>
      <c r="R10" s="82"/>
      <c r="S10" s="83"/>
      <c r="T10" s="83"/>
    </row>
    <row r="11" ht="54.75" customHeight="1">
      <c r="B11" s="5" t="s">
        <v>18</v>
      </c>
      <c r="C11" s="78"/>
      <c r="D11" s="78"/>
      <c r="E11" s="78"/>
      <c r="F11" s="78"/>
      <c r="G11" s="78"/>
      <c r="H11" s="78"/>
      <c r="I11" s="79"/>
      <c r="J11" s="78"/>
      <c r="K11" s="80"/>
      <c r="L11" s="81"/>
      <c r="M11" s="81"/>
      <c r="N11" s="81"/>
      <c r="O11" s="81"/>
      <c r="P11" s="81"/>
      <c r="Q11" s="81"/>
      <c r="R11" s="82"/>
      <c r="S11" s="83"/>
      <c r="T11" s="83"/>
    </row>
    <row r="12" ht="54.75" customHeight="1">
      <c r="B12" s="5" t="s">
        <v>19</v>
      </c>
      <c r="C12" s="78"/>
      <c r="D12" s="78"/>
      <c r="E12" s="78"/>
      <c r="F12" s="78"/>
      <c r="G12" s="78"/>
      <c r="H12" s="78"/>
      <c r="I12" s="79"/>
      <c r="J12" s="78"/>
      <c r="K12" s="80"/>
      <c r="L12" s="81"/>
      <c r="M12" s="81"/>
      <c r="N12" s="81"/>
      <c r="O12" s="81"/>
      <c r="P12" s="81"/>
      <c r="Q12" s="81"/>
      <c r="R12" s="82"/>
      <c r="S12" s="83"/>
      <c r="T12" s="83"/>
    </row>
    <row r="13" ht="54.75" customHeight="1">
      <c r="B13" s="5" t="s">
        <v>20</v>
      </c>
      <c r="C13" s="78"/>
      <c r="D13" s="78"/>
      <c r="E13" s="78"/>
      <c r="F13" s="78"/>
      <c r="G13" s="78"/>
      <c r="H13" s="78"/>
      <c r="I13" s="79"/>
      <c r="J13" s="78"/>
      <c r="K13" s="80"/>
      <c r="L13" s="81"/>
      <c r="M13" s="81"/>
      <c r="N13" s="81"/>
      <c r="O13" s="81"/>
      <c r="P13" s="81"/>
      <c r="Q13" s="81"/>
      <c r="R13" s="82"/>
      <c r="S13" s="83"/>
      <c r="T13" s="83"/>
    </row>
    <row r="14" ht="54.75" customHeight="1">
      <c r="B14" s="5" t="s">
        <v>21</v>
      </c>
      <c r="C14" s="78"/>
      <c r="D14" s="78"/>
      <c r="E14" s="78"/>
      <c r="F14" s="78"/>
      <c r="G14" s="78"/>
      <c r="H14" s="78"/>
      <c r="I14" s="79"/>
      <c r="J14" s="78"/>
      <c r="K14" s="80"/>
      <c r="L14" s="81"/>
      <c r="M14" s="81"/>
      <c r="N14" s="81"/>
      <c r="O14" s="81"/>
      <c r="P14" s="81"/>
      <c r="Q14" s="81"/>
      <c r="R14" s="82"/>
      <c r="S14" s="83"/>
      <c r="T14" s="83"/>
    </row>
    <row r="15" ht="54.75" customHeight="1">
      <c r="B15" s="5" t="s">
        <v>22</v>
      </c>
      <c r="C15" s="78"/>
      <c r="D15" s="78"/>
      <c r="E15" s="78"/>
      <c r="F15" s="78"/>
      <c r="G15" s="78"/>
      <c r="H15" s="78"/>
      <c r="I15" s="79"/>
      <c r="J15" s="78"/>
      <c r="K15" s="80"/>
      <c r="L15" s="81"/>
      <c r="M15" s="81"/>
      <c r="N15" s="81"/>
      <c r="O15" s="81"/>
      <c r="P15" s="81"/>
      <c r="Q15" s="81"/>
      <c r="R15" s="82"/>
      <c r="S15" s="83"/>
      <c r="T15" s="83"/>
    </row>
    <row r="16" ht="54.75" customHeight="1">
      <c r="B16" s="5" t="s">
        <v>23</v>
      </c>
      <c r="C16" s="78"/>
      <c r="D16" s="78"/>
      <c r="E16" s="78"/>
      <c r="F16" s="78"/>
      <c r="G16" s="78"/>
      <c r="H16" s="78"/>
      <c r="I16" s="79"/>
      <c r="J16" s="78"/>
      <c r="K16" s="80"/>
      <c r="L16" s="81"/>
      <c r="M16" s="81"/>
      <c r="N16" s="81"/>
      <c r="O16" s="81"/>
      <c r="P16" s="81"/>
      <c r="Q16" s="81"/>
      <c r="R16" s="82"/>
      <c r="S16" s="83"/>
      <c r="T16" s="83"/>
    </row>
    <row r="17" ht="54.75" customHeight="1">
      <c r="B17" s="5" t="s">
        <v>24</v>
      </c>
      <c r="C17" s="78"/>
      <c r="D17" s="78"/>
      <c r="E17" s="78"/>
      <c r="F17" s="78"/>
      <c r="G17" s="78"/>
      <c r="H17" s="78"/>
      <c r="I17" s="79"/>
      <c r="J17" s="78"/>
      <c r="K17" s="80"/>
      <c r="L17" s="81"/>
      <c r="M17" s="81"/>
      <c r="N17" s="81"/>
      <c r="O17" s="81"/>
      <c r="P17" s="81"/>
      <c r="Q17" s="81"/>
      <c r="R17" s="82"/>
      <c r="S17" s="83"/>
      <c r="T17" s="83"/>
    </row>
    <row r="18" ht="54.75" customHeight="1">
      <c r="B18" s="5" t="s">
        <v>25</v>
      </c>
      <c r="C18" s="78"/>
      <c r="D18" s="78"/>
      <c r="E18" s="78"/>
      <c r="F18" s="78"/>
      <c r="G18" s="78"/>
      <c r="H18" s="78"/>
      <c r="I18" s="79"/>
      <c r="J18" s="78"/>
      <c r="K18" s="80"/>
      <c r="L18" s="81"/>
      <c r="M18" s="81"/>
      <c r="N18" s="81"/>
      <c r="O18" s="81"/>
      <c r="P18" s="81"/>
      <c r="Q18" s="81"/>
      <c r="R18" s="82"/>
      <c r="S18" s="83"/>
      <c r="T18" s="83"/>
    </row>
    <row r="19" ht="54.75" customHeight="1">
      <c r="B19" s="5" t="s">
        <v>26</v>
      </c>
      <c r="C19" s="78"/>
      <c r="D19" s="78"/>
      <c r="E19" s="78"/>
      <c r="F19" s="78"/>
      <c r="G19" s="78"/>
      <c r="H19" s="78"/>
      <c r="I19" s="79"/>
      <c r="J19" s="78"/>
      <c r="K19" s="80"/>
      <c r="L19" s="81"/>
      <c r="M19" s="81"/>
      <c r="N19" s="81"/>
      <c r="O19" s="81"/>
      <c r="P19" s="81"/>
      <c r="Q19" s="81"/>
      <c r="R19" s="82"/>
      <c r="S19" s="83"/>
      <c r="T19" s="83"/>
    </row>
    <row r="20" ht="54.75" customHeight="1">
      <c r="B20" s="5" t="s">
        <v>27</v>
      </c>
      <c r="C20" s="78"/>
      <c r="D20" s="78"/>
      <c r="E20" s="78"/>
      <c r="F20" s="78"/>
      <c r="G20" s="78"/>
      <c r="H20" s="78"/>
      <c r="I20" s="79"/>
      <c r="J20" s="78"/>
      <c r="K20" s="80"/>
      <c r="L20" s="81"/>
      <c r="M20" s="81"/>
      <c r="N20" s="81"/>
      <c r="O20" s="81"/>
      <c r="P20" s="81"/>
      <c r="Q20" s="81"/>
      <c r="R20" s="82"/>
      <c r="S20" s="83"/>
      <c r="T20" s="83"/>
    </row>
    <row r="21" ht="54.75" customHeight="1">
      <c r="B21" s="5" t="s">
        <v>28</v>
      </c>
      <c r="C21" s="78"/>
      <c r="D21" s="78"/>
      <c r="E21" s="78"/>
      <c r="F21" s="78"/>
      <c r="G21" s="78"/>
      <c r="H21" s="78"/>
      <c r="I21" s="79"/>
      <c r="J21" s="78"/>
      <c r="K21" s="80"/>
      <c r="L21" s="81"/>
      <c r="M21" s="81"/>
      <c r="N21" s="81"/>
      <c r="O21" s="81"/>
      <c r="P21" s="81"/>
      <c r="Q21" s="81"/>
      <c r="R21" s="82"/>
      <c r="S21" s="83"/>
      <c r="T21" s="83"/>
    </row>
    <row r="22" ht="54.75" customHeight="1">
      <c r="B22" s="5" t="s">
        <v>29</v>
      </c>
      <c r="C22" s="78"/>
      <c r="D22" s="78"/>
      <c r="E22" s="78"/>
      <c r="F22" s="78"/>
      <c r="G22" s="78"/>
      <c r="H22" s="78"/>
      <c r="I22" s="79"/>
      <c r="J22" s="78"/>
      <c r="K22" s="80"/>
      <c r="L22" s="81"/>
      <c r="M22" s="81"/>
      <c r="N22" s="81"/>
      <c r="O22" s="81"/>
      <c r="P22" s="81"/>
      <c r="Q22" s="81"/>
      <c r="R22" s="82"/>
      <c r="S22" s="83"/>
      <c r="T22" s="83"/>
    </row>
    <row r="23" ht="54.75" customHeight="1">
      <c r="B23" s="5" t="s">
        <v>30</v>
      </c>
      <c r="C23" s="78"/>
      <c r="D23" s="78"/>
      <c r="E23" s="78"/>
      <c r="F23" s="78"/>
      <c r="G23" s="78"/>
      <c r="H23" s="78"/>
      <c r="I23" s="79"/>
      <c r="J23" s="78"/>
      <c r="K23" s="80"/>
      <c r="L23" s="81"/>
      <c r="M23" s="81"/>
      <c r="N23" s="81"/>
      <c r="O23" s="81"/>
      <c r="P23" s="81"/>
      <c r="Q23" s="81"/>
      <c r="R23" s="82"/>
      <c r="S23" s="83"/>
      <c r="T23" s="83"/>
    </row>
    <row r="24" ht="54.75" customHeight="1">
      <c r="B24" s="5" t="s">
        <v>31</v>
      </c>
      <c r="C24" s="78"/>
      <c r="D24" s="78"/>
      <c r="E24" s="78"/>
      <c r="F24" s="78"/>
      <c r="G24" s="78"/>
      <c r="H24" s="78"/>
      <c r="I24" s="79"/>
      <c r="J24" s="78"/>
      <c r="K24" s="80"/>
      <c r="L24" s="81"/>
      <c r="M24" s="81"/>
      <c r="N24" s="81"/>
      <c r="O24" s="81"/>
      <c r="P24" s="81"/>
      <c r="Q24" s="81"/>
      <c r="R24" s="82"/>
      <c r="S24" s="83"/>
      <c r="T24" s="83"/>
    </row>
    <row r="25" ht="54.75" customHeight="1">
      <c r="B25" s="5" t="s">
        <v>32</v>
      </c>
      <c r="C25" s="78"/>
      <c r="D25" s="78"/>
      <c r="E25" s="78"/>
      <c r="F25" s="78"/>
      <c r="G25" s="78"/>
      <c r="H25" s="78"/>
      <c r="I25" s="79"/>
      <c r="J25" s="78"/>
      <c r="K25" s="80"/>
      <c r="L25" s="81"/>
      <c r="M25" s="81"/>
      <c r="N25" s="81"/>
      <c r="O25" s="81"/>
      <c r="P25" s="81"/>
      <c r="Q25" s="81"/>
      <c r="R25" s="82"/>
      <c r="S25" s="83"/>
      <c r="T25" s="83"/>
    </row>
    <row r="26" ht="54.75" customHeight="1">
      <c r="B26" s="5" t="s">
        <v>33</v>
      </c>
      <c r="C26" s="78"/>
      <c r="D26" s="78"/>
      <c r="E26" s="78"/>
      <c r="F26" s="78"/>
      <c r="G26" s="78"/>
      <c r="H26" s="78"/>
      <c r="I26" s="79"/>
      <c r="J26" s="78"/>
      <c r="K26" s="80"/>
      <c r="L26" s="81"/>
      <c r="M26" s="81"/>
      <c r="N26" s="81"/>
      <c r="O26" s="81"/>
      <c r="P26" s="81"/>
      <c r="Q26" s="81"/>
      <c r="R26" s="82"/>
      <c r="S26" s="83"/>
      <c r="T26" s="83"/>
    </row>
    <row r="27" ht="54.75" customHeight="1">
      <c r="B27" s="5" t="s">
        <v>34</v>
      </c>
      <c r="C27" s="78"/>
      <c r="D27" s="78"/>
      <c r="E27" s="78"/>
      <c r="F27" s="78"/>
      <c r="G27" s="78"/>
      <c r="H27" s="78"/>
      <c r="I27" s="79"/>
      <c r="J27" s="78"/>
      <c r="K27" s="80"/>
      <c r="L27" s="81"/>
      <c r="M27" s="81"/>
      <c r="N27" s="81"/>
      <c r="O27" s="81"/>
      <c r="P27" s="81"/>
      <c r="Q27" s="81"/>
      <c r="R27" s="82"/>
      <c r="S27" s="83"/>
      <c r="T27" s="83"/>
    </row>
    <row r="28" ht="54.75" customHeight="1">
      <c r="B28" s="5" t="s">
        <v>35</v>
      </c>
      <c r="C28" s="78"/>
      <c r="D28" s="78"/>
      <c r="E28" s="78"/>
      <c r="F28" s="78"/>
      <c r="G28" s="78"/>
      <c r="H28" s="78"/>
      <c r="I28" s="79"/>
      <c r="J28" s="78"/>
      <c r="K28" s="80"/>
      <c r="L28" s="81"/>
      <c r="M28" s="81"/>
      <c r="N28" s="81"/>
      <c r="O28" s="81"/>
      <c r="P28" s="81"/>
      <c r="Q28" s="81"/>
      <c r="R28" s="82"/>
      <c r="S28" s="83"/>
      <c r="T28" s="83"/>
    </row>
    <row r="29" ht="54.75" customHeight="1">
      <c r="B29" s="5" t="s">
        <v>36</v>
      </c>
      <c r="C29" s="78"/>
      <c r="D29" s="78"/>
      <c r="E29" s="78"/>
      <c r="F29" s="78"/>
      <c r="G29" s="78"/>
      <c r="H29" s="78"/>
      <c r="I29" s="79"/>
      <c r="J29" s="78"/>
      <c r="K29" s="80"/>
      <c r="L29" s="81"/>
      <c r="M29" s="81"/>
      <c r="N29" s="81"/>
      <c r="O29" s="81"/>
      <c r="P29" s="81"/>
      <c r="Q29" s="81"/>
      <c r="R29" s="82"/>
      <c r="S29" s="83"/>
      <c r="T29" s="83"/>
    </row>
    <row r="30" ht="54.75" customHeight="1">
      <c r="B30" s="5" t="s">
        <v>37</v>
      </c>
      <c r="C30" s="78"/>
      <c r="D30" s="78"/>
      <c r="E30" s="78"/>
      <c r="F30" s="78"/>
      <c r="G30" s="78"/>
      <c r="H30" s="78"/>
      <c r="I30" s="79"/>
      <c r="J30" s="78"/>
      <c r="K30" s="80"/>
      <c r="L30" s="81"/>
      <c r="M30" s="81"/>
      <c r="N30" s="81"/>
      <c r="O30" s="81"/>
      <c r="P30" s="81"/>
      <c r="Q30" s="81"/>
      <c r="R30" s="82"/>
      <c r="S30" s="83"/>
      <c r="T30" s="83"/>
    </row>
    <row r="31" ht="54.75" customHeight="1">
      <c r="B31" s="5" t="s">
        <v>38</v>
      </c>
      <c r="C31" s="78"/>
      <c r="D31" s="78"/>
      <c r="E31" s="78"/>
      <c r="F31" s="78"/>
      <c r="G31" s="78"/>
      <c r="H31" s="78"/>
      <c r="I31" s="79"/>
      <c r="J31" s="78"/>
      <c r="K31" s="80"/>
      <c r="L31" s="81"/>
      <c r="M31" s="81"/>
      <c r="N31" s="81"/>
      <c r="O31" s="81"/>
      <c r="P31" s="81"/>
      <c r="Q31" s="81"/>
      <c r="R31" s="82"/>
      <c r="S31" s="83"/>
      <c r="T31" s="83"/>
    </row>
    <row r="32" ht="54.75" customHeight="1">
      <c r="B32" s="5" t="s">
        <v>39</v>
      </c>
      <c r="C32" s="78"/>
      <c r="D32" s="78"/>
      <c r="E32" s="78"/>
      <c r="F32" s="78"/>
      <c r="G32" s="78"/>
      <c r="H32" s="78"/>
      <c r="I32" s="79"/>
      <c r="J32" s="78"/>
      <c r="K32" s="80"/>
      <c r="L32" s="81"/>
      <c r="M32" s="81"/>
      <c r="N32" s="81"/>
      <c r="O32" s="81"/>
      <c r="P32" s="81"/>
      <c r="Q32" s="81"/>
      <c r="R32" s="82"/>
      <c r="S32" s="83"/>
      <c r="T32" s="83"/>
    </row>
    <row r="33" ht="54.75" customHeight="1">
      <c r="B33" s="10" t="s">
        <v>40</v>
      </c>
      <c r="C33" s="78"/>
      <c r="D33" s="78"/>
      <c r="E33" s="78"/>
      <c r="F33" s="78"/>
      <c r="G33" s="78"/>
      <c r="H33" s="78"/>
      <c r="I33" s="79"/>
      <c r="J33" s="78"/>
      <c r="K33" s="80"/>
      <c r="L33" s="81"/>
      <c r="M33" s="81"/>
      <c r="N33" s="81"/>
      <c r="O33" s="81"/>
      <c r="P33" s="81"/>
      <c r="Q33" s="81"/>
      <c r="R33" s="82"/>
      <c r="S33" s="83"/>
      <c r="T33" s="83"/>
    </row>
    <row r="34" ht="54.75" customHeight="1">
      <c r="B34" s="10" t="s">
        <v>41</v>
      </c>
      <c r="C34" s="78"/>
      <c r="D34" s="78"/>
      <c r="E34" s="78"/>
      <c r="F34" s="78"/>
      <c r="G34" s="78"/>
      <c r="H34" s="78"/>
      <c r="I34" s="79"/>
      <c r="J34" s="78"/>
      <c r="K34" s="80"/>
      <c r="L34" s="81"/>
      <c r="M34" s="81"/>
      <c r="N34" s="81"/>
      <c r="O34" s="81"/>
      <c r="P34" s="81"/>
      <c r="Q34" s="81"/>
      <c r="R34" s="82"/>
      <c r="S34" s="83"/>
      <c r="T34" s="83"/>
    </row>
    <row r="35" ht="54.75" customHeight="1">
      <c r="B35" s="5" t="s">
        <v>43</v>
      </c>
      <c r="C35" s="78"/>
      <c r="D35" s="78"/>
      <c r="E35" s="78"/>
      <c r="F35" s="78"/>
      <c r="G35" s="78"/>
      <c r="H35" s="78"/>
      <c r="I35" s="79"/>
      <c r="J35" s="78"/>
      <c r="K35" s="80"/>
      <c r="L35" s="81"/>
      <c r="M35" s="81"/>
      <c r="N35" s="81"/>
      <c r="O35" s="81"/>
      <c r="P35" s="81"/>
      <c r="Q35" s="81"/>
      <c r="R35" s="82"/>
      <c r="S35" s="83"/>
      <c r="T35" s="83"/>
    </row>
    <row r="36" ht="54.75" customHeight="1">
      <c r="B36" s="5" t="s">
        <v>44</v>
      </c>
      <c r="C36" s="78"/>
      <c r="D36" s="78"/>
      <c r="E36" s="78"/>
      <c r="F36" s="78"/>
      <c r="G36" s="78"/>
      <c r="H36" s="78"/>
      <c r="I36" s="79"/>
      <c r="J36" s="78"/>
      <c r="K36" s="80"/>
      <c r="L36" s="81"/>
      <c r="M36" s="81"/>
      <c r="N36" s="81"/>
      <c r="O36" s="81"/>
      <c r="P36" s="81"/>
      <c r="Q36" s="81"/>
      <c r="R36" s="82"/>
      <c r="S36" s="83"/>
      <c r="T36" s="83"/>
    </row>
    <row r="37" ht="54.75" customHeight="1">
      <c r="B37" s="5" t="s">
        <v>45</v>
      </c>
      <c r="C37" s="78"/>
      <c r="D37" s="78"/>
      <c r="E37" s="78"/>
      <c r="F37" s="78"/>
      <c r="G37" s="78"/>
      <c r="H37" s="78"/>
      <c r="I37" s="79"/>
      <c r="J37" s="78"/>
      <c r="K37" s="80"/>
      <c r="L37" s="81"/>
      <c r="M37" s="81"/>
      <c r="N37" s="81"/>
      <c r="O37" s="81"/>
      <c r="P37" s="81"/>
      <c r="Q37" s="81"/>
      <c r="R37" s="82"/>
      <c r="S37" s="83"/>
      <c r="T37" s="83"/>
    </row>
    <row r="38" ht="54.75" customHeight="1">
      <c r="B38" s="5" t="s">
        <v>46</v>
      </c>
      <c r="C38" s="78"/>
      <c r="D38" s="78"/>
      <c r="E38" s="78"/>
      <c r="F38" s="78"/>
      <c r="G38" s="78"/>
      <c r="H38" s="78"/>
      <c r="I38" s="79"/>
      <c r="J38" s="78"/>
      <c r="K38" s="80"/>
      <c r="L38" s="81"/>
      <c r="M38" s="81"/>
      <c r="N38" s="81"/>
      <c r="O38" s="81"/>
      <c r="P38" s="81"/>
      <c r="Q38" s="81"/>
      <c r="R38" s="82"/>
      <c r="S38" s="83"/>
      <c r="T38" s="83"/>
    </row>
    <row r="39" ht="54.75" customHeight="1">
      <c r="B39" s="5" t="s">
        <v>47</v>
      </c>
      <c r="C39" s="78"/>
      <c r="D39" s="78"/>
      <c r="E39" s="78"/>
      <c r="F39" s="78"/>
      <c r="G39" s="78"/>
      <c r="H39" s="78"/>
      <c r="I39" s="79"/>
      <c r="J39" s="78"/>
      <c r="K39" s="80"/>
      <c r="L39" s="81"/>
      <c r="M39" s="81"/>
      <c r="N39" s="81"/>
      <c r="O39" s="81"/>
      <c r="P39" s="81"/>
      <c r="Q39" s="81"/>
      <c r="R39" s="82"/>
      <c r="S39" s="83"/>
      <c r="T39" s="83"/>
    </row>
    <row r="40">
      <c r="B40" s="14" t="s">
        <v>50</v>
      </c>
      <c r="C40" s="78">
        <f t="shared" ref="C40:C98" si="1">SUM(F40,D40,H40,G40,E40)</f>
        <v>60</v>
      </c>
      <c r="D40" s="78">
        <v>17.0</v>
      </c>
      <c r="E40" s="78"/>
      <c r="F40" s="78">
        <v>43.0</v>
      </c>
      <c r="G40" s="78"/>
      <c r="H40" s="78"/>
      <c r="I40" s="79" t="s">
        <v>992</v>
      </c>
      <c r="J40" s="78" t="s">
        <v>992</v>
      </c>
      <c r="K40" s="80" t="s">
        <v>993</v>
      </c>
      <c r="L40" s="81">
        <f t="shared" ref="L40:L44" si="2">SUM(M40:Q40)</f>
        <v>60</v>
      </c>
      <c r="M40" s="81">
        <v>17.0</v>
      </c>
      <c r="N40" s="81">
        <v>0.0</v>
      </c>
      <c r="O40" s="81">
        <v>43.0</v>
      </c>
      <c r="P40" s="81">
        <v>0.0</v>
      </c>
      <c r="Q40" s="81">
        <v>0.0</v>
      </c>
      <c r="R40" s="82" t="s">
        <v>994</v>
      </c>
      <c r="S40" s="83" t="s">
        <v>995</v>
      </c>
      <c r="T40" s="83" t="s">
        <v>996</v>
      </c>
    </row>
    <row r="41">
      <c r="B41" s="14" t="s">
        <v>49</v>
      </c>
      <c r="C41" s="78">
        <f t="shared" si="1"/>
        <v>26</v>
      </c>
      <c r="D41" s="78">
        <v>2.0</v>
      </c>
      <c r="E41" s="78"/>
      <c r="F41" s="78">
        <v>24.0</v>
      </c>
      <c r="G41" s="78"/>
      <c r="H41" s="78"/>
      <c r="I41" s="78" t="s">
        <v>11</v>
      </c>
      <c r="J41" s="78" t="s">
        <v>992</v>
      </c>
      <c r="K41" s="78" t="s">
        <v>992</v>
      </c>
      <c r="L41" s="81">
        <f t="shared" si="2"/>
        <v>26</v>
      </c>
      <c r="M41" s="81">
        <v>2.0</v>
      </c>
      <c r="N41" s="81">
        <v>0.0</v>
      </c>
      <c r="O41" s="81">
        <v>24.0</v>
      </c>
      <c r="P41" s="81">
        <v>0.0</v>
      </c>
      <c r="Q41" s="81">
        <v>0.0</v>
      </c>
      <c r="R41" s="82" t="s">
        <v>997</v>
      </c>
      <c r="S41" s="81"/>
      <c r="T41" s="81" t="s">
        <v>998</v>
      </c>
    </row>
    <row r="42">
      <c r="B42" s="14" t="s">
        <v>51</v>
      </c>
      <c r="C42" s="78">
        <f t="shared" si="1"/>
        <v>70</v>
      </c>
      <c r="D42" s="78">
        <v>19.0</v>
      </c>
      <c r="E42" s="78"/>
      <c r="F42" s="78">
        <v>51.0</v>
      </c>
      <c r="G42" s="78"/>
      <c r="H42" s="78"/>
      <c r="I42" s="78" t="s">
        <v>11</v>
      </c>
      <c r="J42" s="78" t="s">
        <v>992</v>
      </c>
      <c r="K42" s="79" t="s">
        <v>992</v>
      </c>
      <c r="L42" s="81">
        <f t="shared" si="2"/>
        <v>70</v>
      </c>
      <c r="M42" s="81">
        <v>18.0</v>
      </c>
      <c r="N42" s="81">
        <v>0.0</v>
      </c>
      <c r="O42" s="81">
        <v>52.0</v>
      </c>
      <c r="P42" s="81">
        <v>0.0</v>
      </c>
      <c r="Q42" s="81">
        <v>0.0</v>
      </c>
      <c r="R42" s="81" t="s">
        <v>992</v>
      </c>
      <c r="S42" s="82"/>
      <c r="T42" s="82" t="s">
        <v>999</v>
      </c>
    </row>
    <row r="43">
      <c r="B43" s="14" t="s">
        <v>52</v>
      </c>
      <c r="C43" s="78">
        <f t="shared" si="1"/>
        <v>174</v>
      </c>
      <c r="D43" s="78">
        <v>4.0</v>
      </c>
      <c r="E43" s="78"/>
      <c r="F43" s="78">
        <v>98.0</v>
      </c>
      <c r="G43" s="78">
        <v>72.0</v>
      </c>
      <c r="H43" s="78"/>
      <c r="I43" s="78" t="s">
        <v>11</v>
      </c>
      <c r="J43" s="78" t="s">
        <v>992</v>
      </c>
      <c r="K43" s="78" t="s">
        <v>1000</v>
      </c>
      <c r="L43" s="81">
        <f t="shared" si="2"/>
        <v>174</v>
      </c>
      <c r="M43" s="81">
        <v>4.0</v>
      </c>
      <c r="N43" s="81">
        <v>0.0</v>
      </c>
      <c r="O43" s="81">
        <v>98.0</v>
      </c>
      <c r="P43" s="81">
        <v>72.0</v>
      </c>
      <c r="Q43" s="81">
        <v>0.0</v>
      </c>
      <c r="R43" s="81" t="s">
        <v>992</v>
      </c>
      <c r="S43" s="81"/>
      <c r="T43" s="81" t="s">
        <v>1000</v>
      </c>
    </row>
    <row r="44">
      <c r="B44" s="14" t="s">
        <v>53</v>
      </c>
      <c r="C44" s="78">
        <f t="shared" si="1"/>
        <v>159</v>
      </c>
      <c r="D44" s="78">
        <v>1.0</v>
      </c>
      <c r="E44" s="78">
        <v>58.0</v>
      </c>
      <c r="F44" s="78">
        <v>99.0</v>
      </c>
      <c r="G44" s="78">
        <v>1.0</v>
      </c>
      <c r="H44" s="78"/>
      <c r="I44" s="78" t="s">
        <v>1001</v>
      </c>
      <c r="J44" s="78" t="s">
        <v>992</v>
      </c>
      <c r="K44" s="78" t="s">
        <v>1002</v>
      </c>
      <c r="L44" s="81">
        <f t="shared" si="2"/>
        <v>159</v>
      </c>
      <c r="M44" s="84">
        <v>0.0</v>
      </c>
      <c r="N44" s="81">
        <v>40.0</v>
      </c>
      <c r="O44" s="81">
        <v>117.0</v>
      </c>
      <c r="P44" s="81">
        <v>2.0</v>
      </c>
      <c r="Q44" s="81">
        <v>0.0</v>
      </c>
      <c r="R44" s="81" t="s">
        <v>1003</v>
      </c>
      <c r="S44" s="81"/>
      <c r="T44" s="82" t="s">
        <v>1004</v>
      </c>
    </row>
    <row r="45">
      <c r="B45" s="14" t="s">
        <v>54</v>
      </c>
      <c r="C45" s="78">
        <f t="shared" si="1"/>
        <v>10</v>
      </c>
      <c r="D45" s="85"/>
      <c r="E45" s="85"/>
      <c r="F45" s="85"/>
      <c r="G45" s="78">
        <v>10.0</v>
      </c>
      <c r="H45" s="85"/>
      <c r="I45" s="78" t="s">
        <v>1005</v>
      </c>
      <c r="J45" s="78" t="s">
        <v>1005</v>
      </c>
      <c r="K45" s="78" t="s">
        <v>1006</v>
      </c>
      <c r="L45" s="86">
        <f t="shared" ref="L45:L93" si="3">SUM(M45,N45,O45,P45,Q45)</f>
        <v>10</v>
      </c>
      <c r="M45" s="81">
        <v>0.0</v>
      </c>
      <c r="N45" s="81">
        <v>0.0</v>
      </c>
      <c r="O45" s="81">
        <v>0.0</v>
      </c>
      <c r="P45" s="81">
        <v>10.0</v>
      </c>
      <c r="Q45" s="81">
        <v>0.0</v>
      </c>
      <c r="R45" s="81" t="s">
        <v>1005</v>
      </c>
      <c r="S45" s="81"/>
      <c r="T45" s="81" t="s">
        <v>1006</v>
      </c>
    </row>
    <row r="46">
      <c r="B46" s="14" t="s">
        <v>55</v>
      </c>
      <c r="C46" s="78">
        <f t="shared" si="1"/>
        <v>85</v>
      </c>
      <c r="D46" s="78">
        <v>4.0</v>
      </c>
      <c r="E46" s="78">
        <v>30.0</v>
      </c>
      <c r="F46" s="78">
        <v>25.0</v>
      </c>
      <c r="G46" s="78">
        <v>26.0</v>
      </c>
      <c r="H46" s="87"/>
      <c r="I46" s="78" t="s">
        <v>1007</v>
      </c>
      <c r="J46" s="88" t="s">
        <v>992</v>
      </c>
      <c r="K46" s="88" t="s">
        <v>1008</v>
      </c>
      <c r="L46" s="86">
        <f t="shared" si="3"/>
        <v>85</v>
      </c>
      <c r="M46" s="81">
        <v>22.0</v>
      </c>
      <c r="N46" s="81">
        <v>7.0</v>
      </c>
      <c r="O46" s="81">
        <v>25.0</v>
      </c>
      <c r="P46" s="81">
        <v>26.0</v>
      </c>
      <c r="Q46" s="81">
        <v>5.0</v>
      </c>
      <c r="R46" s="82" t="s">
        <v>1009</v>
      </c>
      <c r="S46" s="89" t="s">
        <v>1010</v>
      </c>
      <c r="T46" s="89" t="s">
        <v>1011</v>
      </c>
    </row>
    <row r="47" ht="45.75" customHeight="1">
      <c r="B47" s="14" t="s">
        <v>56</v>
      </c>
      <c r="C47" s="78">
        <f t="shared" si="1"/>
        <v>32</v>
      </c>
      <c r="D47" s="78">
        <v>4.0</v>
      </c>
      <c r="E47" s="78">
        <v>0.0</v>
      </c>
      <c r="F47" s="78">
        <v>28.0</v>
      </c>
      <c r="G47" s="78">
        <v>0.0</v>
      </c>
      <c r="H47" s="78"/>
      <c r="I47" s="78" t="s">
        <v>992</v>
      </c>
      <c r="J47" s="78" t="s">
        <v>992</v>
      </c>
      <c r="K47" s="78" t="s">
        <v>1005</v>
      </c>
      <c r="L47" s="86">
        <f t="shared" si="3"/>
        <v>32</v>
      </c>
      <c r="M47" s="81">
        <v>2.0</v>
      </c>
      <c r="N47" s="81">
        <v>0.0</v>
      </c>
      <c r="O47" s="81">
        <v>30.0</v>
      </c>
      <c r="P47" s="81">
        <v>0.0</v>
      </c>
      <c r="Q47" s="81">
        <v>0.0</v>
      </c>
      <c r="R47" s="81" t="s">
        <v>992</v>
      </c>
      <c r="S47" s="81" t="s">
        <v>11</v>
      </c>
      <c r="T47" s="81" t="s">
        <v>1005</v>
      </c>
    </row>
    <row r="48">
      <c r="B48" s="17" t="s">
        <v>57</v>
      </c>
      <c r="C48" s="78">
        <f t="shared" si="1"/>
        <v>402</v>
      </c>
      <c r="D48" s="78">
        <v>127.0</v>
      </c>
      <c r="E48" s="78"/>
      <c r="F48" s="78">
        <v>274.0</v>
      </c>
      <c r="G48" s="78">
        <v>1.0</v>
      </c>
      <c r="H48" s="78"/>
      <c r="I48" s="79" t="s">
        <v>992</v>
      </c>
      <c r="J48" s="79" t="s">
        <v>11</v>
      </c>
      <c r="K48" s="79" t="s">
        <v>1012</v>
      </c>
      <c r="L48" s="86">
        <f t="shared" si="3"/>
        <v>402</v>
      </c>
      <c r="M48" s="81">
        <v>123.0</v>
      </c>
      <c r="N48" s="81">
        <v>0.0</v>
      </c>
      <c r="O48" s="81">
        <v>279.0</v>
      </c>
      <c r="P48" s="81">
        <v>0.0</v>
      </c>
      <c r="Q48" s="81">
        <v>0.0</v>
      </c>
      <c r="R48" s="81" t="s">
        <v>992</v>
      </c>
      <c r="S48" s="81" t="s">
        <v>11</v>
      </c>
      <c r="T48" s="81" t="s">
        <v>1005</v>
      </c>
    </row>
    <row r="49">
      <c r="B49" s="14" t="s">
        <v>58</v>
      </c>
      <c r="C49" s="78">
        <f t="shared" si="1"/>
        <v>86</v>
      </c>
      <c r="D49" s="78">
        <v>22.0</v>
      </c>
      <c r="E49" s="78">
        <v>41.0</v>
      </c>
      <c r="F49" s="78">
        <v>21.0</v>
      </c>
      <c r="G49" s="78">
        <v>2.0</v>
      </c>
      <c r="H49" s="78"/>
      <c r="I49" s="78" t="s">
        <v>1013</v>
      </c>
      <c r="J49" s="78" t="s">
        <v>992</v>
      </c>
      <c r="K49" s="78" t="s">
        <v>1014</v>
      </c>
      <c r="L49" s="86">
        <f t="shared" si="3"/>
        <v>86</v>
      </c>
      <c r="M49" s="81">
        <v>22.0</v>
      </c>
      <c r="N49" s="81">
        <v>41.0</v>
      </c>
      <c r="O49" s="81">
        <v>20.0</v>
      </c>
      <c r="P49" s="81">
        <v>0.0</v>
      </c>
      <c r="Q49" s="81">
        <v>3.0</v>
      </c>
      <c r="R49" s="81" t="s">
        <v>1015</v>
      </c>
      <c r="S49" s="81" t="s">
        <v>11</v>
      </c>
      <c r="T49" s="81" t="s">
        <v>1016</v>
      </c>
    </row>
    <row r="50">
      <c r="B50" s="14" t="s">
        <v>59</v>
      </c>
      <c r="C50" s="78">
        <f t="shared" si="1"/>
        <v>287</v>
      </c>
      <c r="D50" s="78">
        <v>17.0</v>
      </c>
      <c r="E50" s="78">
        <v>12.0</v>
      </c>
      <c r="F50" s="78">
        <v>191.0</v>
      </c>
      <c r="G50" s="78">
        <v>67.0</v>
      </c>
      <c r="H50" s="78">
        <v>0.0</v>
      </c>
      <c r="I50" s="90" t="s">
        <v>1017</v>
      </c>
      <c r="J50" s="78" t="s">
        <v>1018</v>
      </c>
      <c r="K50" s="78" t="s">
        <v>1019</v>
      </c>
      <c r="L50" s="86">
        <f t="shared" si="3"/>
        <v>96</v>
      </c>
      <c r="M50" s="81">
        <v>0.0</v>
      </c>
      <c r="N50" s="81">
        <v>0.0</v>
      </c>
      <c r="O50" s="81">
        <v>0.0</v>
      </c>
      <c r="P50" s="81">
        <v>96.0</v>
      </c>
      <c r="Q50" s="81">
        <v>0.0</v>
      </c>
      <c r="R50" s="81" t="s">
        <v>1020</v>
      </c>
      <c r="S50" s="81" t="s">
        <v>1021</v>
      </c>
      <c r="T50" s="81" t="s">
        <v>1022</v>
      </c>
    </row>
    <row r="51">
      <c r="B51" s="20" t="s">
        <v>61</v>
      </c>
      <c r="C51" s="78">
        <f t="shared" si="1"/>
        <v>58</v>
      </c>
      <c r="D51" s="78">
        <v>11.0</v>
      </c>
      <c r="E51" s="78">
        <v>1.0</v>
      </c>
      <c r="F51" s="78">
        <v>46.0</v>
      </c>
      <c r="G51" s="85"/>
      <c r="H51" s="78"/>
      <c r="I51" s="78" t="s">
        <v>1023</v>
      </c>
      <c r="J51" s="78" t="s">
        <v>992</v>
      </c>
      <c r="K51" s="78" t="s">
        <v>1024</v>
      </c>
      <c r="L51" s="86">
        <f t="shared" si="3"/>
        <v>58</v>
      </c>
      <c r="M51" s="81">
        <v>12.0</v>
      </c>
      <c r="N51" s="86"/>
      <c r="O51" s="81">
        <v>46.0</v>
      </c>
      <c r="P51" s="86"/>
      <c r="Q51" s="86"/>
      <c r="R51" s="81" t="s">
        <v>1025</v>
      </c>
      <c r="S51" s="81" t="s">
        <v>11</v>
      </c>
      <c r="T51" s="81" t="s">
        <v>1026</v>
      </c>
    </row>
    <row r="52">
      <c r="B52" s="20" t="s">
        <v>62</v>
      </c>
      <c r="C52" s="78">
        <f t="shared" si="1"/>
        <v>181</v>
      </c>
      <c r="D52" s="78">
        <v>66.0</v>
      </c>
      <c r="E52" s="78"/>
      <c r="F52" s="78">
        <v>74.0</v>
      </c>
      <c r="G52" s="78">
        <v>41.0</v>
      </c>
      <c r="H52" s="78">
        <v>0.0</v>
      </c>
      <c r="I52" s="78" t="s">
        <v>992</v>
      </c>
      <c r="J52" s="78" t="s">
        <v>992</v>
      </c>
      <c r="K52" s="78" t="s">
        <v>1027</v>
      </c>
      <c r="L52" s="86">
        <f t="shared" si="3"/>
        <v>181</v>
      </c>
      <c r="M52" s="81">
        <v>61.0</v>
      </c>
      <c r="N52" s="81"/>
      <c r="O52" s="81">
        <v>74.0</v>
      </c>
      <c r="P52" s="81">
        <v>46.0</v>
      </c>
      <c r="Q52" s="86"/>
      <c r="R52" s="82" t="s">
        <v>1028</v>
      </c>
      <c r="S52" s="86"/>
      <c r="T52" s="81" t="s">
        <v>1029</v>
      </c>
    </row>
    <row r="53">
      <c r="B53" s="20" t="s">
        <v>63</v>
      </c>
      <c r="C53" s="78">
        <f t="shared" si="1"/>
        <v>43</v>
      </c>
      <c r="D53" s="78">
        <v>18.0</v>
      </c>
      <c r="E53" s="78">
        <v>4.0</v>
      </c>
      <c r="F53" s="78">
        <v>13.0</v>
      </c>
      <c r="G53" s="78">
        <v>8.0</v>
      </c>
      <c r="H53" s="78"/>
      <c r="I53" s="78" t="s">
        <v>992</v>
      </c>
      <c r="J53" s="78" t="s">
        <v>992</v>
      </c>
      <c r="K53" s="78" t="s">
        <v>1030</v>
      </c>
      <c r="L53" s="86">
        <f t="shared" si="3"/>
        <v>43</v>
      </c>
      <c r="M53" s="81">
        <v>17.0</v>
      </c>
      <c r="N53" s="86"/>
      <c r="O53" s="81">
        <v>13.0</v>
      </c>
      <c r="P53" s="81">
        <v>11.0</v>
      </c>
      <c r="Q53" s="81">
        <v>2.0</v>
      </c>
      <c r="R53" s="81" t="s">
        <v>992</v>
      </c>
      <c r="S53" s="81" t="s">
        <v>992</v>
      </c>
      <c r="T53" s="86"/>
    </row>
    <row r="54">
      <c r="B54" s="20" t="s">
        <v>64</v>
      </c>
      <c r="C54" s="78">
        <f t="shared" si="1"/>
        <v>8</v>
      </c>
      <c r="D54" s="78">
        <v>4.0</v>
      </c>
      <c r="E54" s="78">
        <v>1.0</v>
      </c>
      <c r="F54" s="78">
        <v>3.0</v>
      </c>
      <c r="G54" s="85"/>
      <c r="H54" s="78"/>
      <c r="I54" s="79" t="s">
        <v>1031</v>
      </c>
      <c r="J54" s="78" t="s">
        <v>11</v>
      </c>
      <c r="K54" s="78" t="s">
        <v>1032</v>
      </c>
      <c r="L54" s="86">
        <f t="shared" si="3"/>
        <v>8</v>
      </c>
      <c r="M54" s="86"/>
      <c r="N54" s="86"/>
      <c r="O54" s="81">
        <v>3.0</v>
      </c>
      <c r="P54" s="86"/>
      <c r="Q54" s="81">
        <v>5.0</v>
      </c>
      <c r="R54" s="81" t="s">
        <v>1033</v>
      </c>
      <c r="S54" s="82" t="s">
        <v>1034</v>
      </c>
      <c r="T54" s="86"/>
    </row>
    <row r="55">
      <c r="B55" s="20" t="s">
        <v>65</v>
      </c>
      <c r="C55" s="78">
        <f t="shared" si="1"/>
        <v>43</v>
      </c>
      <c r="D55" s="78"/>
      <c r="E55" s="78">
        <v>17.0</v>
      </c>
      <c r="F55" s="78">
        <v>26.0</v>
      </c>
      <c r="G55" s="85"/>
      <c r="H55" s="78"/>
      <c r="I55" s="78" t="s">
        <v>1035</v>
      </c>
      <c r="J55" s="78" t="s">
        <v>992</v>
      </c>
      <c r="K55" s="78" t="s">
        <v>1036</v>
      </c>
      <c r="L55" s="86">
        <f t="shared" si="3"/>
        <v>43</v>
      </c>
      <c r="M55" s="81">
        <v>9.0</v>
      </c>
      <c r="N55" s="81">
        <v>7.0</v>
      </c>
      <c r="O55" s="81">
        <v>26.0</v>
      </c>
      <c r="P55" s="86"/>
      <c r="Q55" s="81">
        <v>1.0</v>
      </c>
      <c r="R55" s="91" t="s">
        <v>1037</v>
      </c>
      <c r="S55" s="81" t="s">
        <v>11</v>
      </c>
      <c r="T55" s="92" t="s">
        <v>1038</v>
      </c>
    </row>
    <row r="56">
      <c r="B56" s="20" t="s">
        <v>66</v>
      </c>
      <c r="C56" s="78">
        <f t="shared" si="1"/>
        <v>3</v>
      </c>
      <c r="D56" s="85"/>
      <c r="E56" s="85"/>
      <c r="F56" s="78">
        <v>3.0</v>
      </c>
      <c r="G56" s="85"/>
      <c r="H56" s="85"/>
      <c r="I56" s="85"/>
      <c r="J56" s="85"/>
      <c r="K56" s="78" t="s">
        <v>1039</v>
      </c>
      <c r="L56" s="86">
        <f t="shared" si="3"/>
        <v>3</v>
      </c>
      <c r="M56" s="86"/>
      <c r="N56" s="86"/>
      <c r="O56" s="81">
        <v>3.0</v>
      </c>
      <c r="P56" s="86"/>
      <c r="Q56" s="86"/>
      <c r="R56" s="86"/>
      <c r="S56" s="86"/>
      <c r="T56" s="81" t="s">
        <v>1039</v>
      </c>
    </row>
    <row r="57">
      <c r="B57" s="20" t="s">
        <v>67</v>
      </c>
      <c r="C57" s="78">
        <f t="shared" si="1"/>
        <v>15</v>
      </c>
      <c r="D57" s="78">
        <v>13.0</v>
      </c>
      <c r="E57" s="78"/>
      <c r="F57" s="78">
        <v>2.0</v>
      </c>
      <c r="G57" s="85"/>
      <c r="H57" s="93"/>
      <c r="I57" s="78" t="s">
        <v>1040</v>
      </c>
      <c r="J57" s="78" t="s">
        <v>1041</v>
      </c>
      <c r="K57" s="85"/>
      <c r="L57" s="86">
        <f t="shared" si="3"/>
        <v>15</v>
      </c>
      <c r="M57" s="81">
        <v>13.0</v>
      </c>
      <c r="N57" s="86"/>
      <c r="O57" s="81">
        <v>2.0</v>
      </c>
      <c r="P57" s="86"/>
      <c r="Q57" s="86"/>
      <c r="R57" s="81" t="s">
        <v>11</v>
      </c>
      <c r="S57" s="81" t="s">
        <v>992</v>
      </c>
      <c r="T57" s="86"/>
    </row>
    <row r="58">
      <c r="B58" s="20" t="s">
        <v>68</v>
      </c>
      <c r="C58" s="78">
        <f t="shared" si="1"/>
        <v>1</v>
      </c>
      <c r="D58" s="78">
        <v>1.0</v>
      </c>
      <c r="E58" s="85"/>
      <c r="F58" s="85"/>
      <c r="G58" s="85"/>
      <c r="H58" s="78"/>
      <c r="I58" s="78" t="s">
        <v>992</v>
      </c>
      <c r="J58" s="85"/>
      <c r="K58" s="85"/>
      <c r="L58" s="86">
        <f t="shared" si="3"/>
        <v>1</v>
      </c>
      <c r="M58" s="81">
        <v>1.0</v>
      </c>
      <c r="N58" s="86"/>
      <c r="O58" s="86"/>
      <c r="P58" s="86"/>
      <c r="Q58" s="86"/>
      <c r="R58" s="81" t="s">
        <v>1042</v>
      </c>
      <c r="S58" s="81" t="s">
        <v>992</v>
      </c>
      <c r="T58" s="86"/>
    </row>
    <row r="59">
      <c r="B59" s="20" t="s">
        <v>69</v>
      </c>
      <c r="C59" s="78">
        <f t="shared" si="1"/>
        <v>12</v>
      </c>
      <c r="D59" s="94">
        <v>0.0</v>
      </c>
      <c r="E59" s="78">
        <v>0.0</v>
      </c>
      <c r="F59" s="78">
        <v>12.0</v>
      </c>
      <c r="G59" s="78">
        <v>0.0</v>
      </c>
      <c r="H59" s="78">
        <v>0.0</v>
      </c>
      <c r="I59" s="78" t="s">
        <v>1005</v>
      </c>
      <c r="J59" s="78" t="s">
        <v>1005</v>
      </c>
      <c r="K59" s="78" t="s">
        <v>1043</v>
      </c>
      <c r="L59" s="86">
        <f t="shared" si="3"/>
        <v>12</v>
      </c>
      <c r="M59" s="86"/>
      <c r="N59" s="86"/>
      <c r="O59" s="81">
        <v>12.0</v>
      </c>
      <c r="P59" s="81" t="s">
        <v>1005</v>
      </c>
      <c r="Q59" s="81" t="s">
        <v>1005</v>
      </c>
      <c r="R59" s="81" t="s">
        <v>1043</v>
      </c>
      <c r="S59" s="86"/>
      <c r="T59" s="86"/>
    </row>
    <row r="60">
      <c r="B60" s="20" t="s">
        <v>70</v>
      </c>
      <c r="C60" s="78">
        <f t="shared" si="1"/>
        <v>6</v>
      </c>
      <c r="D60" s="78">
        <v>0.0</v>
      </c>
      <c r="E60" s="78">
        <v>0.0</v>
      </c>
      <c r="F60" s="78">
        <v>6.0</v>
      </c>
      <c r="G60" s="78">
        <v>0.0</v>
      </c>
      <c r="H60" s="78">
        <v>0.0</v>
      </c>
      <c r="I60" s="78" t="s">
        <v>1005</v>
      </c>
      <c r="J60" s="78" t="s">
        <v>1005</v>
      </c>
      <c r="K60" s="95" t="s">
        <v>1044</v>
      </c>
      <c r="L60" s="86">
        <f t="shared" si="3"/>
        <v>6</v>
      </c>
      <c r="M60" s="86"/>
      <c r="N60" s="86"/>
      <c r="O60" s="81">
        <v>6.0</v>
      </c>
      <c r="P60" s="81" t="s">
        <v>1005</v>
      </c>
      <c r="Q60" s="81" t="s">
        <v>1005</v>
      </c>
      <c r="R60" s="81" t="s">
        <v>1043</v>
      </c>
      <c r="S60" s="86"/>
      <c r="T60" s="86"/>
    </row>
    <row r="61">
      <c r="B61" s="20" t="s">
        <v>71</v>
      </c>
      <c r="C61" s="78">
        <f t="shared" si="1"/>
        <v>4</v>
      </c>
      <c r="D61" s="85"/>
      <c r="E61" s="85"/>
      <c r="F61" s="78">
        <v>4.0</v>
      </c>
      <c r="G61" s="85"/>
      <c r="H61" s="78"/>
      <c r="I61" s="78" t="s">
        <v>1005</v>
      </c>
      <c r="J61" s="78" t="s">
        <v>1005</v>
      </c>
      <c r="K61" s="95" t="s">
        <v>1044</v>
      </c>
      <c r="L61" s="86">
        <f t="shared" si="3"/>
        <v>4</v>
      </c>
      <c r="M61" s="86"/>
      <c r="N61" s="86"/>
      <c r="O61" s="81">
        <v>4.0</v>
      </c>
      <c r="P61" s="81" t="s">
        <v>1005</v>
      </c>
      <c r="Q61" s="81" t="s">
        <v>1005</v>
      </c>
      <c r="R61" s="81" t="s">
        <v>1043</v>
      </c>
      <c r="S61" s="86"/>
      <c r="T61" s="86"/>
    </row>
    <row r="62">
      <c r="B62" s="20" t="s">
        <v>72</v>
      </c>
      <c r="C62" s="78">
        <f t="shared" si="1"/>
        <v>18</v>
      </c>
      <c r="D62" s="85"/>
      <c r="E62" s="85"/>
      <c r="F62" s="78">
        <v>18.0</v>
      </c>
      <c r="G62" s="85"/>
      <c r="H62" s="78"/>
      <c r="I62" s="78" t="s">
        <v>1005</v>
      </c>
      <c r="J62" s="78" t="s">
        <v>1005</v>
      </c>
      <c r="K62" s="95" t="s">
        <v>1044</v>
      </c>
      <c r="L62" s="86">
        <f t="shared" si="3"/>
        <v>18</v>
      </c>
      <c r="M62" s="86"/>
      <c r="N62" s="86"/>
      <c r="O62" s="81">
        <v>18.0</v>
      </c>
      <c r="P62" s="81" t="s">
        <v>1005</v>
      </c>
      <c r="Q62" s="81" t="s">
        <v>1005</v>
      </c>
      <c r="R62" s="81" t="s">
        <v>1043</v>
      </c>
      <c r="S62" s="86"/>
      <c r="T62" s="86"/>
    </row>
    <row r="63">
      <c r="B63" s="20" t="s">
        <v>73</v>
      </c>
      <c r="C63" s="78">
        <f t="shared" si="1"/>
        <v>22</v>
      </c>
      <c r="D63" s="85"/>
      <c r="E63" s="85"/>
      <c r="F63" s="78">
        <v>22.0</v>
      </c>
      <c r="G63" s="85"/>
      <c r="H63" s="78"/>
      <c r="I63" s="78" t="s">
        <v>1005</v>
      </c>
      <c r="J63" s="78" t="s">
        <v>1005</v>
      </c>
      <c r="K63" s="95" t="s">
        <v>1044</v>
      </c>
      <c r="L63" s="86">
        <f t="shared" si="3"/>
        <v>22</v>
      </c>
      <c r="M63" s="86"/>
      <c r="N63" s="86"/>
      <c r="O63" s="81">
        <v>22.0</v>
      </c>
      <c r="P63" s="86"/>
      <c r="Q63" s="81" t="s">
        <v>1005</v>
      </c>
      <c r="R63" s="81" t="s">
        <v>1043</v>
      </c>
      <c r="S63" s="86"/>
      <c r="T63" s="86"/>
    </row>
    <row r="64">
      <c r="B64" s="20" t="s">
        <v>74</v>
      </c>
      <c r="C64" s="78">
        <f t="shared" si="1"/>
        <v>22</v>
      </c>
      <c r="D64" s="85"/>
      <c r="E64" s="85"/>
      <c r="F64" s="78">
        <v>22.0</v>
      </c>
      <c r="G64" s="85"/>
      <c r="H64" s="78"/>
      <c r="I64" s="85"/>
      <c r="J64" s="85"/>
      <c r="K64" s="85"/>
      <c r="L64" s="86">
        <f t="shared" si="3"/>
        <v>22</v>
      </c>
      <c r="M64" s="86"/>
      <c r="N64" s="86"/>
      <c r="O64" s="81">
        <v>22.0</v>
      </c>
      <c r="P64" s="86"/>
      <c r="Q64" s="81" t="s">
        <v>1005</v>
      </c>
      <c r="R64" s="81" t="s">
        <v>1043</v>
      </c>
      <c r="S64" s="86"/>
      <c r="T64" s="86"/>
    </row>
    <row r="65">
      <c r="B65" s="20" t="s">
        <v>75</v>
      </c>
      <c r="C65" s="78">
        <f t="shared" si="1"/>
        <v>8</v>
      </c>
      <c r="D65" s="85"/>
      <c r="E65" s="85"/>
      <c r="F65" s="78">
        <v>8.0</v>
      </c>
      <c r="G65" s="85"/>
      <c r="H65" s="78"/>
      <c r="I65" s="85"/>
      <c r="J65" s="85"/>
      <c r="K65" s="85"/>
      <c r="L65" s="86">
        <f t="shared" si="3"/>
        <v>8</v>
      </c>
      <c r="M65" s="86"/>
      <c r="N65" s="86"/>
      <c r="O65" s="81">
        <v>8.0</v>
      </c>
      <c r="P65" s="86"/>
      <c r="Q65" s="81" t="s">
        <v>1005</v>
      </c>
      <c r="R65" s="81" t="s">
        <v>1043</v>
      </c>
      <c r="S65" s="86"/>
      <c r="T65" s="86"/>
    </row>
    <row r="66">
      <c r="B66" s="20" t="s">
        <v>76</v>
      </c>
      <c r="C66" s="78">
        <f t="shared" si="1"/>
        <v>1</v>
      </c>
      <c r="D66" s="85"/>
      <c r="E66" s="85"/>
      <c r="F66" s="78">
        <v>1.0</v>
      </c>
      <c r="G66" s="85"/>
      <c r="H66" s="78"/>
      <c r="I66" s="85"/>
      <c r="J66" s="85"/>
      <c r="K66" s="85"/>
      <c r="L66" s="86">
        <f t="shared" si="3"/>
        <v>1</v>
      </c>
      <c r="M66" s="86"/>
      <c r="N66" s="86"/>
      <c r="O66" s="81">
        <v>1.0</v>
      </c>
      <c r="P66" s="86"/>
      <c r="Q66" s="81" t="s">
        <v>1005</v>
      </c>
      <c r="R66" s="81" t="s">
        <v>1043</v>
      </c>
      <c r="S66" s="86"/>
      <c r="T66" s="86"/>
    </row>
    <row r="67">
      <c r="B67" s="20" t="s">
        <v>77</v>
      </c>
      <c r="C67" s="78">
        <f t="shared" si="1"/>
        <v>9</v>
      </c>
      <c r="D67" s="85"/>
      <c r="E67" s="85"/>
      <c r="F67" s="78">
        <v>9.0</v>
      </c>
      <c r="G67" s="85"/>
      <c r="H67" s="85"/>
      <c r="I67" s="85"/>
      <c r="J67" s="85"/>
      <c r="K67" s="85"/>
      <c r="L67" s="86">
        <f t="shared" si="3"/>
        <v>9</v>
      </c>
      <c r="M67" s="86"/>
      <c r="N67" s="86"/>
      <c r="O67" s="81">
        <v>9.0</v>
      </c>
      <c r="P67" s="86"/>
      <c r="Q67" s="81" t="s">
        <v>1005</v>
      </c>
      <c r="R67" s="81" t="s">
        <v>1043</v>
      </c>
      <c r="S67" s="86"/>
      <c r="T67" s="86"/>
    </row>
    <row r="68">
      <c r="B68" s="20" t="s">
        <v>78</v>
      </c>
      <c r="C68" s="78">
        <f t="shared" si="1"/>
        <v>10</v>
      </c>
      <c r="D68" s="78">
        <v>0.0</v>
      </c>
      <c r="E68" s="78">
        <v>0.0</v>
      </c>
      <c r="F68" s="78">
        <v>10.0</v>
      </c>
      <c r="G68" s="78">
        <v>0.0</v>
      </c>
      <c r="H68" s="78">
        <v>0.0</v>
      </c>
      <c r="I68" s="78"/>
      <c r="J68" s="85"/>
      <c r="K68" s="85"/>
      <c r="L68" s="86">
        <f t="shared" si="3"/>
        <v>10</v>
      </c>
      <c r="M68" s="86"/>
      <c r="N68" s="86"/>
      <c r="O68" s="81">
        <v>10.0</v>
      </c>
      <c r="P68" s="86"/>
      <c r="Q68" s="81" t="s">
        <v>1005</v>
      </c>
      <c r="R68" s="81" t="s">
        <v>1043</v>
      </c>
      <c r="S68" s="86"/>
      <c r="T68" s="86"/>
    </row>
    <row r="69">
      <c r="B69" s="20" t="s">
        <v>79</v>
      </c>
      <c r="C69" s="78">
        <f t="shared" si="1"/>
        <v>13</v>
      </c>
      <c r="D69" s="78">
        <v>0.0</v>
      </c>
      <c r="E69" s="85"/>
      <c r="F69" s="78">
        <v>13.0</v>
      </c>
      <c r="G69" s="85"/>
      <c r="H69" s="85"/>
      <c r="I69" s="85"/>
      <c r="J69" s="85"/>
      <c r="K69" s="85"/>
      <c r="L69" s="86">
        <f t="shared" si="3"/>
        <v>13</v>
      </c>
      <c r="M69" s="86"/>
      <c r="N69" s="86"/>
      <c r="O69" s="81">
        <v>13.0</v>
      </c>
      <c r="P69" s="86"/>
      <c r="Q69" s="81" t="s">
        <v>1005</v>
      </c>
      <c r="R69" s="81" t="s">
        <v>1043</v>
      </c>
      <c r="S69" s="86"/>
      <c r="T69" s="86"/>
    </row>
    <row r="70">
      <c r="B70" s="20" t="s">
        <v>80</v>
      </c>
      <c r="C70" s="78">
        <f t="shared" si="1"/>
        <v>75</v>
      </c>
      <c r="D70" s="85"/>
      <c r="E70" s="85"/>
      <c r="F70" s="78">
        <v>9.0</v>
      </c>
      <c r="G70" s="78">
        <v>66.0</v>
      </c>
      <c r="H70" s="85"/>
      <c r="I70" s="85"/>
      <c r="J70" s="85"/>
      <c r="K70" s="95" t="s">
        <v>1045</v>
      </c>
      <c r="L70" s="86">
        <f t="shared" si="3"/>
        <v>75</v>
      </c>
      <c r="M70" s="86"/>
      <c r="N70" s="86"/>
      <c r="O70" s="81">
        <v>9.0</v>
      </c>
      <c r="P70" s="81">
        <v>66.0</v>
      </c>
      <c r="Q70" s="81" t="s">
        <v>1005</v>
      </c>
      <c r="R70" s="81" t="s">
        <v>1043</v>
      </c>
      <c r="S70" s="86"/>
      <c r="T70" s="96" t="s">
        <v>1045</v>
      </c>
    </row>
    <row r="71">
      <c r="B71" s="20" t="s">
        <v>81</v>
      </c>
      <c r="C71" s="78">
        <f t="shared" si="1"/>
        <v>26</v>
      </c>
      <c r="D71" s="85"/>
      <c r="E71" s="85"/>
      <c r="F71" s="78">
        <v>26.0</v>
      </c>
      <c r="G71" s="85"/>
      <c r="H71" s="85"/>
      <c r="I71" s="85"/>
      <c r="J71" s="85"/>
      <c r="K71" s="85"/>
      <c r="L71" s="86">
        <f t="shared" si="3"/>
        <v>26</v>
      </c>
      <c r="M71" s="86"/>
      <c r="N71" s="86"/>
      <c r="O71" s="81">
        <v>26.0</v>
      </c>
      <c r="P71" s="86"/>
      <c r="Q71" s="81" t="s">
        <v>1005</v>
      </c>
      <c r="R71" s="81" t="s">
        <v>1043</v>
      </c>
      <c r="S71" s="86"/>
      <c r="T71" s="86"/>
    </row>
    <row r="72">
      <c r="B72" s="20" t="s">
        <v>82</v>
      </c>
      <c r="C72" s="78">
        <f t="shared" si="1"/>
        <v>48</v>
      </c>
      <c r="D72" s="85"/>
      <c r="E72" s="85"/>
      <c r="F72" s="78">
        <v>48.0</v>
      </c>
      <c r="G72" s="85"/>
      <c r="H72" s="85"/>
      <c r="I72" s="85"/>
      <c r="J72" s="85"/>
      <c r="K72" s="85"/>
      <c r="L72" s="86">
        <f t="shared" si="3"/>
        <v>48</v>
      </c>
      <c r="M72" s="86"/>
      <c r="N72" s="86"/>
      <c r="O72" s="81">
        <v>48.0</v>
      </c>
      <c r="P72" s="86"/>
      <c r="Q72" s="81" t="s">
        <v>1005</v>
      </c>
      <c r="R72" s="81" t="s">
        <v>1043</v>
      </c>
      <c r="S72" s="86"/>
      <c r="T72" s="86"/>
    </row>
    <row r="73">
      <c r="B73" s="20" t="s">
        <v>83</v>
      </c>
      <c r="C73" s="78">
        <f t="shared" si="1"/>
        <v>18</v>
      </c>
      <c r="D73" s="85"/>
      <c r="E73" s="85"/>
      <c r="F73" s="78">
        <v>18.0</v>
      </c>
      <c r="G73" s="85"/>
      <c r="H73" s="85"/>
      <c r="I73" s="85"/>
      <c r="J73" s="85"/>
      <c r="K73" s="85"/>
      <c r="L73" s="86">
        <f t="shared" si="3"/>
        <v>18</v>
      </c>
      <c r="M73" s="86"/>
      <c r="N73" s="86"/>
      <c r="O73" s="81">
        <v>18.0</v>
      </c>
      <c r="P73" s="86"/>
      <c r="Q73" s="86"/>
      <c r="R73" s="81" t="s">
        <v>1043</v>
      </c>
      <c r="S73" s="86"/>
      <c r="T73" s="86"/>
    </row>
    <row r="74">
      <c r="B74" s="20" t="s">
        <v>84</v>
      </c>
      <c r="C74" s="78">
        <f t="shared" si="1"/>
        <v>7</v>
      </c>
      <c r="D74" s="85"/>
      <c r="E74" s="85"/>
      <c r="F74" s="78">
        <v>7.0</v>
      </c>
      <c r="G74" s="85"/>
      <c r="H74" s="85"/>
      <c r="I74" s="85"/>
      <c r="J74" s="85"/>
      <c r="K74" s="85"/>
      <c r="L74" s="86">
        <f t="shared" si="3"/>
        <v>7</v>
      </c>
      <c r="M74" s="86"/>
      <c r="N74" s="86"/>
      <c r="O74" s="81">
        <v>7.0</v>
      </c>
      <c r="P74" s="86"/>
      <c r="Q74" s="86"/>
      <c r="R74" s="86"/>
      <c r="S74" s="86"/>
      <c r="T74" s="86"/>
    </row>
    <row r="75">
      <c r="B75" s="20" t="s">
        <v>85</v>
      </c>
      <c r="C75" s="78">
        <f t="shared" si="1"/>
        <v>11</v>
      </c>
      <c r="D75" s="85"/>
      <c r="E75" s="85"/>
      <c r="F75" s="78">
        <v>11.0</v>
      </c>
      <c r="G75" s="85"/>
      <c r="H75" s="85"/>
      <c r="I75" s="85"/>
      <c r="J75" s="85"/>
      <c r="K75" s="85"/>
      <c r="L75" s="86">
        <f t="shared" si="3"/>
        <v>11</v>
      </c>
      <c r="M75" s="86"/>
      <c r="N75" s="86"/>
      <c r="O75" s="81">
        <v>11.0</v>
      </c>
      <c r="P75" s="86"/>
      <c r="Q75" s="86"/>
      <c r="R75" s="86"/>
      <c r="S75" s="86"/>
      <c r="T75" s="86"/>
    </row>
    <row r="76">
      <c r="B76" s="20" t="s">
        <v>86</v>
      </c>
      <c r="C76" s="78">
        <f t="shared" si="1"/>
        <v>23</v>
      </c>
      <c r="D76" s="85"/>
      <c r="E76" s="85"/>
      <c r="F76" s="78">
        <v>23.0</v>
      </c>
      <c r="G76" s="85"/>
      <c r="H76" s="85"/>
      <c r="I76" s="85"/>
      <c r="J76" s="85"/>
      <c r="K76" s="85"/>
      <c r="L76" s="86">
        <f t="shared" si="3"/>
        <v>23</v>
      </c>
      <c r="M76" s="86"/>
      <c r="N76" s="86"/>
      <c r="O76" s="81">
        <v>23.0</v>
      </c>
      <c r="P76" s="86"/>
      <c r="Q76" s="86"/>
      <c r="R76" s="86"/>
      <c r="S76" s="86"/>
      <c r="T76" s="86"/>
    </row>
    <row r="77">
      <c r="B77" s="20" t="s">
        <v>87</v>
      </c>
      <c r="C77" s="78">
        <f t="shared" si="1"/>
        <v>49</v>
      </c>
      <c r="D77" s="85"/>
      <c r="E77" s="85"/>
      <c r="F77" s="78">
        <v>49.0</v>
      </c>
      <c r="G77" s="85"/>
      <c r="H77" s="85"/>
      <c r="I77" s="85"/>
      <c r="J77" s="85"/>
      <c r="K77" s="85"/>
      <c r="L77" s="86">
        <f t="shared" si="3"/>
        <v>49</v>
      </c>
      <c r="M77" s="86"/>
      <c r="N77" s="86"/>
      <c r="O77" s="81">
        <v>49.0</v>
      </c>
      <c r="P77" s="86"/>
      <c r="Q77" s="86"/>
      <c r="R77" s="86"/>
      <c r="S77" s="86"/>
      <c r="T77" s="86"/>
    </row>
    <row r="78">
      <c r="B78" s="20" t="s">
        <v>88</v>
      </c>
      <c r="C78" s="78">
        <f t="shared" si="1"/>
        <v>2</v>
      </c>
      <c r="D78" s="85"/>
      <c r="E78" s="85"/>
      <c r="F78" s="78">
        <v>2.0</v>
      </c>
      <c r="G78" s="85"/>
      <c r="H78" s="85"/>
      <c r="I78" s="85"/>
      <c r="J78" s="85"/>
      <c r="K78" s="85"/>
      <c r="L78" s="86">
        <f t="shared" si="3"/>
        <v>2</v>
      </c>
      <c r="M78" s="86"/>
      <c r="N78" s="86"/>
      <c r="O78" s="81">
        <v>2.0</v>
      </c>
      <c r="P78" s="86"/>
      <c r="Q78" s="86"/>
      <c r="R78" s="86"/>
      <c r="S78" s="86"/>
      <c r="T78" s="86"/>
    </row>
    <row r="79">
      <c r="B79" s="20" t="s">
        <v>89</v>
      </c>
      <c r="C79" s="78">
        <f t="shared" si="1"/>
        <v>97</v>
      </c>
      <c r="D79" s="78">
        <v>10.0</v>
      </c>
      <c r="E79" s="85"/>
      <c r="F79" s="78">
        <v>86.0</v>
      </c>
      <c r="G79" s="78">
        <v>1.0</v>
      </c>
      <c r="H79" s="85"/>
      <c r="I79" s="78" t="s">
        <v>992</v>
      </c>
      <c r="J79" s="78" t="s">
        <v>992</v>
      </c>
      <c r="K79" s="78" t="s">
        <v>1046</v>
      </c>
      <c r="L79" s="86">
        <f t="shared" si="3"/>
        <v>97</v>
      </c>
      <c r="M79" s="81">
        <v>11.0</v>
      </c>
      <c r="N79" s="86"/>
      <c r="O79" s="81">
        <v>86.0</v>
      </c>
      <c r="P79" s="86"/>
      <c r="Q79" s="81" t="s">
        <v>992</v>
      </c>
      <c r="R79" s="81" t="s">
        <v>992</v>
      </c>
      <c r="S79" s="86"/>
      <c r="T79" s="86"/>
    </row>
    <row r="80">
      <c r="B80" s="20" t="s">
        <v>90</v>
      </c>
      <c r="C80" s="78">
        <f t="shared" si="1"/>
        <v>4</v>
      </c>
      <c r="D80" s="85"/>
      <c r="E80" s="85"/>
      <c r="F80" s="78">
        <v>4.0</v>
      </c>
      <c r="G80" s="85"/>
      <c r="H80" s="85"/>
      <c r="I80" s="85"/>
      <c r="J80" s="85"/>
      <c r="K80" s="95" t="s">
        <v>1047</v>
      </c>
      <c r="L80" s="86">
        <f t="shared" si="3"/>
        <v>4</v>
      </c>
      <c r="M80" s="86"/>
      <c r="N80" s="86"/>
      <c r="O80" s="81">
        <v>4.0</v>
      </c>
      <c r="P80" s="86"/>
      <c r="Q80" s="86"/>
      <c r="R80" s="86"/>
      <c r="S80" s="86"/>
      <c r="T80" s="96" t="s">
        <v>1047</v>
      </c>
    </row>
    <row r="81">
      <c r="B81" s="20" t="s">
        <v>91</v>
      </c>
      <c r="C81" s="78">
        <f t="shared" si="1"/>
        <v>7</v>
      </c>
      <c r="D81" s="85"/>
      <c r="E81" s="85"/>
      <c r="F81" s="78">
        <v>7.0</v>
      </c>
      <c r="G81" s="85"/>
      <c r="H81" s="85"/>
      <c r="I81" s="85"/>
      <c r="J81" s="85"/>
      <c r="K81" s="95" t="s">
        <v>1048</v>
      </c>
      <c r="L81" s="86">
        <f t="shared" si="3"/>
        <v>7</v>
      </c>
      <c r="M81" s="86"/>
      <c r="N81" s="86"/>
      <c r="O81" s="81">
        <v>7.0</v>
      </c>
      <c r="P81" s="86"/>
      <c r="Q81" s="86"/>
      <c r="R81" s="86"/>
      <c r="S81" s="86"/>
      <c r="T81" s="96" t="s">
        <v>1048</v>
      </c>
    </row>
    <row r="82">
      <c r="B82" s="20" t="s">
        <v>92</v>
      </c>
      <c r="C82" s="78">
        <f t="shared" si="1"/>
        <v>14</v>
      </c>
      <c r="D82" s="85"/>
      <c r="E82" s="85"/>
      <c r="F82" s="78">
        <v>14.0</v>
      </c>
      <c r="G82" s="85"/>
      <c r="H82" s="85"/>
      <c r="I82" s="85"/>
      <c r="J82" s="85"/>
      <c r="K82" s="97" t="s">
        <v>1049</v>
      </c>
      <c r="L82" s="86">
        <f t="shared" si="3"/>
        <v>14</v>
      </c>
      <c r="M82" s="86"/>
      <c r="N82" s="86"/>
      <c r="O82" s="81">
        <v>14.0</v>
      </c>
      <c r="P82" s="86"/>
      <c r="Q82" s="86"/>
      <c r="R82" s="86"/>
      <c r="S82" s="86"/>
      <c r="T82" s="98" t="s">
        <v>1049</v>
      </c>
    </row>
    <row r="83">
      <c r="B83" s="20" t="s">
        <v>93</v>
      </c>
      <c r="C83" s="78">
        <f t="shared" si="1"/>
        <v>105</v>
      </c>
      <c r="D83" s="85"/>
      <c r="E83" s="85"/>
      <c r="F83" s="78">
        <v>105.0</v>
      </c>
      <c r="G83" s="85"/>
      <c r="H83" s="85"/>
      <c r="I83" s="85"/>
      <c r="J83" s="85"/>
      <c r="K83" s="78" t="s">
        <v>1050</v>
      </c>
      <c r="L83" s="86">
        <f t="shared" si="3"/>
        <v>105</v>
      </c>
      <c r="M83" s="86"/>
      <c r="N83" s="86"/>
      <c r="O83" s="81">
        <v>105.0</v>
      </c>
      <c r="P83" s="86"/>
      <c r="Q83" s="86"/>
      <c r="R83" s="86"/>
      <c r="S83" s="86"/>
      <c r="T83" s="81" t="s">
        <v>1051</v>
      </c>
    </row>
    <row r="84">
      <c r="B84" s="20" t="s">
        <v>94</v>
      </c>
      <c r="C84" s="78">
        <f t="shared" si="1"/>
        <v>96</v>
      </c>
      <c r="D84" s="85"/>
      <c r="E84" s="85"/>
      <c r="F84" s="78">
        <v>96.0</v>
      </c>
      <c r="G84" s="85"/>
      <c r="H84" s="85"/>
      <c r="I84" s="85"/>
      <c r="J84" s="85"/>
      <c r="K84" s="85"/>
      <c r="L84" s="86">
        <f t="shared" si="3"/>
        <v>96</v>
      </c>
      <c r="M84" s="86"/>
      <c r="N84" s="86"/>
      <c r="O84" s="81">
        <v>96.0</v>
      </c>
      <c r="P84" s="86"/>
      <c r="Q84" s="86"/>
      <c r="R84" s="86"/>
      <c r="S84" s="86"/>
      <c r="T84" s="81"/>
    </row>
    <row r="85">
      <c r="B85" s="20" t="s">
        <v>95</v>
      </c>
      <c r="C85" s="78">
        <f t="shared" si="1"/>
        <v>5</v>
      </c>
      <c r="D85" s="85"/>
      <c r="E85" s="85"/>
      <c r="F85" s="78">
        <v>5.0</v>
      </c>
      <c r="G85" s="85"/>
      <c r="H85" s="85"/>
      <c r="I85" s="85"/>
      <c r="J85" s="85"/>
      <c r="K85" s="97" t="s">
        <v>1052</v>
      </c>
      <c r="L85" s="86">
        <f t="shared" si="3"/>
        <v>5</v>
      </c>
      <c r="M85" s="86"/>
      <c r="N85" s="86"/>
      <c r="O85" s="81">
        <v>5.0</v>
      </c>
      <c r="P85" s="86"/>
      <c r="Q85" s="86"/>
      <c r="R85" s="86"/>
      <c r="S85" s="86"/>
      <c r="T85" s="99" t="s">
        <v>1052</v>
      </c>
    </row>
    <row r="86">
      <c r="B86" s="20" t="s">
        <v>96</v>
      </c>
      <c r="C86" s="78">
        <f t="shared" si="1"/>
        <v>104</v>
      </c>
      <c r="D86" s="85"/>
      <c r="E86" s="85"/>
      <c r="F86" s="78">
        <v>104.0</v>
      </c>
      <c r="G86" s="85"/>
      <c r="H86" s="85"/>
      <c r="I86" s="85"/>
      <c r="J86" s="85"/>
      <c r="K86" s="97" t="s">
        <v>1053</v>
      </c>
      <c r="L86" s="86">
        <f t="shared" si="3"/>
        <v>104</v>
      </c>
      <c r="M86" s="86"/>
      <c r="N86" s="86"/>
      <c r="O86" s="81">
        <v>104.0</v>
      </c>
      <c r="P86" s="86"/>
      <c r="Q86" s="86"/>
      <c r="R86" s="86"/>
      <c r="S86" s="86"/>
      <c r="T86" s="99" t="s">
        <v>1053</v>
      </c>
    </row>
    <row r="87">
      <c r="B87" s="20" t="s">
        <v>97</v>
      </c>
      <c r="C87" s="78">
        <f t="shared" si="1"/>
        <v>5</v>
      </c>
      <c r="D87" s="85"/>
      <c r="E87" s="85"/>
      <c r="F87" s="78">
        <v>5.0</v>
      </c>
      <c r="G87" s="85"/>
      <c r="H87" s="85"/>
      <c r="I87" s="85"/>
      <c r="J87" s="85"/>
      <c r="K87" s="78" t="s">
        <v>1054</v>
      </c>
      <c r="L87" s="86">
        <f t="shared" si="3"/>
        <v>5</v>
      </c>
      <c r="M87" s="86"/>
      <c r="N87" s="86"/>
      <c r="O87" s="81">
        <v>5.0</v>
      </c>
      <c r="P87" s="86"/>
      <c r="Q87" s="86"/>
      <c r="R87" s="86"/>
      <c r="S87" s="86"/>
      <c r="T87" s="81" t="s">
        <v>1054</v>
      </c>
    </row>
    <row r="88">
      <c r="B88" s="20" t="s">
        <v>98</v>
      </c>
      <c r="C88" s="78">
        <f t="shared" si="1"/>
        <v>8</v>
      </c>
      <c r="D88" s="78">
        <v>8.0</v>
      </c>
      <c r="E88" s="85"/>
      <c r="F88" s="85"/>
      <c r="G88" s="85"/>
      <c r="H88" s="85"/>
      <c r="I88" s="78" t="s">
        <v>992</v>
      </c>
      <c r="J88" s="78" t="s">
        <v>992</v>
      </c>
      <c r="K88" s="85"/>
      <c r="L88" s="86">
        <f t="shared" si="3"/>
        <v>8</v>
      </c>
      <c r="M88" s="81">
        <v>7.0</v>
      </c>
      <c r="N88" s="81">
        <v>1.0</v>
      </c>
      <c r="O88" s="86"/>
      <c r="P88" s="86"/>
      <c r="Q88" s="86"/>
      <c r="R88" s="81" t="s">
        <v>1055</v>
      </c>
      <c r="S88" s="81" t="s">
        <v>992</v>
      </c>
      <c r="T88" s="81" t="s">
        <v>1055</v>
      </c>
    </row>
    <row r="89">
      <c r="B89" s="20" t="s">
        <v>99</v>
      </c>
      <c r="C89" s="78">
        <f t="shared" si="1"/>
        <v>20</v>
      </c>
      <c r="D89" s="85"/>
      <c r="E89" s="85"/>
      <c r="F89" s="78">
        <v>20.0</v>
      </c>
      <c r="G89" s="85"/>
      <c r="H89" s="85"/>
      <c r="I89" s="85"/>
      <c r="J89" s="85"/>
      <c r="K89" s="97" t="s">
        <v>1056</v>
      </c>
      <c r="L89" s="86">
        <f t="shared" si="3"/>
        <v>20</v>
      </c>
      <c r="M89" s="86"/>
      <c r="N89" s="86"/>
      <c r="O89" s="81">
        <v>20.0</v>
      </c>
      <c r="P89" s="86"/>
      <c r="Q89" s="86"/>
      <c r="R89" s="86"/>
      <c r="S89" s="86"/>
      <c r="T89" s="99" t="s">
        <v>1056</v>
      </c>
    </row>
    <row r="90">
      <c r="B90" s="20" t="s">
        <v>100</v>
      </c>
      <c r="C90" s="78">
        <f t="shared" si="1"/>
        <v>3</v>
      </c>
      <c r="D90" s="78">
        <v>1.0</v>
      </c>
      <c r="E90" s="78">
        <v>1.0</v>
      </c>
      <c r="F90" s="78">
        <v>1.0</v>
      </c>
      <c r="G90" s="85"/>
      <c r="H90" s="85"/>
      <c r="I90" s="78" t="s">
        <v>1057</v>
      </c>
      <c r="J90" s="85"/>
      <c r="K90" s="78" t="s">
        <v>1057</v>
      </c>
      <c r="L90" s="86">
        <f t="shared" si="3"/>
        <v>3</v>
      </c>
      <c r="M90" s="81">
        <v>1.0</v>
      </c>
      <c r="N90" s="81">
        <v>1.0</v>
      </c>
      <c r="O90" s="81">
        <v>1.0</v>
      </c>
      <c r="P90" s="86"/>
      <c r="Q90" s="86"/>
      <c r="R90" s="81" t="s">
        <v>1058</v>
      </c>
      <c r="S90" s="86"/>
      <c r="T90" s="81" t="s">
        <v>1058</v>
      </c>
    </row>
    <row r="91">
      <c r="B91" s="20" t="s">
        <v>101</v>
      </c>
      <c r="C91" s="78">
        <f t="shared" si="1"/>
        <v>15</v>
      </c>
      <c r="D91" s="85"/>
      <c r="E91" s="85"/>
      <c r="F91" s="78">
        <v>15.0</v>
      </c>
      <c r="G91" s="85"/>
      <c r="H91" s="85"/>
      <c r="I91" s="85"/>
      <c r="J91" s="85"/>
      <c r="K91" s="78" t="s">
        <v>1059</v>
      </c>
      <c r="L91" s="86">
        <f t="shared" si="3"/>
        <v>15</v>
      </c>
      <c r="M91" s="86"/>
      <c r="N91" s="86"/>
      <c r="O91" s="81">
        <v>15.0</v>
      </c>
      <c r="P91" s="86"/>
      <c r="Q91" s="86"/>
      <c r="R91" s="86"/>
      <c r="S91" s="86"/>
      <c r="T91" s="99" t="s">
        <v>1059</v>
      </c>
    </row>
    <row r="92">
      <c r="B92" s="20" t="s">
        <v>102</v>
      </c>
      <c r="C92" s="78">
        <f t="shared" si="1"/>
        <v>1</v>
      </c>
      <c r="D92" s="85"/>
      <c r="E92" s="78">
        <v>1.0</v>
      </c>
      <c r="F92" s="85"/>
      <c r="G92" s="85"/>
      <c r="H92" s="85"/>
      <c r="I92" s="78" t="s">
        <v>1058</v>
      </c>
      <c r="J92" s="85"/>
      <c r="K92" s="78" t="s">
        <v>1058</v>
      </c>
      <c r="L92" s="86">
        <f t="shared" si="3"/>
        <v>1</v>
      </c>
      <c r="M92" s="86"/>
      <c r="N92" s="81">
        <v>1.0</v>
      </c>
      <c r="O92" s="86"/>
      <c r="P92" s="86"/>
      <c r="Q92" s="86"/>
      <c r="R92" s="81" t="s">
        <v>1058</v>
      </c>
      <c r="S92" s="86"/>
      <c r="T92" s="81" t="s">
        <v>1058</v>
      </c>
    </row>
    <row r="93">
      <c r="B93" s="20" t="s">
        <v>103</v>
      </c>
      <c r="C93" s="78">
        <f t="shared" si="1"/>
        <v>84</v>
      </c>
      <c r="D93" s="78">
        <v>26.0</v>
      </c>
      <c r="E93" s="85"/>
      <c r="F93" s="78">
        <v>44.0</v>
      </c>
      <c r="G93" s="78">
        <v>14.0</v>
      </c>
      <c r="H93" s="85"/>
      <c r="I93" s="78" t="s">
        <v>992</v>
      </c>
      <c r="J93" s="78" t="s">
        <v>992</v>
      </c>
      <c r="K93" s="78" t="s">
        <v>1060</v>
      </c>
      <c r="L93" s="86">
        <f t="shared" si="3"/>
        <v>84</v>
      </c>
      <c r="M93" s="81"/>
      <c r="N93" s="81">
        <v>25.0</v>
      </c>
      <c r="O93" s="81">
        <v>43.0</v>
      </c>
      <c r="P93" s="81">
        <v>16.0</v>
      </c>
      <c r="Q93" s="86"/>
      <c r="R93" s="81" t="s">
        <v>1061</v>
      </c>
      <c r="S93" s="81" t="s">
        <v>992</v>
      </c>
      <c r="T93" s="81" t="s">
        <v>1062</v>
      </c>
    </row>
    <row r="94">
      <c r="B94" s="20" t="s">
        <v>104</v>
      </c>
      <c r="C94" s="78">
        <f t="shared" si="1"/>
        <v>119</v>
      </c>
      <c r="D94" s="78">
        <v>0.0</v>
      </c>
      <c r="E94" s="85"/>
      <c r="F94" s="78">
        <v>99.0</v>
      </c>
      <c r="G94" s="85"/>
      <c r="H94" s="78">
        <v>20.0</v>
      </c>
      <c r="I94" s="85"/>
      <c r="J94" s="85"/>
      <c r="K94" s="97" t="s">
        <v>1063</v>
      </c>
      <c r="L94" s="81">
        <v>119.0</v>
      </c>
      <c r="M94" s="86"/>
      <c r="N94" s="86"/>
      <c r="O94" s="81">
        <v>99.0</v>
      </c>
      <c r="P94" s="86"/>
      <c r="Q94" s="81">
        <v>20.0</v>
      </c>
      <c r="R94" s="86"/>
      <c r="S94" s="81"/>
      <c r="T94" s="99" t="s">
        <v>1063</v>
      </c>
    </row>
    <row r="95">
      <c r="B95" s="20" t="s">
        <v>105</v>
      </c>
      <c r="C95" s="78">
        <f t="shared" si="1"/>
        <v>230</v>
      </c>
      <c r="D95" s="78">
        <v>77.0</v>
      </c>
      <c r="E95" s="85"/>
      <c r="F95" s="78">
        <v>153.0</v>
      </c>
      <c r="G95" s="85"/>
      <c r="H95" s="85"/>
      <c r="I95" s="85"/>
      <c r="J95" s="85"/>
      <c r="K95" s="85"/>
      <c r="L95" s="86">
        <f t="shared" ref="L95:L98" si="4">SUM(M95,N95,O95,P95,Q95)</f>
        <v>230</v>
      </c>
      <c r="M95" s="81">
        <v>70.0</v>
      </c>
      <c r="N95" s="81">
        <v>6.0</v>
      </c>
      <c r="O95" s="81">
        <v>153.0</v>
      </c>
      <c r="P95" s="86"/>
      <c r="Q95" s="81">
        <v>1.0</v>
      </c>
      <c r="R95" s="91" t="s">
        <v>1064</v>
      </c>
      <c r="S95" s="82" t="s">
        <v>1065</v>
      </c>
      <c r="T95" s="86"/>
    </row>
    <row r="96">
      <c r="B96" s="20" t="s">
        <v>106</v>
      </c>
      <c r="C96" s="78">
        <f t="shared" si="1"/>
        <v>68</v>
      </c>
      <c r="D96" s="78"/>
      <c r="E96" s="85"/>
      <c r="F96" s="78">
        <v>63.0</v>
      </c>
      <c r="G96" s="85"/>
      <c r="H96" s="78">
        <v>5.0</v>
      </c>
      <c r="I96" s="78" t="s">
        <v>992</v>
      </c>
      <c r="J96" s="78" t="s">
        <v>992</v>
      </c>
      <c r="K96" s="85"/>
      <c r="L96" s="86">
        <f t="shared" si="4"/>
        <v>68</v>
      </c>
      <c r="M96" s="81"/>
      <c r="N96" s="81"/>
      <c r="O96" s="81">
        <v>63.0</v>
      </c>
      <c r="P96" s="86"/>
      <c r="Q96" s="81">
        <v>5.0</v>
      </c>
      <c r="T96" s="86"/>
    </row>
    <row r="97">
      <c r="B97" s="20" t="s">
        <v>107</v>
      </c>
      <c r="C97" s="78">
        <f t="shared" si="1"/>
        <v>0</v>
      </c>
      <c r="D97" s="85"/>
      <c r="E97" s="85"/>
      <c r="F97" s="78"/>
      <c r="G97" s="85"/>
      <c r="H97" s="85"/>
      <c r="I97" s="85"/>
      <c r="J97" s="85"/>
      <c r="K97" s="85"/>
      <c r="L97" s="86">
        <f t="shared" si="4"/>
        <v>0</v>
      </c>
      <c r="M97" s="86"/>
      <c r="N97" s="86"/>
      <c r="O97" s="81"/>
      <c r="P97" s="86"/>
      <c r="Q97" s="86"/>
      <c r="R97" s="86"/>
      <c r="S97" s="86"/>
      <c r="T97" s="86"/>
    </row>
    <row r="98">
      <c r="B98" s="20" t="s">
        <v>108</v>
      </c>
      <c r="C98" s="78">
        <f t="shared" si="1"/>
        <v>0</v>
      </c>
      <c r="D98" s="85"/>
      <c r="E98" s="85"/>
      <c r="F98" s="85"/>
      <c r="G98" s="85"/>
      <c r="H98" s="85"/>
      <c r="I98" s="85"/>
      <c r="J98" s="85"/>
      <c r="K98" s="85"/>
      <c r="L98" s="86">
        <f t="shared" si="4"/>
        <v>0</v>
      </c>
      <c r="M98" s="86"/>
      <c r="N98" s="86"/>
      <c r="O98" s="86"/>
      <c r="P98" s="86"/>
      <c r="Q98" s="86"/>
      <c r="R98" s="86"/>
      <c r="S98" s="86"/>
      <c r="T98" s="86"/>
    </row>
    <row r="99">
      <c r="B99" s="77" t="s">
        <v>1066</v>
      </c>
      <c r="C99" s="100">
        <f t="shared" ref="C99:H99" si="5">SUM(C40:C98)</f>
        <v>3112</v>
      </c>
      <c r="D99" s="100">
        <f t="shared" si="5"/>
        <v>452</v>
      </c>
      <c r="E99" s="100">
        <f t="shared" si="5"/>
        <v>166</v>
      </c>
      <c r="F99" s="100">
        <f t="shared" si="5"/>
        <v>2160</v>
      </c>
      <c r="G99" s="100">
        <f t="shared" si="5"/>
        <v>309</v>
      </c>
      <c r="H99" s="100">
        <f t="shared" si="5"/>
        <v>25</v>
      </c>
      <c r="L99" s="101">
        <f t="shared" ref="L99:Q99" si="6">SUM(L40:L98)</f>
        <v>2921</v>
      </c>
      <c r="M99" s="101">
        <f t="shared" si="6"/>
        <v>412</v>
      </c>
      <c r="N99" s="101">
        <f t="shared" si="6"/>
        <v>129</v>
      </c>
      <c r="O99" s="101">
        <f t="shared" si="6"/>
        <v>1993</v>
      </c>
      <c r="P99" s="101">
        <f t="shared" si="6"/>
        <v>345</v>
      </c>
      <c r="Q99" s="101">
        <f t="shared" si="6"/>
        <v>42</v>
      </c>
    </row>
    <row r="100">
      <c r="B100" s="77" t="s">
        <v>1067</v>
      </c>
    </row>
    <row r="1035">
      <c r="R1035" s="81" t="s">
        <v>1043</v>
      </c>
    </row>
  </sheetData>
  <autoFilter ref="$C$3:$T$40"/>
  <mergeCells count="2">
    <mergeCell ref="C2:K2"/>
    <mergeCell ref="L2:T2"/>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0.14"/>
    <col customWidth="1" min="2" max="2" width="46.29"/>
    <col customWidth="1" min="3" max="3" width="26.71"/>
    <col customWidth="1" min="4" max="4" width="34.71"/>
  </cols>
  <sheetData>
    <row r="1">
      <c r="C1" s="54" t="s">
        <v>1068</v>
      </c>
      <c r="D1" s="102" t="s">
        <v>1069</v>
      </c>
    </row>
    <row r="2">
      <c r="A2" s="103" t="s">
        <v>50</v>
      </c>
      <c r="B2" s="55" t="s">
        <v>1070</v>
      </c>
      <c r="C2" s="54" t="s">
        <v>992</v>
      </c>
      <c r="D2" s="54" t="s">
        <v>1071</v>
      </c>
    </row>
    <row r="3">
      <c r="A3" s="9"/>
      <c r="B3" s="104" t="s">
        <v>1072</v>
      </c>
      <c r="C3" s="54" t="s">
        <v>992</v>
      </c>
    </row>
    <row r="4">
      <c r="A4" s="9"/>
      <c r="B4" s="59" t="s">
        <v>1073</v>
      </c>
      <c r="C4" s="54" t="s">
        <v>1074</v>
      </c>
    </row>
    <row r="5">
      <c r="A5" s="9"/>
      <c r="B5" s="104" t="s">
        <v>1075</v>
      </c>
      <c r="C5" s="54" t="s">
        <v>992</v>
      </c>
    </row>
    <row r="6">
      <c r="A6" s="9"/>
      <c r="B6" s="104" t="s">
        <v>1076</v>
      </c>
      <c r="C6" s="54" t="s">
        <v>992</v>
      </c>
    </row>
    <row r="7">
      <c r="A7" s="9"/>
      <c r="B7" s="104" t="s">
        <v>1076</v>
      </c>
      <c r="C7" s="54" t="s">
        <v>992</v>
      </c>
    </row>
    <row r="8">
      <c r="A8" s="9"/>
      <c r="B8" s="104" t="s">
        <v>1076</v>
      </c>
      <c r="C8" s="54" t="s">
        <v>992</v>
      </c>
    </row>
    <row r="9">
      <c r="A9" s="9"/>
      <c r="B9" s="104" t="s">
        <v>1077</v>
      </c>
      <c r="C9" s="54" t="s">
        <v>992</v>
      </c>
    </row>
    <row r="10">
      <c r="A10" s="9"/>
      <c r="B10" s="59" t="s">
        <v>1078</v>
      </c>
      <c r="C10" s="54" t="s">
        <v>1074</v>
      </c>
    </row>
    <row r="11">
      <c r="A11" s="9"/>
      <c r="B11" s="105" t="s">
        <v>1079</v>
      </c>
      <c r="C11" s="54" t="s">
        <v>1074</v>
      </c>
    </row>
    <row r="12">
      <c r="A12" s="9"/>
      <c r="B12" s="59" t="s">
        <v>1080</v>
      </c>
      <c r="C12" s="54" t="s">
        <v>1074</v>
      </c>
    </row>
    <row r="13">
      <c r="A13" s="9"/>
      <c r="B13" s="105" t="s">
        <v>1081</v>
      </c>
      <c r="C13" s="54" t="s">
        <v>1074</v>
      </c>
    </row>
    <row r="14">
      <c r="A14" s="9"/>
      <c r="B14" s="104" t="s">
        <v>1082</v>
      </c>
      <c r="C14" s="54" t="s">
        <v>992</v>
      </c>
    </row>
    <row r="15">
      <c r="A15" s="9"/>
      <c r="B15" s="105" t="s">
        <v>1083</v>
      </c>
      <c r="C15" s="54" t="s">
        <v>1074</v>
      </c>
    </row>
    <row r="16">
      <c r="A16" s="9"/>
      <c r="B16" s="104" t="s">
        <v>1084</v>
      </c>
      <c r="C16" s="54" t="s">
        <v>992</v>
      </c>
    </row>
    <row r="17">
      <c r="A17" s="9"/>
      <c r="B17" s="104" t="s">
        <v>1084</v>
      </c>
      <c r="C17" s="54" t="s">
        <v>992</v>
      </c>
    </row>
    <row r="18">
      <c r="A18" s="13"/>
      <c r="B18" s="104" t="s">
        <v>1084</v>
      </c>
      <c r="C18" s="54" t="s">
        <v>992</v>
      </c>
    </row>
    <row r="22">
      <c r="A22" s="38" t="str">
        <f>IFERROR(__xludf.DUMMYFUNCTION("UNIQUE(B22:B38)"),"Look And Feel CP1281M")</f>
        <v>Look And Feel CP1281M</v>
      </c>
      <c r="B22" s="106" t="s">
        <v>1070</v>
      </c>
      <c r="C22" s="57" t="s">
        <v>1085</v>
      </c>
      <c r="D22" s="38" t="str">
        <f>IFERROR(__xludf.DUMMYFUNCTION("UNIQUE(C22:C80)"),"Meter Plata CP0171M")</f>
        <v>Meter Plata CP0171M</v>
      </c>
    </row>
    <row r="23">
      <c r="A23" s="38" t="str">
        <f>IFERROR(__xludf.DUMMYFUNCTION("""COMPUTED_VALUE"""),"Negocio CP02692M")</f>
        <v>Negocio CP02692M</v>
      </c>
      <c r="B23" s="107" t="s">
        <v>1086</v>
      </c>
      <c r="C23" s="108" t="s">
        <v>1087</v>
      </c>
      <c r="D23" s="38" t="str">
        <f>IFERROR(__xludf.DUMMYFUNCTION("""COMPUTED_VALUE"""),"Meter Plata CP02110M")</f>
        <v>Meter Plata CP02110M</v>
      </c>
    </row>
    <row r="24">
      <c r="A24" s="38" t="str">
        <f>IFERROR(__xludf.DUMMYFUNCTION("""COMPUTED_VALUE"""),"negocio CP02691M")</f>
        <v>negocio CP02691M</v>
      </c>
      <c r="B24" s="59" t="s">
        <v>1073</v>
      </c>
      <c r="C24" s="109" t="s">
        <v>1088</v>
      </c>
      <c r="D24" s="38" t="str">
        <f>IFERROR(__xludf.DUMMYFUNCTION("""COMPUTED_VALUE"""),"Meter Plata CP02111M")</f>
        <v>Meter Plata CP02111M</v>
      </c>
    </row>
    <row r="25">
      <c r="A25" s="38" t="str">
        <f>IFERROR(__xludf.DUMMYFUNCTION("""COMPUTED_VALUE"""),"Negocio CP02704M")</f>
        <v>Negocio CP02704M</v>
      </c>
      <c r="B25" s="107" t="s">
        <v>1076</v>
      </c>
      <c r="C25" s="108" t="s">
        <v>1089</v>
      </c>
      <c r="D25" s="38" t="str">
        <f>IFERROR(__xludf.DUMMYFUNCTION("""COMPUTED_VALUE"""),"Meter Plata CP02112M")</f>
        <v>Meter Plata CP02112M</v>
      </c>
    </row>
    <row r="26">
      <c r="A26" s="38" t="str">
        <f>IFERROR(__xludf.DUMMYFUNCTION("""COMPUTED_VALUE"""),"Negocio CP02706M")</f>
        <v>Negocio CP02706M</v>
      </c>
      <c r="B26" s="104" t="s">
        <v>1076</v>
      </c>
      <c r="C26" s="108" t="s">
        <v>1090</v>
      </c>
      <c r="D26" s="38" t="str">
        <f>IFERROR(__xludf.DUMMYFUNCTION("""COMPUTED_VALUE"""),"Meter Plata CP02113M")</f>
        <v>Meter Plata CP02113M</v>
      </c>
    </row>
    <row r="27">
      <c r="A27" s="38" t="str">
        <f>IFERROR(__xludf.DUMMYFUNCTION("""COMPUTED_VALUE"""),"Negocio CP02684M")</f>
        <v>Negocio CP02684M</v>
      </c>
      <c r="B27" s="104" t="s">
        <v>1076</v>
      </c>
      <c r="C27" s="108" t="s">
        <v>1091</v>
      </c>
      <c r="D27" s="38" t="str">
        <f>IFERROR(__xludf.DUMMYFUNCTION("""COMPUTED_VALUE"""),"Meter Plata CP02114M")</f>
        <v>Meter Plata CP02114M</v>
      </c>
    </row>
    <row r="28">
      <c r="A28" s="38" t="str">
        <f>IFERROR(__xludf.DUMMYFUNCTION("""COMPUTED_VALUE"""),"negocio CP02676M")</f>
        <v>negocio CP02676M</v>
      </c>
      <c r="B28" s="104" t="s">
        <v>1076</v>
      </c>
      <c r="C28" s="108" t="s">
        <v>1092</v>
      </c>
      <c r="D28" s="38" t="str">
        <f>IFERROR(__xludf.DUMMYFUNCTION("""COMPUTED_VALUE"""),"Meter Plata CP02115M")</f>
        <v>Meter Plata CP02115M</v>
      </c>
    </row>
    <row r="29">
      <c r="A29" s="38" t="str">
        <f>IFERROR(__xludf.DUMMYFUNCTION("""COMPUTED_VALUE"""),"Negocio CP02688M")</f>
        <v>Negocio CP02688M</v>
      </c>
      <c r="B29" s="104" t="s">
        <v>1077</v>
      </c>
      <c r="C29" s="108" t="s">
        <v>1093</v>
      </c>
      <c r="D29" s="38" t="str">
        <f>IFERROR(__xludf.DUMMYFUNCTION("""COMPUTED_VALUE"""),"Meter Plata CP02116M")</f>
        <v>Meter Plata CP02116M</v>
      </c>
    </row>
    <row r="30">
      <c r="A30" s="38" t="str">
        <f>IFERROR(__xludf.DUMMYFUNCTION("""COMPUTED_VALUE"""),"Negocio CP02707M")</f>
        <v>Negocio CP02707M</v>
      </c>
      <c r="B30" s="107" t="s">
        <v>1079</v>
      </c>
      <c r="C30" s="108" t="s">
        <v>1094</v>
      </c>
      <c r="D30" s="38" t="str">
        <f>IFERROR(__xludf.DUMMYFUNCTION("""COMPUTED_VALUE"""),"Meter Plata CP02117M")</f>
        <v>Meter Plata CP02117M</v>
      </c>
    </row>
    <row r="31">
      <c r="A31" s="38" t="str">
        <f>IFERROR(__xludf.DUMMYFUNCTION("""COMPUTED_VALUE"""),"Negocio CP02708M - biometria")</f>
        <v>Negocio CP02708M - biometria</v>
      </c>
      <c r="B31" s="104" t="s">
        <v>1079</v>
      </c>
      <c r="C31" s="108" t="s">
        <v>1095</v>
      </c>
      <c r="D31" s="38" t="str">
        <f>IFERROR(__xludf.DUMMYFUNCTION("""COMPUTED_VALUE"""),"Meter Plata CP02118M")</f>
        <v>Meter Plata CP02118M</v>
      </c>
    </row>
    <row r="32">
      <c r="A32" s="38" t="str">
        <f>IFERROR(__xludf.DUMMYFUNCTION("""COMPUTED_VALUE"""),"Negocio CP02709M")</f>
        <v>Negocio CP02709M</v>
      </c>
      <c r="B32" s="104" t="s">
        <v>1080</v>
      </c>
      <c r="C32" s="108" t="s">
        <v>1096</v>
      </c>
      <c r="D32" s="38" t="str">
        <f>IFERROR(__xludf.DUMMYFUNCTION("""COMPUTED_VALUE"""),"Meter Plata CP02119M")</f>
        <v>Meter Plata CP02119M</v>
      </c>
    </row>
    <row r="33">
      <c r="B33" s="104" t="s">
        <v>1081</v>
      </c>
      <c r="C33" s="108" t="s">
        <v>1097</v>
      </c>
      <c r="D33" s="38" t="str">
        <f>IFERROR(__xludf.DUMMYFUNCTION("""COMPUTED_VALUE"""),"Meter Plata CP02121M")</f>
        <v>Meter Plata CP02121M</v>
      </c>
    </row>
    <row r="34">
      <c r="B34" s="104" t="s">
        <v>1082</v>
      </c>
      <c r="C34" s="108" t="s">
        <v>1098</v>
      </c>
      <c r="D34" s="38" t="str">
        <f>IFERROR(__xludf.DUMMYFUNCTION("""COMPUTED_VALUE"""),"Meter Plata CP02122M")</f>
        <v>Meter Plata CP02122M</v>
      </c>
    </row>
    <row r="35">
      <c r="B35" s="105" t="s">
        <v>1083</v>
      </c>
      <c r="C35" s="108" t="s">
        <v>1099</v>
      </c>
      <c r="D35" s="38" t="str">
        <f>IFERROR(__xludf.DUMMYFUNCTION("""COMPUTED_VALUE"""),"Meter Plata CP02123M")</f>
        <v>Meter Plata CP02123M</v>
      </c>
    </row>
    <row r="36">
      <c r="B36" s="104" t="s">
        <v>1084</v>
      </c>
      <c r="C36" s="108" t="s">
        <v>1100</v>
      </c>
      <c r="D36" s="38" t="str">
        <f>IFERROR(__xludf.DUMMYFUNCTION("""COMPUTED_VALUE"""),"Meter Plata CP02124M")</f>
        <v>Meter Plata CP02124M</v>
      </c>
    </row>
    <row r="37">
      <c r="B37" s="104" t="s">
        <v>1084</v>
      </c>
      <c r="C37" s="108" t="s">
        <v>1101</v>
      </c>
      <c r="D37" s="38" t="str">
        <f>IFERROR(__xludf.DUMMYFUNCTION("""COMPUTED_VALUE"""),"MeterPlata CP02120M")</f>
        <v>MeterPlata CP02120M</v>
      </c>
    </row>
    <row r="38">
      <c r="B38" s="104" t="s">
        <v>1084</v>
      </c>
      <c r="C38" s="108" t="s">
        <v>1102</v>
      </c>
      <c r="D38" s="38" t="str">
        <f>IFERROR(__xludf.DUMMYFUNCTION("""COMPUTED_VALUE"""),"MeterPlata CP02117M")</f>
        <v>MeterPlata CP02117M</v>
      </c>
    </row>
    <row r="39">
      <c r="C39" s="59" t="s">
        <v>1103</v>
      </c>
      <c r="D39" s="38" t="str">
        <f>IFERROR(__xludf.DUMMYFUNCTION("""COMPUTED_VALUE"""),"MeterPlata CP020000M")</f>
        <v>MeterPlata CP020000M</v>
      </c>
    </row>
    <row r="40">
      <c r="C40" s="59" t="s">
        <v>1103</v>
      </c>
      <c r="D40" s="38" t="str">
        <f>IFERROR(__xludf.DUMMYFUNCTION("""COMPUTED_VALUE"""),"MeterPlata CP020001M")</f>
        <v>MeterPlata CP020001M</v>
      </c>
    </row>
    <row r="41">
      <c r="C41" s="59" t="s">
        <v>1103</v>
      </c>
      <c r="D41" s="38" t="str">
        <f>IFERROR(__xludf.DUMMYFUNCTION("""COMPUTED_VALUE"""),"MeterPlata CP020002M")</f>
        <v>MeterPlata CP020002M</v>
      </c>
    </row>
    <row r="42">
      <c r="C42" s="59" t="s">
        <v>1103</v>
      </c>
      <c r="D42" s="38" t="str">
        <f>IFERROR(__xludf.DUMMYFUNCTION("""COMPUTED_VALUE"""),"MeterPlata CP020003M")</f>
        <v>MeterPlata CP020003M</v>
      </c>
    </row>
    <row r="43">
      <c r="C43" s="59" t="s">
        <v>1103</v>
      </c>
      <c r="D43" s="38" t="str">
        <f>IFERROR(__xludf.DUMMYFUNCTION("""COMPUTED_VALUE"""),"MeterPlata CP020004M")</f>
        <v>MeterPlata CP020004M</v>
      </c>
    </row>
    <row r="44">
      <c r="C44" s="59" t="s">
        <v>1103</v>
      </c>
      <c r="D44" s="38" t="str">
        <f>IFERROR(__xludf.DUMMYFUNCTION("""COMPUTED_VALUE"""),"MeterPlata CP020005M")</f>
        <v>MeterPlata CP020005M</v>
      </c>
    </row>
    <row r="45">
      <c r="C45" s="59" t="s">
        <v>1103</v>
      </c>
      <c r="D45" s="38" t="str">
        <f>IFERROR(__xludf.DUMMYFUNCTION("""COMPUTED_VALUE"""),"MeterPlata CP020006M")</f>
        <v>MeterPlata CP020006M</v>
      </c>
    </row>
    <row r="46">
      <c r="C46" s="59" t="s">
        <v>1103</v>
      </c>
      <c r="D46" s="38" t="str">
        <f>IFERROR(__xludf.DUMMYFUNCTION("""COMPUTED_VALUE"""),"Meter Plata CP020002M")</f>
        <v>Meter Plata CP020002M</v>
      </c>
    </row>
    <row r="47">
      <c r="C47" s="59" t="s">
        <v>1103</v>
      </c>
    </row>
    <row r="48">
      <c r="C48" s="59" t="s">
        <v>1103</v>
      </c>
    </row>
    <row r="49">
      <c r="C49" s="59" t="s">
        <v>1103</v>
      </c>
    </row>
    <row r="50">
      <c r="C50" s="59" t="s">
        <v>1103</v>
      </c>
    </row>
    <row r="51">
      <c r="C51" s="59" t="s">
        <v>1103</v>
      </c>
    </row>
    <row r="52">
      <c r="C52" s="59" t="s">
        <v>1103</v>
      </c>
    </row>
    <row r="53">
      <c r="C53" s="59" t="s">
        <v>1103</v>
      </c>
    </row>
    <row r="54">
      <c r="C54" s="59" t="s">
        <v>1103</v>
      </c>
    </row>
    <row r="55">
      <c r="C55" s="59" t="s">
        <v>1103</v>
      </c>
    </row>
    <row r="56">
      <c r="C56" s="59" t="s">
        <v>1103</v>
      </c>
    </row>
    <row r="57">
      <c r="C57" s="59" t="s">
        <v>1103</v>
      </c>
    </row>
    <row r="58">
      <c r="C58" s="59" t="s">
        <v>1103</v>
      </c>
    </row>
    <row r="59">
      <c r="C59" s="59" t="s">
        <v>1103</v>
      </c>
    </row>
    <row r="60">
      <c r="C60" s="59" t="s">
        <v>1103</v>
      </c>
    </row>
    <row r="61">
      <c r="C61" s="59" t="s">
        <v>1103</v>
      </c>
    </row>
    <row r="62">
      <c r="C62" s="59" t="s">
        <v>1103</v>
      </c>
    </row>
    <row r="63">
      <c r="C63" s="59" t="s">
        <v>1104</v>
      </c>
    </row>
    <row r="64">
      <c r="C64" s="59" t="s">
        <v>1104</v>
      </c>
    </row>
    <row r="65">
      <c r="C65" s="59" t="s">
        <v>1104</v>
      </c>
    </row>
    <row r="66">
      <c r="C66" s="59" t="s">
        <v>1105</v>
      </c>
    </row>
    <row r="67">
      <c r="C67" s="59" t="s">
        <v>1106</v>
      </c>
    </row>
    <row r="68">
      <c r="C68" s="59" t="s">
        <v>1107</v>
      </c>
    </row>
    <row r="69">
      <c r="C69" s="59" t="s">
        <v>1108</v>
      </c>
    </row>
    <row r="70">
      <c r="C70" s="59" t="s">
        <v>1105</v>
      </c>
    </row>
    <row r="71">
      <c r="C71" s="59" t="s">
        <v>1109</v>
      </c>
    </row>
    <row r="72">
      <c r="C72" s="59" t="s">
        <v>1104</v>
      </c>
    </row>
    <row r="73">
      <c r="C73" s="59" t="s">
        <v>1104</v>
      </c>
    </row>
    <row r="74">
      <c r="C74" s="59" t="s">
        <v>1105</v>
      </c>
    </row>
    <row r="75">
      <c r="C75" s="59" t="s">
        <v>1109</v>
      </c>
    </row>
    <row r="76">
      <c r="C76" s="59" t="s">
        <v>1104</v>
      </c>
    </row>
    <row r="77">
      <c r="C77" s="59" t="s">
        <v>1105</v>
      </c>
    </row>
    <row r="78">
      <c r="C78" s="110" t="s">
        <v>1110</v>
      </c>
    </row>
    <row r="79">
      <c r="C79" s="59" t="s">
        <v>1105</v>
      </c>
    </row>
    <row r="80">
      <c r="C80" s="59" t="s">
        <v>1105</v>
      </c>
    </row>
    <row r="91">
      <c r="A91" s="55" t="s">
        <v>1070</v>
      </c>
      <c r="B91" s="38" t="str">
        <f>IFERROR(__xludf.DUMMYFUNCTION("UNIQUE(A91:A107)"),"Look And Feel CP1281M")</f>
        <v>Look And Feel CP1281M</v>
      </c>
      <c r="D91" s="55" t="s">
        <v>1111</v>
      </c>
      <c r="E91" s="38" t="str">
        <f>IFERROR(__xludf.DUMMYFUNCTION("UNIQUE(D91:D98)"),"PasarPlata CP02301M")</f>
        <v>PasarPlata CP02301M</v>
      </c>
    </row>
    <row r="92">
      <c r="A92" s="104" t="s">
        <v>1086</v>
      </c>
      <c r="B92" s="38" t="str">
        <f>IFERROR(__xludf.DUMMYFUNCTION("""COMPUTED_VALUE"""),"Negocio CP02692M")</f>
        <v>Negocio CP02692M</v>
      </c>
      <c r="D92" s="59" t="s">
        <v>1112</v>
      </c>
      <c r="E92" s="38" t="str">
        <f>IFERROR(__xludf.DUMMYFUNCTION("""COMPUTED_VALUE"""),"PasarPlataCuenta CP02457M")</f>
        <v>PasarPlataCuenta CP02457M</v>
      </c>
    </row>
    <row r="93">
      <c r="A93" s="59" t="s">
        <v>1113</v>
      </c>
      <c r="B93" s="38" t="str">
        <f>IFERROR(__xludf.DUMMYFUNCTION("""COMPUTED_VALUE"""),"Negocio CP02691M")</f>
        <v>Negocio CP02691M</v>
      </c>
      <c r="D93" s="59" t="s">
        <v>1114</v>
      </c>
      <c r="E93" s="38" t="str">
        <f>IFERROR(__xludf.DUMMYFUNCTION("""COMPUTED_VALUE"""),"PasarPlataEnLinea CP03600M")</f>
        <v>PasarPlataEnLinea CP03600M</v>
      </c>
    </row>
    <row r="94">
      <c r="A94" s="59" t="s">
        <v>1076</v>
      </c>
      <c r="B94" s="38" t="str">
        <f>IFERROR(__xludf.DUMMYFUNCTION("""COMPUTED_VALUE"""),"Negocio CP02704M")</f>
        <v>Negocio CP02704M</v>
      </c>
      <c r="D94" s="59" t="s">
        <v>1114</v>
      </c>
      <c r="E94" s="38" t="str">
        <f>IFERROR(__xludf.DUMMYFUNCTION("""COMPUTED_VALUE"""),"PasarPlataCuenta CP02473M")</f>
        <v>PasarPlataCuenta CP02473M</v>
      </c>
    </row>
    <row r="95">
      <c r="A95" s="59" t="s">
        <v>1076</v>
      </c>
      <c r="B95" s="38" t="str">
        <f>IFERROR(__xludf.DUMMYFUNCTION("""COMPUTED_VALUE"""),"Negocio CP02706M")</f>
        <v>Negocio CP02706M</v>
      </c>
      <c r="D95" s="59" t="s">
        <v>1111</v>
      </c>
      <c r="E95" s="38" t="str">
        <f>IFERROR(__xludf.DUMMYFUNCTION("""COMPUTED_VALUE"""),"PasarPlataEnLinea CP03620M")</f>
        <v>PasarPlataEnLinea CP03620M</v>
      </c>
    </row>
    <row r="96">
      <c r="A96" s="105" t="s">
        <v>1076</v>
      </c>
      <c r="B96" s="38" t="str">
        <f>IFERROR(__xludf.DUMMYFUNCTION("""COMPUTED_VALUE"""),"Negocio CP02684M")</f>
        <v>Negocio CP02684M</v>
      </c>
      <c r="D96" s="59" t="s">
        <v>1115</v>
      </c>
    </row>
    <row r="97">
      <c r="A97" s="105" t="s">
        <v>1076</v>
      </c>
      <c r="B97" s="38" t="str">
        <f>IFERROR(__xludf.DUMMYFUNCTION("""COMPUTED_VALUE"""),"Negocio CP02676M")</f>
        <v>Negocio CP02676M</v>
      </c>
      <c r="D97" s="59" t="s">
        <v>1116</v>
      </c>
    </row>
    <row r="98">
      <c r="A98" s="105" t="s">
        <v>1077</v>
      </c>
      <c r="B98" s="38" t="str">
        <f>IFERROR(__xludf.DUMMYFUNCTION("""COMPUTED_VALUE"""),"Negocio CP02688M")</f>
        <v>Negocio CP02688M</v>
      </c>
      <c r="D98" s="59" t="s">
        <v>1116</v>
      </c>
    </row>
    <row r="99">
      <c r="A99" s="107" t="s">
        <v>1079</v>
      </c>
      <c r="B99" s="38" t="str">
        <f>IFERROR(__xludf.DUMMYFUNCTION("""COMPUTED_VALUE"""),"Negocio CP02707M")</f>
        <v>Negocio CP02707M</v>
      </c>
    </row>
    <row r="100">
      <c r="A100" s="104" t="s">
        <v>1079</v>
      </c>
      <c r="B100" s="38" t="str">
        <f>IFERROR(__xludf.DUMMYFUNCTION("""COMPUTED_VALUE"""),"Negocio CP02708M - biometria")</f>
        <v>Negocio CP02708M - biometria</v>
      </c>
    </row>
    <row r="101">
      <c r="A101" s="107" t="s">
        <v>1117</v>
      </c>
      <c r="B101" s="38" t="str">
        <f>IFERROR(__xludf.DUMMYFUNCTION("""COMPUTED_VALUE"""),"Negocio CP02709M")</f>
        <v>Negocio CP02709M</v>
      </c>
    </row>
    <row r="102">
      <c r="A102" s="105" t="s">
        <v>1081</v>
      </c>
      <c r="D102" s="55" t="s">
        <v>1111</v>
      </c>
      <c r="E102" s="38" t="str">
        <f>IFERROR(__xludf.DUMMYFUNCTION("UNIQUE(D102:D109)"),"PasarPlata CP02301M")</f>
        <v>PasarPlata CP02301M</v>
      </c>
    </row>
    <row r="103">
      <c r="A103" s="105" t="s">
        <v>1082</v>
      </c>
      <c r="D103" s="59" t="s">
        <v>1112</v>
      </c>
      <c r="E103" s="38" t="str">
        <f>IFERROR(__xludf.DUMMYFUNCTION("""COMPUTED_VALUE"""),"PasarPlataCuenta CP02457M")</f>
        <v>PasarPlataCuenta CP02457M</v>
      </c>
    </row>
    <row r="104">
      <c r="A104" s="105" t="s">
        <v>1083</v>
      </c>
      <c r="D104" s="59" t="s">
        <v>1114</v>
      </c>
      <c r="E104" s="38" t="str">
        <f>IFERROR(__xludf.DUMMYFUNCTION("""COMPUTED_VALUE"""),"PasarPlataEnLinea CP03600M")</f>
        <v>PasarPlataEnLinea CP03600M</v>
      </c>
    </row>
    <row r="105">
      <c r="A105" s="59" t="s">
        <v>1084</v>
      </c>
      <c r="D105" s="59" t="s">
        <v>1114</v>
      </c>
      <c r="E105" s="38" t="str">
        <f>IFERROR(__xludf.DUMMYFUNCTION("""COMPUTED_VALUE"""),"PasarPlataCuenta CP02473M")</f>
        <v>PasarPlataCuenta CP02473M</v>
      </c>
    </row>
    <row r="106">
      <c r="A106" s="59" t="s">
        <v>1084</v>
      </c>
      <c r="D106" s="59" t="s">
        <v>1111</v>
      </c>
      <c r="E106" s="38" t="str">
        <f>IFERROR(__xludf.DUMMYFUNCTION("""COMPUTED_VALUE"""),"PasarPlataEnLinea CP03620M")</f>
        <v>PasarPlataEnLinea CP03620M</v>
      </c>
    </row>
    <row r="107">
      <c r="A107" s="59" t="s">
        <v>1084</v>
      </c>
      <c r="D107" s="59" t="s">
        <v>1115</v>
      </c>
    </row>
    <row r="108">
      <c r="D108" s="59" t="s">
        <v>1116</v>
      </c>
    </row>
    <row r="109">
      <c r="D109" s="59" t="s">
        <v>1116</v>
      </c>
    </row>
    <row r="110">
      <c r="A110" s="111" t="s">
        <v>1070</v>
      </c>
      <c r="B110" s="38" t="str">
        <f>IFERROR(__xludf.DUMMYFUNCTION("UNIQUE(A110:A126)"),"Look And Feel CP1281M")</f>
        <v>Look And Feel CP1281M</v>
      </c>
    </row>
    <row r="111">
      <c r="A111" s="104" t="s">
        <v>1086</v>
      </c>
      <c r="B111" s="38" t="str">
        <f>IFERROR(__xludf.DUMMYFUNCTION("""COMPUTED_VALUE"""),"Negocio CP02692M")</f>
        <v>Negocio CP02692M</v>
      </c>
    </row>
    <row r="112">
      <c r="A112" s="59" t="s">
        <v>1113</v>
      </c>
      <c r="B112" s="38" t="str">
        <f>IFERROR(__xludf.DUMMYFUNCTION("""COMPUTED_VALUE"""),"Negocio CP02691M")</f>
        <v>Negocio CP02691M</v>
      </c>
    </row>
    <row r="113">
      <c r="A113" s="104" t="s">
        <v>1076</v>
      </c>
      <c r="B113" s="38" t="str">
        <f>IFERROR(__xludf.DUMMYFUNCTION("""COMPUTED_VALUE"""),"Negocio CP02704M")</f>
        <v>Negocio CP02704M</v>
      </c>
    </row>
    <row r="114">
      <c r="A114" s="104" t="s">
        <v>1076</v>
      </c>
      <c r="B114" s="38" t="str">
        <f>IFERROR(__xludf.DUMMYFUNCTION("""COMPUTED_VALUE"""),"Negocio CP02706M")</f>
        <v>Negocio CP02706M</v>
      </c>
    </row>
    <row r="115">
      <c r="A115" s="104" t="s">
        <v>1076</v>
      </c>
      <c r="B115" s="38" t="str">
        <f>IFERROR(__xludf.DUMMYFUNCTION("""COMPUTED_VALUE"""),"Negocio CP02684M")</f>
        <v>Negocio CP02684M</v>
      </c>
      <c r="D115" s="111" t="s">
        <v>1118</v>
      </c>
      <c r="E115" s="38" t="str">
        <f>IFERROR(__xludf.DUMMYFUNCTION("UNIQUE(D115:D140)"),"Webcheckout CP09010M")</f>
        <v>Webcheckout CP09010M</v>
      </c>
    </row>
    <row r="116">
      <c r="A116" s="104" t="s">
        <v>1076</v>
      </c>
      <c r="B116" s="38" t="str">
        <f>IFERROR(__xludf.DUMMYFUNCTION("""COMPUTED_VALUE"""),"Negocio CP02676M")</f>
        <v>Negocio CP02676M</v>
      </c>
      <c r="D116" s="112" t="s">
        <v>1118</v>
      </c>
      <c r="E116" s="38" t="str">
        <f>IFERROR(__xludf.DUMMYFUNCTION("""COMPUTED_VALUE"""),"Webcheckout CP09020M")</f>
        <v>Webcheckout CP09020M</v>
      </c>
    </row>
    <row r="117">
      <c r="A117" s="104" t="s">
        <v>1077</v>
      </c>
      <c r="B117" s="38" t="str">
        <f>IFERROR(__xludf.DUMMYFUNCTION("""COMPUTED_VALUE"""),"Negocio CP02688M")</f>
        <v>Negocio CP02688M</v>
      </c>
      <c r="D117" s="112" t="s">
        <v>1118</v>
      </c>
    </row>
    <row r="118">
      <c r="A118" s="104" t="s">
        <v>1079</v>
      </c>
      <c r="B118" s="38" t="str">
        <f>IFERROR(__xludf.DUMMYFUNCTION("""COMPUTED_VALUE"""),"Negocio CP02707M")</f>
        <v>Negocio CP02707M</v>
      </c>
      <c r="D118" s="112" t="s">
        <v>1118</v>
      </c>
    </row>
    <row r="119">
      <c r="A119" s="104" t="s">
        <v>1079</v>
      </c>
      <c r="B119" s="38" t="str">
        <f>IFERROR(__xludf.DUMMYFUNCTION("""COMPUTED_VALUE"""),"Negocio CP02708M - biometria")</f>
        <v>Negocio CP02708M - biometria</v>
      </c>
      <c r="D119" s="112" t="s">
        <v>1118</v>
      </c>
    </row>
    <row r="120">
      <c r="A120" s="104" t="s">
        <v>1117</v>
      </c>
      <c r="B120" s="38" t="str">
        <f>IFERROR(__xludf.DUMMYFUNCTION("""COMPUTED_VALUE"""),"Negocio CP02709M")</f>
        <v>Negocio CP02709M</v>
      </c>
      <c r="D120" s="112" t="s">
        <v>1118</v>
      </c>
    </row>
    <row r="121">
      <c r="A121" s="104" t="s">
        <v>1081</v>
      </c>
      <c r="D121" s="112" t="s">
        <v>1118</v>
      </c>
    </row>
    <row r="122">
      <c r="A122" s="104" t="s">
        <v>1082</v>
      </c>
      <c r="D122" s="112" t="s">
        <v>1118</v>
      </c>
    </row>
    <row r="123">
      <c r="A123" s="105" t="s">
        <v>1083</v>
      </c>
      <c r="D123" s="59" t="s">
        <v>1118</v>
      </c>
    </row>
    <row r="124">
      <c r="A124" s="104" t="s">
        <v>1084</v>
      </c>
      <c r="D124" s="112" t="s">
        <v>1118</v>
      </c>
    </row>
    <row r="125">
      <c r="A125" s="104" t="s">
        <v>1084</v>
      </c>
      <c r="D125" s="112" t="s">
        <v>1118</v>
      </c>
    </row>
    <row r="126">
      <c r="A126" s="104" t="s">
        <v>1084</v>
      </c>
      <c r="D126" s="112" t="s">
        <v>1118</v>
      </c>
    </row>
    <row r="127">
      <c r="D127" s="112" t="s">
        <v>1118</v>
      </c>
    </row>
    <row r="128">
      <c r="A128" s="54" t="s">
        <v>979</v>
      </c>
      <c r="D128" s="112" t="s">
        <v>1118</v>
      </c>
    </row>
    <row r="129">
      <c r="D129" s="112" t="s">
        <v>1118</v>
      </c>
    </row>
    <row r="130">
      <c r="A130" s="57" t="s">
        <v>1119</v>
      </c>
      <c r="B130" s="38" t="str">
        <f>IFERROR(__xludf.DUMMYFUNCTION("UNIQUE(A130:A159)"),"PasarPlataEnLinea CP03680M")</f>
        <v>PasarPlataEnLinea CP03680M</v>
      </c>
      <c r="D130" s="112" t="s">
        <v>1118</v>
      </c>
    </row>
    <row r="131">
      <c r="A131" s="108" t="s">
        <v>1119</v>
      </c>
      <c r="B131" s="38" t="str">
        <f>IFERROR(__xludf.DUMMYFUNCTION("""COMPUTED_VALUE"""),"PasarPlataEnLinea CP03610M")</f>
        <v>PasarPlataEnLinea CP03610M</v>
      </c>
      <c r="D131" s="112" t="s">
        <v>1118</v>
      </c>
    </row>
    <row r="132">
      <c r="A132" s="108" t="s">
        <v>1119</v>
      </c>
      <c r="B132" s="38" t="str">
        <f>IFERROR(__xludf.DUMMYFUNCTION("""COMPUTED_VALUE"""),"PasarPlataEnLinea CP03600M")</f>
        <v>PasarPlataEnLinea CP03600M</v>
      </c>
      <c r="D132" s="113" t="s">
        <v>1120</v>
      </c>
    </row>
    <row r="133">
      <c r="A133" s="108" t="s">
        <v>1119</v>
      </c>
      <c r="B133" s="38" t="str">
        <f>IFERROR(__xludf.DUMMYFUNCTION("""COMPUTED_VALUE"""),"PasarPlataEnLinea CP03640M")</f>
        <v>PasarPlataEnLinea CP03640M</v>
      </c>
      <c r="D133" s="113" t="s">
        <v>1120</v>
      </c>
    </row>
    <row r="134">
      <c r="A134" s="69" t="s">
        <v>1121</v>
      </c>
      <c r="B134" s="38" t="str">
        <f>IFERROR(__xludf.DUMMYFUNCTION("""COMPUTED_VALUE"""),"PasarPlataEnLinea CP03670M")</f>
        <v>PasarPlataEnLinea CP03670M</v>
      </c>
      <c r="D134" s="113" t="s">
        <v>1120</v>
      </c>
    </row>
    <row r="135">
      <c r="A135" s="69" t="s">
        <v>1121</v>
      </c>
      <c r="D135" s="113" t="s">
        <v>1120</v>
      </c>
    </row>
    <row r="136">
      <c r="A136" s="69" t="s">
        <v>1119</v>
      </c>
      <c r="D136" s="113" t="s">
        <v>1120</v>
      </c>
    </row>
    <row r="137">
      <c r="A137" s="69" t="s">
        <v>1121</v>
      </c>
      <c r="D137" s="113" t="s">
        <v>1120</v>
      </c>
    </row>
    <row r="138">
      <c r="A138" s="69" t="s">
        <v>1121</v>
      </c>
      <c r="D138" s="113" t="s">
        <v>1120</v>
      </c>
    </row>
    <row r="139">
      <c r="A139" s="69" t="s">
        <v>1114</v>
      </c>
      <c r="D139" s="113" t="s">
        <v>1120</v>
      </c>
    </row>
    <row r="140">
      <c r="A140" s="69" t="s">
        <v>1114</v>
      </c>
      <c r="D140" s="113" t="s">
        <v>1120</v>
      </c>
    </row>
    <row r="141">
      <c r="A141" s="69" t="s">
        <v>1114</v>
      </c>
    </row>
    <row r="142">
      <c r="A142" s="59" t="s">
        <v>1119</v>
      </c>
    </row>
    <row r="143">
      <c r="A143" s="59" t="s">
        <v>1119</v>
      </c>
      <c r="D143" s="54" t="s">
        <v>980</v>
      </c>
    </row>
    <row r="144">
      <c r="A144" s="59" t="s">
        <v>1119</v>
      </c>
    </row>
    <row r="145">
      <c r="A145" s="59" t="s">
        <v>1119</v>
      </c>
      <c r="D145" s="111" t="s">
        <v>1118</v>
      </c>
      <c r="E145" s="38" t="str">
        <f>IFERROR(__xludf.DUMMYFUNCTION("UNIQUE(D145:D170)"),"Webcheckout CP09010M")</f>
        <v>Webcheckout CP09010M</v>
      </c>
    </row>
    <row r="146">
      <c r="A146" s="59" t="s">
        <v>1119</v>
      </c>
      <c r="D146" s="112" t="s">
        <v>1118</v>
      </c>
      <c r="E146" s="38"/>
    </row>
    <row r="147">
      <c r="A147" s="112" t="s">
        <v>1119</v>
      </c>
      <c r="D147" s="112" t="s">
        <v>1118</v>
      </c>
      <c r="E147" s="38" t="str">
        <f>IFERROR(__xludf.DUMMYFUNCTION("""COMPUTED_VALUE"""),"Webcheckout CP09020M")</f>
        <v>Webcheckout CP09020M</v>
      </c>
    </row>
    <row r="148">
      <c r="A148" s="59" t="s">
        <v>1121</v>
      </c>
      <c r="D148" s="112" t="s">
        <v>1118</v>
      </c>
    </row>
    <row r="149">
      <c r="A149" s="59" t="s">
        <v>1122</v>
      </c>
      <c r="D149" s="112" t="s">
        <v>1118</v>
      </c>
    </row>
    <row r="150">
      <c r="A150" s="59" t="s">
        <v>1123</v>
      </c>
      <c r="D150" s="112" t="s">
        <v>1118</v>
      </c>
    </row>
    <row r="151">
      <c r="A151" s="59" t="s">
        <v>1119</v>
      </c>
      <c r="D151" s="112" t="s">
        <v>1118</v>
      </c>
    </row>
    <row r="152">
      <c r="A152" s="59" t="s">
        <v>1121</v>
      </c>
      <c r="D152" s="112" t="s">
        <v>1118</v>
      </c>
    </row>
    <row r="153">
      <c r="A153" s="59" t="s">
        <v>1114</v>
      </c>
      <c r="D153" s="113"/>
    </row>
    <row r="154">
      <c r="A154" s="59" t="s">
        <v>1114</v>
      </c>
      <c r="D154" s="112" t="s">
        <v>1118</v>
      </c>
    </row>
    <row r="155">
      <c r="A155" s="59" t="s">
        <v>1114</v>
      </c>
      <c r="D155" s="112" t="s">
        <v>1118</v>
      </c>
    </row>
    <row r="156">
      <c r="A156" s="59" t="s">
        <v>1114</v>
      </c>
      <c r="D156" s="112" t="s">
        <v>1118</v>
      </c>
    </row>
    <row r="157">
      <c r="A157" s="59" t="s">
        <v>1114</v>
      </c>
      <c r="D157" s="112" t="s">
        <v>1118</v>
      </c>
    </row>
    <row r="158">
      <c r="A158" s="59" t="s">
        <v>1114</v>
      </c>
      <c r="D158" s="112" t="s">
        <v>1118</v>
      </c>
    </row>
    <row r="159">
      <c r="A159" s="59" t="s">
        <v>1114</v>
      </c>
      <c r="D159" s="112" t="s">
        <v>1118</v>
      </c>
    </row>
    <row r="160">
      <c r="D160" s="112" t="s">
        <v>1118</v>
      </c>
    </row>
    <row r="161">
      <c r="D161" s="112" t="s">
        <v>1118</v>
      </c>
    </row>
    <row r="162">
      <c r="A162" s="54" t="s">
        <v>980</v>
      </c>
      <c r="D162" s="113" t="s">
        <v>1120</v>
      </c>
    </row>
    <row r="163">
      <c r="D163" s="113" t="s">
        <v>1120</v>
      </c>
    </row>
    <row r="164">
      <c r="A164" s="57" t="s">
        <v>1119</v>
      </c>
      <c r="B164" s="38" t="str">
        <f>IFERROR(__xludf.DUMMYFUNCTION("UNIQUE(A164:A193)"),"PasarPlataEnLinea CP03680M")</f>
        <v>PasarPlataEnLinea CP03680M</v>
      </c>
      <c r="D164" s="113" t="s">
        <v>1120</v>
      </c>
    </row>
    <row r="165">
      <c r="A165" s="108" t="s">
        <v>1119</v>
      </c>
      <c r="B165" s="38" t="str">
        <f>IFERROR(__xludf.DUMMYFUNCTION("""COMPUTED_VALUE"""),"PasarPlataEnLinea CP03610M")</f>
        <v>PasarPlataEnLinea CP03610M</v>
      </c>
      <c r="D165" s="113" t="s">
        <v>1120</v>
      </c>
    </row>
    <row r="166">
      <c r="A166" s="108" t="s">
        <v>1119</v>
      </c>
      <c r="B166" s="38" t="str">
        <f>IFERROR(__xludf.DUMMYFUNCTION("""COMPUTED_VALUE"""),"PasarPlataEnLinea CP03600M")</f>
        <v>PasarPlataEnLinea CP03600M</v>
      </c>
      <c r="D166" s="113" t="s">
        <v>1120</v>
      </c>
    </row>
    <row r="167">
      <c r="A167" s="108" t="s">
        <v>1119</v>
      </c>
      <c r="B167" s="38" t="str">
        <f>IFERROR(__xludf.DUMMYFUNCTION("""COMPUTED_VALUE"""),"PasarPlataEnLinea CP03640M")</f>
        <v>PasarPlataEnLinea CP03640M</v>
      </c>
      <c r="D167" s="113" t="s">
        <v>1120</v>
      </c>
    </row>
    <row r="168">
      <c r="A168" s="69" t="s">
        <v>1121</v>
      </c>
      <c r="B168" s="38" t="str">
        <f>IFERROR(__xludf.DUMMYFUNCTION("""COMPUTED_VALUE"""),"PasarPlataEnLinea CP03670M")</f>
        <v>PasarPlataEnLinea CP03670M</v>
      </c>
      <c r="D168" s="113" t="s">
        <v>1120</v>
      </c>
    </row>
    <row r="169">
      <c r="A169" s="69" t="s">
        <v>1121</v>
      </c>
      <c r="D169" s="113" t="s">
        <v>1120</v>
      </c>
    </row>
    <row r="170">
      <c r="A170" s="69" t="s">
        <v>1121</v>
      </c>
      <c r="D170" s="113" t="s">
        <v>1120</v>
      </c>
    </row>
    <row r="171">
      <c r="A171" s="69" t="s">
        <v>1121</v>
      </c>
    </row>
    <row r="172">
      <c r="A172" s="69" t="s">
        <v>1121</v>
      </c>
    </row>
    <row r="173">
      <c r="A173" s="69" t="s">
        <v>1114</v>
      </c>
      <c r="D173" s="54" t="s">
        <v>105</v>
      </c>
    </row>
    <row r="174">
      <c r="A174" s="69" t="s">
        <v>1114</v>
      </c>
      <c r="D174" s="54" t="s">
        <v>1124</v>
      </c>
    </row>
    <row r="175">
      <c r="A175" s="69" t="s">
        <v>1114</v>
      </c>
    </row>
    <row r="176">
      <c r="A176" s="59" t="s">
        <v>1119</v>
      </c>
      <c r="D176" s="55" t="s">
        <v>1125</v>
      </c>
      <c r="E176" s="38" t="str">
        <f>IFERROR(__xludf.DUMMYFUNCTION("UNIQUE(D176:D252)"),"NecesitoAyuda CP1261M")</f>
        <v>NecesitoAyuda CP1261M</v>
      </c>
    </row>
    <row r="177">
      <c r="A177" s="59" t="s">
        <v>1119</v>
      </c>
      <c r="D177" s="59" t="s">
        <v>1125</v>
      </c>
      <c r="E177" s="38" t="str">
        <f>IFERROR(__xludf.DUMMYFUNCTION("""COMPUTED_VALUE"""),"RegistroMayores CP031000M")</f>
        <v>RegistroMayores CP031000M</v>
      </c>
    </row>
    <row r="178">
      <c r="A178" s="59" t="s">
        <v>1119</v>
      </c>
      <c r="D178" s="59" t="s">
        <v>1126</v>
      </c>
      <c r="E178" s="38" t="str">
        <f>IFERROR(__xludf.DUMMYFUNCTION("""COMPUTED_VALUE"""),"PreguntasFrecuentes CP030000M")</f>
        <v>PreguntasFrecuentes CP030000M</v>
      </c>
    </row>
    <row r="179">
      <c r="A179" s="59" t="s">
        <v>1119</v>
      </c>
      <c r="D179" s="59" t="s">
        <v>1127</v>
      </c>
      <c r="E179" s="38" t="str">
        <f>IFERROR(__xludf.DUMMYFUNCTION("""COMPUTED_VALUE"""),"Login CP02090M")</f>
        <v>Login CP02090M</v>
      </c>
    </row>
    <row r="180">
      <c r="A180" s="59" t="s">
        <v>1119</v>
      </c>
      <c r="D180" s="59" t="s">
        <v>1127</v>
      </c>
      <c r="E180" s="38" t="str">
        <f>IFERROR(__xludf.DUMMYFUNCTION("""COMPUTED_VALUE"""),"Notificaciones CP0751M")</f>
        <v>Notificaciones CP0751M</v>
      </c>
    </row>
    <row r="181">
      <c r="A181" s="59" t="s">
        <v>1119</v>
      </c>
      <c r="D181" s="59" t="s">
        <v>1128</v>
      </c>
      <c r="E181" s="38" t="str">
        <f>IFERROR(__xludf.DUMMYFUNCTION("""COMPUTED_VALUE"""),"Acerca De CP0060M")</f>
        <v>Acerca De CP0060M</v>
      </c>
    </row>
    <row r="182">
      <c r="A182" s="59" t="s">
        <v>1121</v>
      </c>
      <c r="D182" s="59" t="s">
        <v>1129</v>
      </c>
      <c r="E182" s="38" t="str">
        <f>IFERROR(__xludf.DUMMYFUNCTION("""COMPUTED_VALUE"""),"Negocio CP02705M")</f>
        <v>Negocio CP02705M</v>
      </c>
    </row>
    <row r="183">
      <c r="A183" s="59" t="s">
        <v>1122</v>
      </c>
      <c r="D183" s="59" t="s">
        <v>1129</v>
      </c>
      <c r="E183" s="38" t="str">
        <f>IFERROR(__xludf.DUMMYFUNCTION("""COMPUTED_VALUE"""),"LookAndFeel CP02640M")</f>
        <v>LookAndFeel CP02640M</v>
      </c>
    </row>
    <row r="184">
      <c r="A184" s="59" t="s">
        <v>1123</v>
      </c>
      <c r="D184" s="59" t="s">
        <v>1130</v>
      </c>
      <c r="E184" s="38" t="str">
        <f>IFERROR(__xludf.DUMMYFUNCTION("""COMPUTED_VALUE"""),"ClaveCorreo CP0541M")</f>
        <v>ClaveCorreo CP0541M</v>
      </c>
    </row>
    <row r="185">
      <c r="A185" s="59" t="s">
        <v>1119</v>
      </c>
      <c r="D185" s="59" t="s">
        <v>1131</v>
      </c>
      <c r="E185" s="38" t="str">
        <f>IFERROR(__xludf.DUMMYFUNCTION("""COMPUTED_VALUE"""),"Excencion 4x100 CP03320M, Excencion 4x100 CP03310M")</f>
        <v>Excencion 4x100 CP03320M, Excencion 4x100 CP03310M</v>
      </c>
    </row>
    <row r="186">
      <c r="A186" s="59" t="s">
        <v>1121</v>
      </c>
      <c r="D186" s="59" t="s">
        <v>1132</v>
      </c>
      <c r="E186" s="38" t="str">
        <f>IFERROR(__xludf.DUMMYFUNCTION("""COMPUTED_VALUE"""),"Bolsillos CP03770M")</f>
        <v>Bolsillos CP03770M</v>
      </c>
    </row>
    <row r="187">
      <c r="A187" s="59" t="s">
        <v>1114</v>
      </c>
      <c r="D187" s="112" t="s">
        <v>1133</v>
      </c>
      <c r="E187" s="38" t="str">
        <f>IFERROR(__xludf.DUMMYFUNCTION("""COMPUTED_VALUE"""),"Movimiento funcional CP031100M")</f>
        <v>Movimiento funcional CP031100M</v>
      </c>
    </row>
    <row r="188">
      <c r="A188" s="59" t="s">
        <v>1114</v>
      </c>
      <c r="D188" s="59" t="s">
        <v>1134</v>
      </c>
      <c r="E188" s="38" t="str">
        <f>IFERROR(__xludf.DUMMYFUNCTION("""COMPUTED_VALUE"""),"Saldos CP0161M")</f>
        <v>Saldos CP0161M</v>
      </c>
    </row>
    <row r="189">
      <c r="A189" s="59" t="s">
        <v>1114</v>
      </c>
      <c r="D189" s="59" t="s">
        <v>1132</v>
      </c>
      <c r="E189" s="38" t="str">
        <f>IFERROR(__xludf.DUMMYFUNCTION("""COMPUTED_VALUE"""),"Meter Plata CP020007M")</f>
        <v>Meter Plata CP020007M</v>
      </c>
    </row>
    <row r="190">
      <c r="A190" s="59" t="s">
        <v>1114</v>
      </c>
      <c r="D190" s="59" t="s">
        <v>1132</v>
      </c>
      <c r="E190" s="38" t="str">
        <f>IFERROR(__xludf.DUMMYFUNCTION("""COMPUTED_VALUE"""),"PasarPlata CP02289M")</f>
        <v>PasarPlata CP02289M</v>
      </c>
    </row>
    <row r="191">
      <c r="A191" s="59" t="s">
        <v>1114</v>
      </c>
      <c r="D191" s="59" t="s">
        <v>1132</v>
      </c>
      <c r="E191" s="38" t="str">
        <f>IFERROR(__xludf.DUMMYFUNCTION("""COMPUTED_VALUE"""),"SacarPlata CP0440M")</f>
        <v>SacarPlata CP0440M</v>
      </c>
    </row>
    <row r="192">
      <c r="A192" s="59" t="s">
        <v>1114</v>
      </c>
      <c r="D192" s="59" t="s">
        <v>1132</v>
      </c>
      <c r="E192" s="38" t="str">
        <f>IFERROR(__xludf.DUMMYFUNCTION("""COMPUTED_VALUE"""),"Login CP0732M")</f>
        <v>Login CP0732M</v>
      </c>
    </row>
    <row r="193">
      <c r="A193" s="59" t="s">
        <v>1114</v>
      </c>
      <c r="D193" s="59" t="s">
        <v>1132</v>
      </c>
      <c r="E193" s="38" t="str">
        <f>IFERROR(__xludf.DUMMYFUNCTION("""COMPUTED_VALUE"""),"Ecard CP1163M")</f>
        <v>Ecard CP1163M</v>
      </c>
    </row>
    <row r="194">
      <c r="D194" s="59" t="s">
        <v>1135</v>
      </c>
      <c r="E194" s="38" t="str">
        <f>IFERROR(__xludf.DUMMYFUNCTION("""COMPUTED_VALUE"""),"Nanocredito- CP0684M")</f>
        <v>Nanocredito- CP0684M</v>
      </c>
    </row>
    <row r="195">
      <c r="D195" s="59" t="s">
        <v>1131</v>
      </c>
      <c r="E195" s="38" t="str">
        <f>IFERROR(__xludf.DUMMYFUNCTION("""COMPUTED_VALUE"""),"Nanocredito-CP0682M")</f>
        <v>Nanocredito-CP0682M</v>
      </c>
    </row>
    <row r="196">
      <c r="A196" s="54" t="s">
        <v>1124</v>
      </c>
      <c r="D196" s="59" t="s">
        <v>1131</v>
      </c>
      <c r="E196" s="38" t="str">
        <f>IFERROR(__xludf.DUMMYFUNCTION("""COMPUTED_VALUE"""),"Nanocredito- CP0684M porque esta pendida biometria ")</f>
        <v>Nanocredito- CP0684M porque esta pendida biometria </v>
      </c>
    </row>
    <row r="197">
      <c r="D197" s="59" t="s">
        <v>1131</v>
      </c>
      <c r="E197" s="38" t="str">
        <f>IFERROR(__xludf.DUMMYFUNCTION("""COMPUTED_VALUE"""),"MovimientoFuncional CP031100M")</f>
        <v>MovimientoFuncional CP031100M</v>
      </c>
    </row>
    <row r="198">
      <c r="A198" s="55" t="s">
        <v>1136</v>
      </c>
      <c r="B198" s="38" t="str">
        <f>IFERROR(__xludf.DUMMYFUNCTION("UNIQUE(A198:A201)"),"RegistroMayores CP031001M")</f>
        <v>RegistroMayores CP031001M</v>
      </c>
      <c r="D198" s="59" t="s">
        <v>1131</v>
      </c>
      <c r="E198" s="38" t="str">
        <f>IFERROR(__xludf.DUMMYFUNCTION("""COMPUTED_VALUE"""),"Movimiento FuncionalCP031106M")</f>
        <v>Movimiento FuncionalCP031106M</v>
      </c>
    </row>
    <row r="199">
      <c r="A199" s="59" t="s">
        <v>1136</v>
      </c>
      <c r="B199" s="38" t="str">
        <f>IFERROR(__xludf.DUMMYFUNCTION("""COMPUTED_VALUE"""),"AcercaDe CP0050M")</f>
        <v>AcercaDe CP0050M</v>
      </c>
      <c r="D199" s="59" t="s">
        <v>1131</v>
      </c>
      <c r="E199" s="38" t="str">
        <f>IFERROR(__xludf.DUMMYFUNCTION("""COMPUTED_VALUE"""),"ComprobanteQr CP01002M")</f>
        <v>ComprobanteQr CP01002M</v>
      </c>
    </row>
    <row r="200">
      <c r="A200" s="59" t="s">
        <v>1137</v>
      </c>
      <c r="D200" s="59" t="s">
        <v>1138</v>
      </c>
      <c r="E200" s="38" t="str">
        <f>IFERROR(__xludf.DUMMYFUNCTION("""COMPUTED_VALUE"""),"Marketplace CP0331M")</f>
        <v>Marketplace CP0331M</v>
      </c>
    </row>
    <row r="201">
      <c r="A201" s="59" t="s">
        <v>1136</v>
      </c>
      <c r="D201" s="112" t="s">
        <v>1138</v>
      </c>
      <c r="E201" s="38" t="str">
        <f>IFERROR(__xludf.DUMMYFUNCTION("""COMPUTED_VALUE"""),"Marketplace CP1511M")</f>
        <v>Marketplace CP1511M</v>
      </c>
    </row>
    <row r="202">
      <c r="D202" s="112" t="s">
        <v>1138</v>
      </c>
    </row>
    <row r="203">
      <c r="A203" s="54" t="s">
        <v>1139</v>
      </c>
      <c r="D203" s="112" t="s">
        <v>1140</v>
      </c>
    </row>
    <row r="204">
      <c r="D204" s="112" t="s">
        <v>1141</v>
      </c>
    </row>
    <row r="205">
      <c r="A205" s="55" t="s">
        <v>1126</v>
      </c>
      <c r="B205" s="38" t="str">
        <f>IFERROR(__xludf.DUMMYFUNCTION("UNIQUE(A205:A331)"),"RegistroMayores CP031000M")</f>
        <v>RegistroMayores CP031000M</v>
      </c>
      <c r="D205" s="112" t="s">
        <v>1142</v>
      </c>
    </row>
    <row r="206">
      <c r="A206" s="59" t="s">
        <v>1136</v>
      </c>
      <c r="B206" s="38" t="str">
        <f>IFERROR(__xludf.DUMMYFUNCTION("""COMPUTED_VALUE"""),"RegistroMayores CP031001M")</f>
        <v>RegistroMayores CP031001M</v>
      </c>
      <c r="D206" s="112" t="s">
        <v>1143</v>
      </c>
    </row>
    <row r="207">
      <c r="A207" s="59" t="s">
        <v>1136</v>
      </c>
      <c r="B207" s="38" t="str">
        <f>IFERROR(__xludf.DUMMYFUNCTION("""COMPUTED_VALUE"""),"RegistroMayores CP031002M")</f>
        <v>RegistroMayores CP031002M</v>
      </c>
      <c r="D207" s="112" t="s">
        <v>1143</v>
      </c>
    </row>
    <row r="208">
      <c r="A208" s="59" t="s">
        <v>1136</v>
      </c>
      <c r="B208" s="38" t="str">
        <f>IFERROR(__xludf.DUMMYFUNCTION("""COMPUTED_VALUE"""),"RegistroMayores CP031003M")</f>
        <v>RegistroMayores CP031003M</v>
      </c>
      <c r="D208" s="112" t="s">
        <v>1143</v>
      </c>
    </row>
    <row r="209">
      <c r="A209" s="59" t="s">
        <v>1136</v>
      </c>
      <c r="B209" s="38" t="str">
        <f>IFERROR(__xludf.DUMMYFUNCTION("""COMPUTED_VALUE"""),"Registro CP1480M")</f>
        <v>Registro CP1480M</v>
      </c>
      <c r="D209" s="112" t="s">
        <v>1143</v>
      </c>
    </row>
    <row r="210">
      <c r="A210" s="59" t="s">
        <v>1136</v>
      </c>
      <c r="B210" s="38" t="str">
        <f>IFERROR(__xludf.DUMMYFUNCTION("""COMPUTED_VALUE"""),"Registro CP1490M")</f>
        <v>Registro CP1490M</v>
      </c>
      <c r="D210" s="112" t="s">
        <v>1144</v>
      </c>
    </row>
    <row r="211">
      <c r="A211" s="59" t="s">
        <v>1136</v>
      </c>
      <c r="B211" s="38" t="str">
        <f>IFERROR(__xludf.DUMMYFUNCTION("""COMPUTED_VALUE"""),"Negocio CP02705M")</f>
        <v>Negocio CP02705M</v>
      </c>
      <c r="D211" s="112" t="s">
        <v>1144</v>
      </c>
    </row>
    <row r="212">
      <c r="A212" s="59" t="s">
        <v>1136</v>
      </c>
      <c r="B212" s="38" t="str">
        <f>IFERROR(__xludf.DUMMYFUNCTION("""COMPUTED_VALUE"""),"RegistroMayores CP031005M")</f>
        <v>RegistroMayores CP031005M</v>
      </c>
      <c r="D212" s="59" t="s">
        <v>1145</v>
      </c>
    </row>
    <row r="213">
      <c r="A213" s="59" t="s">
        <v>1136</v>
      </c>
      <c r="B213" s="38" t="str">
        <f>IFERROR(__xludf.DUMMYFUNCTION("""COMPUTED_VALUE"""),"RegistroMayores CP031004M")</f>
        <v>RegistroMayores CP031004M</v>
      </c>
      <c r="D213" s="59" t="s">
        <v>1145</v>
      </c>
    </row>
    <row r="214">
      <c r="A214" s="59" t="s">
        <v>1136</v>
      </c>
      <c r="B214" s="38" t="str">
        <f>IFERROR(__xludf.DUMMYFUNCTION("""COMPUTED_VALUE"""),"SacarPlata CP0450M")</f>
        <v>SacarPlata CP0450M</v>
      </c>
      <c r="D214" s="59" t="s">
        <v>1145</v>
      </c>
    </row>
    <row r="215">
      <c r="A215" s="59" t="s">
        <v>1136</v>
      </c>
      <c r="B215" s="38" t="str">
        <f>IFERROR(__xludf.DUMMYFUNCTION("""COMPUTED_VALUE"""),"ComprobanteQr CP01002M")</f>
        <v>ComprobanteQr CP01002M</v>
      </c>
      <c r="D215" s="59" t="s">
        <v>1145</v>
      </c>
    </row>
    <row r="216">
      <c r="A216" s="59" t="s">
        <v>1136</v>
      </c>
      <c r="B216" s="38" t="str">
        <f>IFERROR(__xludf.DUMMYFUNCTION("""COMPUTED_VALUE"""),"ComprobanteQR CP01000M")</f>
        <v>ComprobanteQR CP01000M</v>
      </c>
      <c r="D216" s="59" t="s">
        <v>1145</v>
      </c>
    </row>
    <row r="217">
      <c r="A217" s="59" t="s">
        <v>1136</v>
      </c>
      <c r="B217" s="38" t="str">
        <f>IFERROR(__xludf.DUMMYFUNCTION("""COMPUTED_VALUE"""),"MeterPlata CP020001M")</f>
        <v>MeterPlata CP020001M</v>
      </c>
      <c r="D217" s="59" t="s">
        <v>1145</v>
      </c>
    </row>
    <row r="218">
      <c r="A218" s="59" t="s">
        <v>1136</v>
      </c>
      <c r="B218" s="38" t="str">
        <f>IFERROR(__xludf.DUMMYFUNCTION("""COMPUTED_VALUE"""),"ComprobanteQR CP01001M")</f>
        <v>ComprobanteQR CP01001M</v>
      </c>
      <c r="D218" s="114" t="s">
        <v>1146</v>
      </c>
    </row>
    <row r="219">
      <c r="A219" s="59" t="s">
        <v>1136</v>
      </c>
      <c r="D219" s="114" t="s">
        <v>1146</v>
      </c>
    </row>
    <row r="220">
      <c r="A220" s="59" t="s">
        <v>1136</v>
      </c>
      <c r="D220" s="114" t="s">
        <v>1146</v>
      </c>
    </row>
    <row r="221">
      <c r="A221" s="59" t="s">
        <v>1136</v>
      </c>
      <c r="D221" s="114" t="s">
        <v>1146</v>
      </c>
    </row>
    <row r="222">
      <c r="A222" s="59" t="s">
        <v>1136</v>
      </c>
      <c r="D222" s="114" t="s">
        <v>1147</v>
      </c>
    </row>
    <row r="223">
      <c r="A223" s="59" t="s">
        <v>1136</v>
      </c>
      <c r="D223" s="112" t="s">
        <v>1144</v>
      </c>
    </row>
    <row r="224">
      <c r="A224" s="59" t="s">
        <v>1136</v>
      </c>
      <c r="D224" s="112" t="s">
        <v>1144</v>
      </c>
    </row>
    <row r="225">
      <c r="A225" s="59" t="s">
        <v>1136</v>
      </c>
      <c r="D225" s="112" t="s">
        <v>1144</v>
      </c>
    </row>
    <row r="226">
      <c r="A226" s="59" t="s">
        <v>1136</v>
      </c>
      <c r="D226" s="112" t="s">
        <v>1144</v>
      </c>
    </row>
    <row r="227">
      <c r="A227" s="59" t="s">
        <v>1136</v>
      </c>
      <c r="D227" s="112" t="s">
        <v>1144</v>
      </c>
    </row>
    <row r="228">
      <c r="A228" s="59" t="s">
        <v>1136</v>
      </c>
      <c r="D228" s="112" t="s">
        <v>1144</v>
      </c>
    </row>
    <row r="229">
      <c r="A229" s="59" t="s">
        <v>1136</v>
      </c>
      <c r="D229" s="112" t="s">
        <v>1144</v>
      </c>
    </row>
    <row r="230">
      <c r="A230" s="59" t="s">
        <v>1136</v>
      </c>
      <c r="D230" s="112" t="s">
        <v>1135</v>
      </c>
    </row>
    <row r="231">
      <c r="A231" s="59" t="s">
        <v>1136</v>
      </c>
      <c r="D231" s="112" t="s">
        <v>1135</v>
      </c>
    </row>
    <row r="232">
      <c r="A232" s="59" t="s">
        <v>1148</v>
      </c>
      <c r="D232" s="112" t="s">
        <v>1144</v>
      </c>
    </row>
    <row r="233">
      <c r="A233" s="59" t="s">
        <v>1148</v>
      </c>
      <c r="D233" s="112" t="s">
        <v>1144</v>
      </c>
    </row>
    <row r="234">
      <c r="A234" s="59" t="s">
        <v>1148</v>
      </c>
      <c r="D234" s="114" t="s">
        <v>1146</v>
      </c>
    </row>
    <row r="235">
      <c r="A235" s="59" t="s">
        <v>1148</v>
      </c>
      <c r="D235" s="114" t="s">
        <v>1149</v>
      </c>
    </row>
    <row r="236">
      <c r="A236" s="59" t="s">
        <v>1150</v>
      </c>
      <c r="D236" s="112" t="s">
        <v>1144</v>
      </c>
    </row>
    <row r="237">
      <c r="A237" s="59" t="s">
        <v>1150</v>
      </c>
      <c r="D237" s="112" t="s">
        <v>1144</v>
      </c>
    </row>
    <row r="238">
      <c r="A238" s="59" t="s">
        <v>1150</v>
      </c>
      <c r="D238" s="112" t="s">
        <v>1151</v>
      </c>
    </row>
    <row r="239">
      <c r="A239" s="59" t="s">
        <v>1150</v>
      </c>
      <c r="D239" s="114" t="s">
        <v>1152</v>
      </c>
    </row>
    <row r="240">
      <c r="A240" s="59" t="s">
        <v>1150</v>
      </c>
      <c r="D240" s="114" t="s">
        <v>1152</v>
      </c>
    </row>
    <row r="241">
      <c r="A241" s="59" t="s">
        <v>1150</v>
      </c>
      <c r="D241" s="112" t="s">
        <v>1151</v>
      </c>
    </row>
    <row r="242">
      <c r="A242" s="59" t="s">
        <v>1150</v>
      </c>
      <c r="D242" s="112" t="s">
        <v>1151</v>
      </c>
    </row>
    <row r="243">
      <c r="A243" s="59" t="s">
        <v>1150</v>
      </c>
      <c r="D243" s="112" t="s">
        <v>1151</v>
      </c>
    </row>
    <row r="244">
      <c r="A244" s="59" t="s">
        <v>1150</v>
      </c>
      <c r="D244" s="112" t="s">
        <v>1151</v>
      </c>
    </row>
    <row r="245">
      <c r="A245" s="59" t="s">
        <v>1150</v>
      </c>
      <c r="D245" s="112" t="s">
        <v>1151</v>
      </c>
    </row>
    <row r="246">
      <c r="A246" s="59" t="s">
        <v>1150</v>
      </c>
      <c r="D246" s="112" t="s">
        <v>1151</v>
      </c>
    </row>
    <row r="247">
      <c r="A247" s="59" t="s">
        <v>1150</v>
      </c>
      <c r="D247" s="112" t="s">
        <v>1153</v>
      </c>
    </row>
    <row r="248">
      <c r="A248" s="59" t="s">
        <v>1150</v>
      </c>
      <c r="D248" s="112" t="s">
        <v>1153</v>
      </c>
    </row>
    <row r="249">
      <c r="A249" s="59" t="s">
        <v>1150</v>
      </c>
      <c r="D249" s="112" t="s">
        <v>1154</v>
      </c>
    </row>
    <row r="250">
      <c r="A250" s="59" t="s">
        <v>1150</v>
      </c>
      <c r="D250" s="112" t="s">
        <v>1154</v>
      </c>
    </row>
    <row r="251">
      <c r="A251" s="59" t="s">
        <v>1150</v>
      </c>
      <c r="D251" s="112" t="s">
        <v>1155</v>
      </c>
    </row>
    <row r="252">
      <c r="A252" s="59" t="s">
        <v>1150</v>
      </c>
      <c r="D252" s="112" t="s">
        <v>1155</v>
      </c>
    </row>
    <row r="253">
      <c r="A253" s="59" t="s">
        <v>1150</v>
      </c>
    </row>
    <row r="254">
      <c r="A254" s="59" t="s">
        <v>1150</v>
      </c>
      <c r="D254" s="54" t="s">
        <v>980</v>
      </c>
    </row>
    <row r="255">
      <c r="A255" s="59" t="s">
        <v>1150</v>
      </c>
    </row>
    <row r="256">
      <c r="A256" s="59" t="s">
        <v>1150</v>
      </c>
      <c r="D256" s="55" t="s">
        <v>1125</v>
      </c>
      <c r="E256" s="38" t="str">
        <f>IFERROR(__xludf.DUMMYFUNCTION("UNIQUE(D256:D332)"),"NecesitoAyuda CP1261M")</f>
        <v>NecesitoAyuda CP1261M</v>
      </c>
    </row>
    <row r="257">
      <c r="A257" s="59" t="s">
        <v>1150</v>
      </c>
      <c r="D257" s="59" t="s">
        <v>1125</v>
      </c>
      <c r="E257" s="38" t="str">
        <f>IFERROR(__xludf.DUMMYFUNCTION("""COMPUTED_VALUE"""),"RegistroMayores CP031000M")</f>
        <v>RegistroMayores CP031000M</v>
      </c>
    </row>
    <row r="258">
      <c r="A258" s="59" t="s">
        <v>1150</v>
      </c>
      <c r="D258" s="59" t="s">
        <v>1126</v>
      </c>
      <c r="E258" s="38" t="str">
        <f>IFERROR(__xludf.DUMMYFUNCTION("""COMPUTED_VALUE"""),"PreguntasFrecuentes CP030000M")</f>
        <v>PreguntasFrecuentes CP030000M</v>
      </c>
    </row>
    <row r="259">
      <c r="A259" s="59" t="s">
        <v>1150</v>
      </c>
      <c r="D259" s="59" t="s">
        <v>1127</v>
      </c>
      <c r="E259" s="38" t="str">
        <f>IFERROR(__xludf.DUMMYFUNCTION("""COMPUTED_VALUE"""),"Login CP02090M")</f>
        <v>Login CP02090M</v>
      </c>
    </row>
    <row r="260">
      <c r="A260" s="59" t="s">
        <v>1150</v>
      </c>
      <c r="D260" s="59" t="s">
        <v>1127</v>
      </c>
      <c r="E260" s="38" t="str">
        <f>IFERROR(__xludf.DUMMYFUNCTION("""COMPUTED_VALUE"""),"Notificaciones CP0751M")</f>
        <v>Notificaciones CP0751M</v>
      </c>
    </row>
    <row r="261">
      <c r="A261" s="59" t="s">
        <v>1150</v>
      </c>
      <c r="D261" s="59" t="s">
        <v>1128</v>
      </c>
      <c r="E261" s="38" t="str">
        <f>IFERROR(__xludf.DUMMYFUNCTION("""COMPUTED_VALUE"""),"Acerca De CP0060M")</f>
        <v>Acerca De CP0060M</v>
      </c>
    </row>
    <row r="262">
      <c r="A262" s="59" t="s">
        <v>1150</v>
      </c>
      <c r="D262" s="59" t="s">
        <v>1129</v>
      </c>
      <c r="E262" s="38" t="str">
        <f>IFERROR(__xludf.DUMMYFUNCTION("""COMPUTED_VALUE"""),"Negocio CP02705M")</f>
        <v>Negocio CP02705M</v>
      </c>
    </row>
    <row r="263">
      <c r="A263" s="59" t="s">
        <v>1150</v>
      </c>
      <c r="D263" s="59" t="s">
        <v>1129</v>
      </c>
      <c r="E263" s="38" t="str">
        <f>IFERROR(__xludf.DUMMYFUNCTION("""COMPUTED_VALUE"""),"LookAndFeel CP02640M")</f>
        <v>LookAndFeel CP02640M</v>
      </c>
    </row>
    <row r="264">
      <c r="A264" s="59" t="s">
        <v>1150</v>
      </c>
      <c r="D264" s="59" t="s">
        <v>1130</v>
      </c>
      <c r="E264" s="38" t="str">
        <f>IFERROR(__xludf.DUMMYFUNCTION("""COMPUTED_VALUE"""),"ClaveCorreo CP0541M")</f>
        <v>ClaveCorreo CP0541M</v>
      </c>
    </row>
    <row r="265">
      <c r="A265" s="59" t="s">
        <v>1150</v>
      </c>
      <c r="D265" s="59" t="s">
        <v>1131</v>
      </c>
      <c r="E265" s="38" t="str">
        <f>IFERROR(__xludf.DUMMYFUNCTION("""COMPUTED_VALUE"""),"Excencion 4x100 CP03320M, Excencion 4x100 CP03310M")</f>
        <v>Excencion 4x100 CP03320M, Excencion 4x100 CP03310M</v>
      </c>
    </row>
    <row r="266">
      <c r="A266" s="59" t="s">
        <v>1150</v>
      </c>
      <c r="D266" s="59" t="s">
        <v>1132</v>
      </c>
      <c r="E266" s="38" t="str">
        <f>IFERROR(__xludf.DUMMYFUNCTION("""COMPUTED_VALUE"""),"Bolsillos CP03770M")</f>
        <v>Bolsillos CP03770M</v>
      </c>
    </row>
    <row r="267">
      <c r="A267" s="59" t="s">
        <v>1150</v>
      </c>
      <c r="D267" s="59" t="s">
        <v>1133</v>
      </c>
      <c r="E267" s="38" t="str">
        <f>IFERROR(__xludf.DUMMYFUNCTION("""COMPUTED_VALUE"""),"Movimiento funcional CP031100M")</f>
        <v>Movimiento funcional CP031100M</v>
      </c>
    </row>
    <row r="268">
      <c r="A268" s="59" t="s">
        <v>1150</v>
      </c>
      <c r="D268" s="59" t="s">
        <v>1134</v>
      </c>
      <c r="E268" s="38" t="str">
        <f>IFERROR(__xludf.DUMMYFUNCTION("""COMPUTED_VALUE"""),"Saldos CP0161M")</f>
        <v>Saldos CP0161M</v>
      </c>
    </row>
    <row r="269">
      <c r="A269" s="59" t="s">
        <v>1156</v>
      </c>
      <c r="D269" s="59" t="s">
        <v>1132</v>
      </c>
      <c r="E269" s="38" t="str">
        <f>IFERROR(__xludf.DUMMYFUNCTION("""COMPUTED_VALUE"""),"Meter Plata CP020007M")</f>
        <v>Meter Plata CP020007M</v>
      </c>
    </row>
    <row r="270">
      <c r="A270" s="59" t="s">
        <v>1157</v>
      </c>
      <c r="D270" s="59" t="s">
        <v>1132</v>
      </c>
      <c r="E270" s="38" t="str">
        <f>IFERROR(__xludf.DUMMYFUNCTION("""COMPUTED_VALUE"""),"PasarPlata CP02289M")</f>
        <v>PasarPlata CP02289M</v>
      </c>
    </row>
    <row r="271">
      <c r="A271" s="59" t="s">
        <v>1150</v>
      </c>
      <c r="D271" s="59" t="s">
        <v>1132</v>
      </c>
      <c r="E271" s="38" t="str">
        <f>IFERROR(__xludf.DUMMYFUNCTION("""COMPUTED_VALUE"""),"SacarPlata CP0440M")</f>
        <v>SacarPlata CP0440M</v>
      </c>
    </row>
    <row r="272">
      <c r="A272" s="59" t="s">
        <v>1150</v>
      </c>
      <c r="D272" s="59" t="s">
        <v>1132</v>
      </c>
      <c r="E272" s="38" t="str">
        <f>IFERROR(__xludf.DUMMYFUNCTION("""COMPUTED_VALUE"""),"Login CP0732M")</f>
        <v>Login CP0732M</v>
      </c>
    </row>
    <row r="273">
      <c r="A273" s="59" t="s">
        <v>1150</v>
      </c>
      <c r="D273" s="59" t="s">
        <v>1132</v>
      </c>
      <c r="E273" s="38" t="str">
        <f>IFERROR(__xludf.DUMMYFUNCTION("""COMPUTED_VALUE"""),"Ecard CP02030M")</f>
        <v>Ecard CP02030M</v>
      </c>
    </row>
    <row r="274">
      <c r="A274" s="59" t="s">
        <v>1150</v>
      </c>
      <c r="D274" s="59" t="s">
        <v>1135</v>
      </c>
      <c r="E274" s="38" t="str">
        <f>IFERROR(__xludf.DUMMYFUNCTION("""COMPUTED_VALUE"""),"Ecard CP1163M")</f>
        <v>Ecard CP1163M</v>
      </c>
    </row>
    <row r="275">
      <c r="A275" s="59" t="s">
        <v>1150</v>
      </c>
      <c r="D275" s="59" t="s">
        <v>1131</v>
      </c>
      <c r="E275" s="38" t="str">
        <f>IFERROR(__xludf.DUMMYFUNCTION("""COMPUTED_VALUE"""),"Nanocredito- CP0684M")</f>
        <v>Nanocredito- CP0684M</v>
      </c>
    </row>
    <row r="276">
      <c r="A276" s="59" t="s">
        <v>1150</v>
      </c>
      <c r="D276" s="59" t="s">
        <v>1131</v>
      </c>
      <c r="E276" s="38" t="str">
        <f>IFERROR(__xludf.DUMMYFUNCTION("""COMPUTED_VALUE"""),"Nanocredito-CP0682M")</f>
        <v>Nanocredito-CP0682M</v>
      </c>
    </row>
    <row r="277">
      <c r="A277" s="59" t="s">
        <v>1150</v>
      </c>
      <c r="D277" s="59" t="s">
        <v>1131</v>
      </c>
      <c r="E277" s="38" t="str">
        <f>IFERROR(__xludf.DUMMYFUNCTION("""COMPUTED_VALUE"""),"MovimientoFuncional CP031100M")</f>
        <v>MovimientoFuncional CP031100M</v>
      </c>
    </row>
    <row r="278">
      <c r="A278" s="59" t="s">
        <v>1150</v>
      </c>
      <c r="D278" s="59" t="s">
        <v>1131</v>
      </c>
      <c r="E278" s="38"/>
    </row>
    <row r="279">
      <c r="A279" s="59" t="s">
        <v>1156</v>
      </c>
      <c r="D279" s="59" t="s">
        <v>1131</v>
      </c>
      <c r="E279" s="38" t="str">
        <f>IFERROR(__xludf.DUMMYFUNCTION("""COMPUTED_VALUE"""),"ComprobanteQr CP01002M")</f>
        <v>ComprobanteQr CP01002M</v>
      </c>
    </row>
    <row r="280">
      <c r="A280" s="59" t="s">
        <v>1156</v>
      </c>
      <c r="D280" s="59" t="s">
        <v>1138</v>
      </c>
      <c r="E280" s="38" t="str">
        <f>IFERROR(__xludf.DUMMYFUNCTION("""COMPUTED_VALUE"""),"Marketplace CP0331M")</f>
        <v>Marketplace CP0331M</v>
      </c>
    </row>
    <row r="281">
      <c r="A281" s="59" t="s">
        <v>1156</v>
      </c>
      <c r="D281" s="112" t="s">
        <v>1138</v>
      </c>
      <c r="E281" s="38" t="str">
        <f>IFERROR(__xludf.DUMMYFUNCTION("""COMPUTED_VALUE"""),"Marketplace CP1511M")</f>
        <v>Marketplace CP1511M</v>
      </c>
    </row>
    <row r="282">
      <c r="A282" s="59" t="s">
        <v>1156</v>
      </c>
      <c r="D282" s="112" t="s">
        <v>1138</v>
      </c>
    </row>
    <row r="283">
      <c r="A283" s="59" t="s">
        <v>1156</v>
      </c>
      <c r="D283" s="112" t="s">
        <v>1140</v>
      </c>
    </row>
    <row r="284">
      <c r="A284" s="59" t="s">
        <v>1156</v>
      </c>
      <c r="D284" s="112" t="s">
        <v>1141</v>
      </c>
    </row>
    <row r="285">
      <c r="A285" s="59" t="s">
        <v>1156</v>
      </c>
      <c r="D285" s="59" t="s">
        <v>1142</v>
      </c>
    </row>
    <row r="286">
      <c r="A286" s="59" t="s">
        <v>1136</v>
      </c>
      <c r="D286" s="59" t="s">
        <v>1143</v>
      </c>
    </row>
    <row r="287">
      <c r="A287" s="59" t="s">
        <v>1156</v>
      </c>
      <c r="D287" s="59" t="s">
        <v>1143</v>
      </c>
    </row>
    <row r="288">
      <c r="A288" s="59" t="s">
        <v>1156</v>
      </c>
      <c r="D288" s="59" t="s">
        <v>1143</v>
      </c>
    </row>
    <row r="289">
      <c r="A289" s="59" t="s">
        <v>1131</v>
      </c>
      <c r="D289" s="59" t="s">
        <v>1143</v>
      </c>
    </row>
    <row r="290">
      <c r="A290" s="59" t="s">
        <v>1136</v>
      </c>
      <c r="D290" s="112" t="s">
        <v>1144</v>
      </c>
    </row>
    <row r="291">
      <c r="A291" s="59" t="s">
        <v>1131</v>
      </c>
      <c r="D291" s="112" t="s">
        <v>1144</v>
      </c>
    </row>
    <row r="292">
      <c r="A292" s="59" t="s">
        <v>1158</v>
      </c>
      <c r="D292" s="59" t="s">
        <v>1159</v>
      </c>
    </row>
    <row r="293">
      <c r="A293" s="59" t="s">
        <v>1131</v>
      </c>
      <c r="D293" s="59" t="s">
        <v>1145</v>
      </c>
    </row>
    <row r="294">
      <c r="A294" s="59" t="s">
        <v>1131</v>
      </c>
      <c r="D294" s="59" t="s">
        <v>1145</v>
      </c>
    </row>
    <row r="295">
      <c r="A295" s="59" t="s">
        <v>1160</v>
      </c>
      <c r="D295" s="59" t="s">
        <v>1145</v>
      </c>
    </row>
    <row r="296">
      <c r="A296" s="59" t="s">
        <v>1131</v>
      </c>
      <c r="D296" s="59" t="s">
        <v>1145</v>
      </c>
    </row>
    <row r="297">
      <c r="A297" s="59" t="s">
        <v>1161</v>
      </c>
      <c r="D297" s="59" t="s">
        <v>1145</v>
      </c>
    </row>
    <row r="298">
      <c r="A298" s="59" t="s">
        <v>1153</v>
      </c>
      <c r="D298" s="114" t="s">
        <v>1146</v>
      </c>
    </row>
    <row r="299">
      <c r="A299" s="59" t="s">
        <v>1158</v>
      </c>
      <c r="D299" s="114" t="s">
        <v>1146</v>
      </c>
    </row>
    <row r="300">
      <c r="A300" s="59" t="s">
        <v>1158</v>
      </c>
      <c r="D300" s="114" t="s">
        <v>1146</v>
      </c>
    </row>
    <row r="301">
      <c r="A301" s="59" t="s">
        <v>1158</v>
      </c>
      <c r="D301" s="114" t="s">
        <v>1146</v>
      </c>
    </row>
    <row r="302">
      <c r="A302" s="59" t="s">
        <v>1158</v>
      </c>
      <c r="D302" s="114" t="s">
        <v>1147</v>
      </c>
    </row>
    <row r="303">
      <c r="A303" s="59" t="s">
        <v>1158</v>
      </c>
      <c r="D303" s="112" t="s">
        <v>1144</v>
      </c>
    </row>
    <row r="304">
      <c r="A304" s="59" t="s">
        <v>1158</v>
      </c>
      <c r="D304" s="112" t="s">
        <v>1144</v>
      </c>
    </row>
    <row r="305">
      <c r="A305" s="59" t="s">
        <v>1158</v>
      </c>
      <c r="D305" s="112" t="s">
        <v>1144</v>
      </c>
    </row>
    <row r="306">
      <c r="A306" s="59" t="s">
        <v>1158</v>
      </c>
      <c r="D306" s="112" t="s">
        <v>1144</v>
      </c>
    </row>
    <row r="307">
      <c r="A307" s="59" t="s">
        <v>1158</v>
      </c>
      <c r="D307" s="112" t="s">
        <v>1144</v>
      </c>
    </row>
    <row r="308">
      <c r="A308" s="59" t="s">
        <v>1158</v>
      </c>
      <c r="D308" s="112" t="s">
        <v>1144</v>
      </c>
    </row>
    <row r="309">
      <c r="A309" s="59" t="s">
        <v>1158</v>
      </c>
      <c r="D309" s="112" t="s">
        <v>1144</v>
      </c>
    </row>
    <row r="310">
      <c r="A310" s="59" t="s">
        <v>1158</v>
      </c>
      <c r="D310" s="59" t="s">
        <v>1135</v>
      </c>
    </row>
    <row r="311">
      <c r="A311" s="59" t="s">
        <v>1158</v>
      </c>
      <c r="D311" s="59" t="s">
        <v>1135</v>
      </c>
    </row>
    <row r="312">
      <c r="A312" s="59" t="s">
        <v>1158</v>
      </c>
      <c r="D312" s="112" t="s">
        <v>1144</v>
      </c>
    </row>
    <row r="313">
      <c r="A313" s="59" t="s">
        <v>1158</v>
      </c>
      <c r="D313" s="112" t="s">
        <v>1144</v>
      </c>
    </row>
    <row r="314">
      <c r="A314" s="59" t="s">
        <v>1131</v>
      </c>
      <c r="D314" s="114" t="s">
        <v>1146</v>
      </c>
    </row>
    <row r="315">
      <c r="A315" s="59" t="s">
        <v>1136</v>
      </c>
      <c r="D315" s="114" t="s">
        <v>1146</v>
      </c>
    </row>
    <row r="316">
      <c r="A316" s="59" t="s">
        <v>1136</v>
      </c>
      <c r="D316" s="112" t="s">
        <v>1144</v>
      </c>
    </row>
    <row r="317">
      <c r="A317" s="59" t="s">
        <v>1162</v>
      </c>
      <c r="D317" s="112" t="s">
        <v>1144</v>
      </c>
    </row>
    <row r="318">
      <c r="A318" s="59" t="s">
        <v>1162</v>
      </c>
      <c r="D318" s="112" t="s">
        <v>1151</v>
      </c>
    </row>
    <row r="319">
      <c r="A319" s="59" t="s">
        <v>1150</v>
      </c>
      <c r="D319" s="113"/>
    </row>
    <row r="320">
      <c r="A320" s="59" t="s">
        <v>1136</v>
      </c>
      <c r="D320" s="113"/>
    </row>
    <row r="321">
      <c r="A321" s="59" t="s">
        <v>1136</v>
      </c>
      <c r="D321" s="112" t="s">
        <v>1151</v>
      </c>
    </row>
    <row r="322">
      <c r="A322" s="59" t="s">
        <v>1150</v>
      </c>
      <c r="D322" s="112" t="s">
        <v>1151</v>
      </c>
    </row>
    <row r="323">
      <c r="A323" s="59" t="s">
        <v>1150</v>
      </c>
      <c r="D323" s="112" t="s">
        <v>1151</v>
      </c>
    </row>
    <row r="324">
      <c r="A324" s="59" t="s">
        <v>1150</v>
      </c>
      <c r="D324" s="112" t="s">
        <v>1151</v>
      </c>
    </row>
    <row r="325">
      <c r="A325" s="59" t="s">
        <v>1150</v>
      </c>
      <c r="D325" s="112" t="s">
        <v>1151</v>
      </c>
    </row>
    <row r="326">
      <c r="A326" s="59" t="s">
        <v>1150</v>
      </c>
      <c r="D326" s="112" t="s">
        <v>1151</v>
      </c>
    </row>
    <row r="327">
      <c r="A327" s="59" t="s">
        <v>1150</v>
      </c>
      <c r="D327" s="112" t="s">
        <v>1153</v>
      </c>
    </row>
    <row r="328">
      <c r="A328" s="59" t="s">
        <v>1150</v>
      </c>
      <c r="D328" s="112" t="s">
        <v>1153</v>
      </c>
    </row>
    <row r="329">
      <c r="A329" s="59" t="s">
        <v>1150</v>
      </c>
      <c r="D329" s="112" t="s">
        <v>1154</v>
      </c>
    </row>
    <row r="330">
      <c r="A330" s="59" t="s">
        <v>1104</v>
      </c>
      <c r="D330" s="112" t="s">
        <v>1154</v>
      </c>
    </row>
    <row r="331">
      <c r="A331" s="59" t="s">
        <v>1163</v>
      </c>
      <c r="D331" s="112" t="s">
        <v>1155</v>
      </c>
    </row>
    <row r="332">
      <c r="D332" s="112" t="s">
        <v>1155</v>
      </c>
    </row>
    <row r="334">
      <c r="A334" s="54" t="s">
        <v>980</v>
      </c>
    </row>
    <row r="336">
      <c r="A336" s="55" t="s">
        <v>1126</v>
      </c>
      <c r="B336" s="38" t="str">
        <f>IFERROR(__xludf.DUMMYFUNCTION("UNIQUE(A336:A365)"),"RegistroMayores CP031000M")</f>
        <v>RegistroMayores CP031000M</v>
      </c>
    </row>
    <row r="337">
      <c r="A337" s="59" t="s">
        <v>1136</v>
      </c>
      <c r="B337" s="38" t="str">
        <f>IFERROR(__xludf.DUMMYFUNCTION("""COMPUTED_VALUE"""),"RegistroMayores CP031001M")</f>
        <v>RegistroMayores CP031001M</v>
      </c>
    </row>
    <row r="338">
      <c r="A338" s="59" t="s">
        <v>1136</v>
      </c>
      <c r="B338" s="38" t="str">
        <f>IFERROR(__xludf.DUMMYFUNCTION("""COMPUTED_VALUE"""),"Registro Mayores - CP031003M")</f>
        <v>Registro Mayores - CP031003M</v>
      </c>
    </row>
    <row r="339">
      <c r="A339" s="59" t="s">
        <v>1136</v>
      </c>
      <c r="B339" s="38" t="str">
        <f>IFERROR(__xludf.DUMMYFUNCTION("""COMPUTED_VALUE"""),"RegistroMayores CP031002M")</f>
        <v>RegistroMayores CP031002M</v>
      </c>
    </row>
    <row r="340">
      <c r="A340" s="115" t="s">
        <v>1164</v>
      </c>
      <c r="B340" s="38" t="str">
        <f>IFERROR(__xludf.DUMMYFUNCTION("""COMPUTED_VALUE"""),"RegistroMayores CP031003M")</f>
        <v>RegistroMayores CP031003M</v>
      </c>
    </row>
    <row r="341">
      <c r="A341" s="59" t="s">
        <v>1136</v>
      </c>
    </row>
    <row r="342">
      <c r="A342" s="59" t="s">
        <v>1136</v>
      </c>
    </row>
    <row r="343">
      <c r="A343" s="59" t="s">
        <v>1136</v>
      </c>
    </row>
    <row r="344">
      <c r="A344" s="59" t="s">
        <v>1136</v>
      </c>
    </row>
    <row r="345">
      <c r="A345" s="59" t="s">
        <v>1136</v>
      </c>
    </row>
    <row r="346">
      <c r="A346" s="59" t="s">
        <v>1136</v>
      </c>
    </row>
    <row r="347">
      <c r="A347" s="59" t="s">
        <v>1136</v>
      </c>
    </row>
    <row r="348">
      <c r="A348" s="59" t="s">
        <v>1136</v>
      </c>
    </row>
    <row r="349">
      <c r="A349" s="59" t="s">
        <v>1136</v>
      </c>
    </row>
    <row r="350">
      <c r="A350" s="59" t="s">
        <v>1136</v>
      </c>
    </row>
    <row r="351">
      <c r="A351" s="59" t="s">
        <v>1136</v>
      </c>
    </row>
    <row r="352">
      <c r="A352" s="59" t="s">
        <v>1136</v>
      </c>
    </row>
    <row r="353">
      <c r="A353" s="59" t="s">
        <v>1136</v>
      </c>
    </row>
    <row r="354">
      <c r="A354" s="59" t="s">
        <v>1136</v>
      </c>
    </row>
    <row r="355">
      <c r="A355" s="59" t="s">
        <v>1136</v>
      </c>
    </row>
    <row r="356">
      <c r="A356" s="59" t="s">
        <v>1136</v>
      </c>
    </row>
    <row r="357">
      <c r="A357" s="59" t="s">
        <v>1136</v>
      </c>
    </row>
    <row r="358">
      <c r="A358" s="59" t="s">
        <v>1148</v>
      </c>
    </row>
    <row r="359">
      <c r="A359" s="59" t="s">
        <v>1148</v>
      </c>
    </row>
    <row r="360">
      <c r="A360" s="59" t="s">
        <v>1148</v>
      </c>
    </row>
    <row r="361">
      <c r="A361" s="59" t="s">
        <v>1148</v>
      </c>
    </row>
    <row r="362">
      <c r="A362" s="59" t="s">
        <v>1150</v>
      </c>
    </row>
    <row r="363">
      <c r="A363" s="59" t="s">
        <v>1150</v>
      </c>
    </row>
    <row r="364">
      <c r="A364" s="59" t="s">
        <v>1150</v>
      </c>
    </row>
    <row r="365">
      <c r="A365" s="59" t="s">
        <v>1150</v>
      </c>
    </row>
    <row r="367">
      <c r="A367" s="54" t="s">
        <v>58</v>
      </c>
    </row>
    <row r="369">
      <c r="A369" s="54" t="s">
        <v>1124</v>
      </c>
    </row>
    <row r="370">
      <c r="A370" s="55" t="s">
        <v>1165</v>
      </c>
      <c r="B370" s="38" t="str">
        <f>IFERROR(__xludf.DUMMYFUNCTION("UNIQUE(A370:A432)"),"PseAvanza CP021000M")</f>
        <v>PseAvanza CP021000M</v>
      </c>
    </row>
    <row r="371">
      <c r="A371" s="59" t="s">
        <v>1166</v>
      </c>
      <c r="B371" s="38" t="str">
        <f>IFERROR(__xludf.DUMMYFUNCTION("""COMPUTED_VALUE"""),"PseAvanza CP021001M")</f>
        <v>PseAvanza CP021001M</v>
      </c>
    </row>
    <row r="372">
      <c r="A372" s="59" t="s">
        <v>1166</v>
      </c>
      <c r="B372" s="38" t="str">
        <f>IFERROR(__xludf.DUMMYFUNCTION("""COMPUTED_VALUE"""),"PseAvanza CP021002M")</f>
        <v>PseAvanza CP021002M</v>
      </c>
    </row>
    <row r="373">
      <c r="A373" s="59" t="s">
        <v>1166</v>
      </c>
      <c r="B373" s="38" t="str">
        <f>IFERROR(__xludf.DUMMYFUNCTION("""COMPUTED_VALUE"""),"MeterPlata CP020000M")</f>
        <v>MeterPlata CP020000M</v>
      </c>
    </row>
    <row r="374">
      <c r="A374" s="59" t="s">
        <v>1166</v>
      </c>
      <c r="B374" s="38" t="str">
        <f>IFERROR(__xludf.DUMMYFUNCTION("""COMPUTED_VALUE"""),"MeterPlata CP020002M")</f>
        <v>MeterPlata CP020002M</v>
      </c>
    </row>
    <row r="375">
      <c r="A375" s="59" t="s">
        <v>1166</v>
      </c>
      <c r="B375" s="38" t="str">
        <f>IFERROR(__xludf.DUMMYFUNCTION("""COMPUTED_VALUE"""),"PseAvanza CP021003M")</f>
        <v>PseAvanza CP021003M</v>
      </c>
    </row>
    <row r="376">
      <c r="A376" s="59" t="s">
        <v>1167</v>
      </c>
      <c r="B376" s="38" t="str">
        <f>IFERROR(__xludf.DUMMYFUNCTION("""COMPUTED_VALUE"""),"MeterPlata CP020006M")</f>
        <v>MeterPlata CP020006M</v>
      </c>
    </row>
    <row r="377">
      <c r="A377" s="59" t="s">
        <v>1167</v>
      </c>
      <c r="B377" s="38" t="str">
        <f>IFERROR(__xludf.DUMMYFUNCTION("""COMPUTED_VALUE"""),"MeterPlata CP020001M")</f>
        <v>MeterPlata CP020001M</v>
      </c>
    </row>
    <row r="378">
      <c r="A378" s="59" t="s">
        <v>1167</v>
      </c>
    </row>
    <row r="379">
      <c r="A379" s="59" t="s">
        <v>1167</v>
      </c>
    </row>
    <row r="380">
      <c r="A380" s="59" t="s">
        <v>1167</v>
      </c>
    </row>
    <row r="381">
      <c r="A381" s="59" t="s">
        <v>1167</v>
      </c>
    </row>
    <row r="382">
      <c r="A382" s="59" t="s">
        <v>1167</v>
      </c>
    </row>
    <row r="383">
      <c r="A383" s="59" t="s">
        <v>1167</v>
      </c>
    </row>
    <row r="384">
      <c r="A384" s="59" t="s">
        <v>1103</v>
      </c>
    </row>
    <row r="385">
      <c r="A385" s="59" t="s">
        <v>1103</v>
      </c>
    </row>
    <row r="386">
      <c r="A386" s="59" t="s">
        <v>1103</v>
      </c>
    </row>
    <row r="387">
      <c r="A387" s="59" t="s">
        <v>1103</v>
      </c>
    </row>
    <row r="388">
      <c r="A388" s="59" t="s">
        <v>1103</v>
      </c>
    </row>
    <row r="389">
      <c r="A389" s="59" t="s">
        <v>1103</v>
      </c>
    </row>
    <row r="390">
      <c r="A390" s="59" t="s">
        <v>1103</v>
      </c>
    </row>
    <row r="391">
      <c r="A391" s="59" t="s">
        <v>1103</v>
      </c>
    </row>
    <row r="392">
      <c r="A392" s="59" t="s">
        <v>1105</v>
      </c>
    </row>
    <row r="393">
      <c r="A393" s="59" t="s">
        <v>1105</v>
      </c>
    </row>
    <row r="394">
      <c r="A394" s="59" t="s">
        <v>1105</v>
      </c>
    </row>
    <row r="395">
      <c r="A395" s="59" t="s">
        <v>1105</v>
      </c>
    </row>
    <row r="396">
      <c r="A396" s="59" t="s">
        <v>1105</v>
      </c>
    </row>
    <row r="397">
      <c r="A397" s="59" t="s">
        <v>1105</v>
      </c>
    </row>
    <row r="398">
      <c r="A398" s="59" t="s">
        <v>1168</v>
      </c>
    </row>
    <row r="399">
      <c r="A399" s="59" t="s">
        <v>1168</v>
      </c>
    </row>
    <row r="400">
      <c r="A400" s="59" t="s">
        <v>1168</v>
      </c>
    </row>
    <row r="401">
      <c r="A401" s="59" t="s">
        <v>1105</v>
      </c>
    </row>
    <row r="402">
      <c r="A402" s="59" t="s">
        <v>1109</v>
      </c>
    </row>
    <row r="403">
      <c r="A403" s="59" t="s">
        <v>1103</v>
      </c>
    </row>
    <row r="404">
      <c r="A404" s="59" t="s">
        <v>1103</v>
      </c>
    </row>
    <row r="405">
      <c r="A405" s="59" t="s">
        <v>1103</v>
      </c>
    </row>
    <row r="406">
      <c r="A406" s="59" t="s">
        <v>1103</v>
      </c>
    </row>
    <row r="407">
      <c r="A407" s="59" t="s">
        <v>1103</v>
      </c>
    </row>
    <row r="408">
      <c r="A408" s="59" t="s">
        <v>1166</v>
      </c>
    </row>
    <row r="409">
      <c r="A409" s="59" t="s">
        <v>1167</v>
      </c>
    </row>
    <row r="410">
      <c r="A410" s="59" t="s">
        <v>1103</v>
      </c>
    </row>
    <row r="411">
      <c r="A411" s="59" t="s">
        <v>1103</v>
      </c>
    </row>
    <row r="412">
      <c r="A412" s="59" t="s">
        <v>1103</v>
      </c>
    </row>
    <row r="413">
      <c r="A413" s="59" t="s">
        <v>1103</v>
      </c>
    </row>
    <row r="414">
      <c r="A414" s="59" t="s">
        <v>1103</v>
      </c>
    </row>
    <row r="415">
      <c r="A415" s="59" t="s">
        <v>1103</v>
      </c>
    </row>
    <row r="416">
      <c r="A416" s="59" t="s">
        <v>1103</v>
      </c>
    </row>
    <row r="417">
      <c r="A417" s="59" t="s">
        <v>1103</v>
      </c>
    </row>
    <row r="418">
      <c r="A418" s="59" t="s">
        <v>1103</v>
      </c>
    </row>
    <row r="419">
      <c r="A419" s="59" t="s">
        <v>1104</v>
      </c>
    </row>
    <row r="420">
      <c r="A420" s="59" t="s">
        <v>1104</v>
      </c>
    </row>
    <row r="421">
      <c r="A421" s="59" t="s">
        <v>1105</v>
      </c>
    </row>
    <row r="422">
      <c r="A422" s="59" t="s">
        <v>1105</v>
      </c>
    </row>
    <row r="423">
      <c r="A423" s="59" t="s">
        <v>1109</v>
      </c>
    </row>
    <row r="424">
      <c r="A424" s="59" t="s">
        <v>1109</v>
      </c>
    </row>
    <row r="425">
      <c r="A425" s="59" t="s">
        <v>1103</v>
      </c>
    </row>
    <row r="426">
      <c r="A426" s="59" t="s">
        <v>1167</v>
      </c>
    </row>
    <row r="427">
      <c r="A427" s="59" t="s">
        <v>1167</v>
      </c>
    </row>
    <row r="428">
      <c r="A428" s="59" t="s">
        <v>1167</v>
      </c>
    </row>
    <row r="429">
      <c r="A429" s="59" t="s">
        <v>1103</v>
      </c>
    </row>
    <row r="430">
      <c r="A430" s="59" t="s">
        <v>1103</v>
      </c>
    </row>
    <row r="431">
      <c r="A431" s="59" t="s">
        <v>1103</v>
      </c>
    </row>
    <row r="432">
      <c r="A432" s="59" t="s">
        <v>1103</v>
      </c>
    </row>
    <row r="434">
      <c r="A434" s="54" t="s">
        <v>980</v>
      </c>
    </row>
    <row r="436">
      <c r="A436" s="55" t="s">
        <v>1165</v>
      </c>
      <c r="B436" s="38" t="str">
        <f>IFERROR(__xludf.DUMMYFUNCTION("UNIQUE(A436:A498)"),"PseAvanza CP021000M")</f>
        <v>PseAvanza CP021000M</v>
      </c>
    </row>
    <row r="437">
      <c r="A437" s="59" t="s">
        <v>1166</v>
      </c>
      <c r="B437" s="38" t="str">
        <f>IFERROR(__xludf.DUMMYFUNCTION("""COMPUTED_VALUE"""),"PseAvanza CP021001M")</f>
        <v>PseAvanza CP021001M</v>
      </c>
    </row>
    <row r="438">
      <c r="A438" s="59" t="s">
        <v>1166</v>
      </c>
      <c r="B438" s="38" t="str">
        <f>IFERROR(__xludf.DUMMYFUNCTION("""COMPUTED_VALUE"""),"PseAvanza CP021002M")</f>
        <v>PseAvanza CP021002M</v>
      </c>
    </row>
    <row r="439">
      <c r="A439" s="59" t="s">
        <v>1166</v>
      </c>
      <c r="B439" s="38" t="str">
        <f>IFERROR(__xludf.DUMMYFUNCTION("""COMPUTED_VALUE"""),"MeterPlata CP020000M")</f>
        <v>MeterPlata CP020000M</v>
      </c>
    </row>
    <row r="440">
      <c r="A440" s="59" t="s">
        <v>1166</v>
      </c>
      <c r="B440" s="38" t="str">
        <f>IFERROR(__xludf.DUMMYFUNCTION("""COMPUTED_VALUE"""),"MeterPlata CP020002M")</f>
        <v>MeterPlata CP020002M</v>
      </c>
    </row>
    <row r="441">
      <c r="A441" s="59" t="s">
        <v>1166</v>
      </c>
      <c r="B441" s="38" t="str">
        <f>IFERROR(__xludf.DUMMYFUNCTION("""COMPUTED_VALUE"""),"PseAvanza CP021003M")</f>
        <v>PseAvanza CP021003M</v>
      </c>
    </row>
    <row r="442">
      <c r="A442" s="59" t="s">
        <v>1167</v>
      </c>
      <c r="B442" s="38" t="str">
        <f>IFERROR(__xludf.DUMMYFUNCTION("""COMPUTED_VALUE"""),"MeterPlata CP020006M")</f>
        <v>MeterPlata CP020006M</v>
      </c>
    </row>
    <row r="443">
      <c r="A443" s="59" t="s">
        <v>1167</v>
      </c>
      <c r="B443" s="38" t="str">
        <f>IFERROR(__xludf.DUMMYFUNCTION("""COMPUTED_VALUE"""),"MeterPlata CP020001M")</f>
        <v>MeterPlata CP020001M</v>
      </c>
    </row>
    <row r="444">
      <c r="A444" s="59" t="s">
        <v>1167</v>
      </c>
    </row>
    <row r="445">
      <c r="A445" s="59" t="s">
        <v>1167</v>
      </c>
    </row>
    <row r="446">
      <c r="A446" s="59" t="s">
        <v>1167</v>
      </c>
    </row>
    <row r="447">
      <c r="A447" s="59" t="s">
        <v>1167</v>
      </c>
    </row>
    <row r="448">
      <c r="A448" s="59" t="s">
        <v>1167</v>
      </c>
    </row>
    <row r="449">
      <c r="A449" s="59" t="s">
        <v>1167</v>
      </c>
    </row>
    <row r="450">
      <c r="A450" s="59" t="s">
        <v>1103</v>
      </c>
    </row>
    <row r="451">
      <c r="A451" s="59" t="s">
        <v>1103</v>
      </c>
    </row>
    <row r="452">
      <c r="A452" s="59" t="s">
        <v>1103</v>
      </c>
    </row>
    <row r="453">
      <c r="A453" s="59" t="s">
        <v>1103</v>
      </c>
    </row>
    <row r="454">
      <c r="A454" s="59" t="s">
        <v>1103</v>
      </c>
    </row>
    <row r="455">
      <c r="A455" s="59" t="s">
        <v>1103</v>
      </c>
    </row>
    <row r="456">
      <c r="A456" s="59" t="s">
        <v>1103</v>
      </c>
    </row>
    <row r="457">
      <c r="A457" s="59" t="s">
        <v>1103</v>
      </c>
    </row>
    <row r="458">
      <c r="A458" s="59" t="s">
        <v>1105</v>
      </c>
    </row>
    <row r="459">
      <c r="A459" s="59" t="s">
        <v>1105</v>
      </c>
    </row>
    <row r="460">
      <c r="A460" s="59" t="s">
        <v>1105</v>
      </c>
    </row>
    <row r="461">
      <c r="A461" s="59" t="s">
        <v>1105</v>
      </c>
    </row>
    <row r="462">
      <c r="A462" s="59" t="s">
        <v>1105</v>
      </c>
    </row>
    <row r="463">
      <c r="A463" s="59" t="s">
        <v>1105</v>
      </c>
    </row>
    <row r="464">
      <c r="A464" s="59" t="s">
        <v>1168</v>
      </c>
    </row>
    <row r="465">
      <c r="A465" s="59" t="s">
        <v>1168</v>
      </c>
    </row>
    <row r="466">
      <c r="A466" s="59" t="s">
        <v>1168</v>
      </c>
    </row>
    <row r="467">
      <c r="A467" s="59" t="s">
        <v>1105</v>
      </c>
    </row>
    <row r="468">
      <c r="A468" s="59" t="s">
        <v>1109</v>
      </c>
    </row>
    <row r="469">
      <c r="A469" s="59" t="s">
        <v>1103</v>
      </c>
    </row>
    <row r="470">
      <c r="A470" s="59" t="s">
        <v>1103</v>
      </c>
    </row>
    <row r="471">
      <c r="A471" s="59" t="s">
        <v>1103</v>
      </c>
    </row>
    <row r="472">
      <c r="A472" s="59" t="s">
        <v>1103</v>
      </c>
    </row>
    <row r="473">
      <c r="A473" s="59" t="s">
        <v>1103</v>
      </c>
    </row>
    <row r="474">
      <c r="A474" s="59" t="s">
        <v>1166</v>
      </c>
    </row>
    <row r="475">
      <c r="A475" s="59" t="s">
        <v>1167</v>
      </c>
    </row>
    <row r="476">
      <c r="A476" s="59" t="s">
        <v>1103</v>
      </c>
    </row>
    <row r="477">
      <c r="A477" s="59" t="s">
        <v>1103</v>
      </c>
    </row>
    <row r="478">
      <c r="A478" s="59" t="s">
        <v>1103</v>
      </c>
    </row>
    <row r="479">
      <c r="A479" s="59" t="s">
        <v>1103</v>
      </c>
    </row>
    <row r="480">
      <c r="A480" s="59" t="s">
        <v>1103</v>
      </c>
    </row>
    <row r="481">
      <c r="A481" s="59" t="s">
        <v>1103</v>
      </c>
    </row>
    <row r="482">
      <c r="A482" s="59" t="s">
        <v>1103</v>
      </c>
    </row>
    <row r="483">
      <c r="A483" s="59" t="s">
        <v>1103</v>
      </c>
    </row>
    <row r="484">
      <c r="A484" s="59" t="s">
        <v>1103</v>
      </c>
    </row>
    <row r="485">
      <c r="A485" s="59" t="s">
        <v>1104</v>
      </c>
    </row>
    <row r="486">
      <c r="A486" s="59" t="s">
        <v>1104</v>
      </c>
    </row>
    <row r="487">
      <c r="A487" s="59" t="s">
        <v>1105</v>
      </c>
    </row>
    <row r="488">
      <c r="A488" s="59" t="s">
        <v>1105</v>
      </c>
    </row>
    <row r="489">
      <c r="A489" s="59" t="s">
        <v>1109</v>
      </c>
    </row>
    <row r="490">
      <c r="A490" s="59" t="s">
        <v>1109</v>
      </c>
    </row>
    <row r="491">
      <c r="A491" s="59" t="s">
        <v>1103</v>
      </c>
    </row>
    <row r="492">
      <c r="A492" s="59" t="s">
        <v>1167</v>
      </c>
    </row>
    <row r="493">
      <c r="A493" s="59" t="s">
        <v>1167</v>
      </c>
    </row>
    <row r="494">
      <c r="A494" s="59" t="s">
        <v>1167</v>
      </c>
    </row>
    <row r="495">
      <c r="A495" s="59" t="s">
        <v>1103</v>
      </c>
    </row>
    <row r="496">
      <c r="A496" s="59" t="s">
        <v>1103</v>
      </c>
    </row>
    <row r="497">
      <c r="A497" s="59" t="s">
        <v>1103</v>
      </c>
    </row>
    <row r="498">
      <c r="A498" s="59" t="s">
        <v>1103</v>
      </c>
    </row>
    <row r="501">
      <c r="A501" s="54" t="s">
        <v>1169</v>
      </c>
    </row>
    <row r="503">
      <c r="A503" s="54" t="s">
        <v>1124</v>
      </c>
    </row>
    <row r="505">
      <c r="A505" s="55" t="s">
        <v>1103</v>
      </c>
      <c r="B505" s="38" t="str">
        <f>IFERROR(__xludf.DUMMYFUNCTION("UNIQUE(A505:A554)"),"MeterPlata CP020000M")</f>
        <v>MeterPlata CP020000M</v>
      </c>
    </row>
    <row r="506">
      <c r="A506" s="59" t="s">
        <v>1103</v>
      </c>
      <c r="B506" s="38" t="str">
        <f>IFERROR(__xludf.DUMMYFUNCTION("""COMPUTED_VALUE"""),"MeterPlata CP020002M")</f>
        <v>MeterPlata CP020002M</v>
      </c>
    </row>
    <row r="507">
      <c r="A507" s="59" t="s">
        <v>1103</v>
      </c>
      <c r="B507" s="38" t="str">
        <f>IFERROR(__xludf.DUMMYFUNCTION("""COMPUTED_VALUE"""),"MeterPlata CP020001M")</f>
        <v>MeterPlata CP020001M</v>
      </c>
    </row>
    <row r="508">
      <c r="A508" s="59" t="s">
        <v>1103</v>
      </c>
      <c r="B508" s="38" t="str">
        <f>IFERROR(__xludf.DUMMYFUNCTION("""COMPUTED_VALUE"""),"MeterPlata CP020003M")</f>
        <v>MeterPlata CP020003M</v>
      </c>
    </row>
    <row r="509">
      <c r="A509" s="59" t="s">
        <v>1105</v>
      </c>
      <c r="B509" s="38" t="str">
        <f>IFERROR(__xludf.DUMMYFUNCTION("""COMPUTED_VALUE"""),"MeterPlata CP020004M")</f>
        <v>MeterPlata CP020004M</v>
      </c>
    </row>
    <row r="510">
      <c r="A510" s="59" t="s">
        <v>1103</v>
      </c>
      <c r="B510" s="38" t="str">
        <f>IFERROR(__xludf.DUMMYFUNCTION("""COMPUTED_VALUE"""),"MeterPlata CP020005M")</f>
        <v>MeterPlata CP020005M</v>
      </c>
    </row>
    <row r="511">
      <c r="A511" s="59" t="s">
        <v>1103</v>
      </c>
      <c r="B511" s="38" t="str">
        <f>IFERROR(__xludf.DUMMYFUNCTION("""COMPUTED_VALUE"""),"MeterPlata CP020006M")</f>
        <v>MeterPlata CP020006M</v>
      </c>
    </row>
    <row r="512">
      <c r="A512" s="59" t="s">
        <v>1105</v>
      </c>
      <c r="B512" s="38" t="str">
        <f>IFERROR(__xludf.DUMMYFUNCTION("""COMPUTED_VALUE"""),"Meter Plata CP020002M")</f>
        <v>Meter Plata CP020002M</v>
      </c>
    </row>
    <row r="513">
      <c r="A513" s="59" t="s">
        <v>1103</v>
      </c>
    </row>
    <row r="514">
      <c r="A514" s="59" t="s">
        <v>1103</v>
      </c>
    </row>
    <row r="515">
      <c r="A515" s="59" t="s">
        <v>1103</v>
      </c>
    </row>
    <row r="516">
      <c r="A516" s="59" t="s">
        <v>1103</v>
      </c>
    </row>
    <row r="517">
      <c r="A517" s="59" t="s">
        <v>1103</v>
      </c>
    </row>
    <row r="518">
      <c r="A518" s="59" t="s">
        <v>1103</v>
      </c>
    </row>
    <row r="519">
      <c r="A519" s="59" t="s">
        <v>1103</v>
      </c>
    </row>
    <row r="520">
      <c r="A520" s="59" t="s">
        <v>1103</v>
      </c>
    </row>
    <row r="521">
      <c r="A521" s="59" t="s">
        <v>1103</v>
      </c>
    </row>
    <row r="522">
      <c r="A522" s="59" t="s">
        <v>1103</v>
      </c>
    </row>
    <row r="523">
      <c r="A523" s="59" t="s">
        <v>1103</v>
      </c>
    </row>
    <row r="524">
      <c r="A524" s="59" t="s">
        <v>1103</v>
      </c>
    </row>
    <row r="525">
      <c r="A525" s="59" t="s">
        <v>1103</v>
      </c>
    </row>
    <row r="526">
      <c r="A526" s="59" t="s">
        <v>1103</v>
      </c>
    </row>
    <row r="527">
      <c r="A527" s="59" t="s">
        <v>1103</v>
      </c>
    </row>
    <row r="528">
      <c r="A528" s="59" t="s">
        <v>1103</v>
      </c>
    </row>
    <row r="529">
      <c r="A529" s="59" t="s">
        <v>1103</v>
      </c>
    </row>
    <row r="530">
      <c r="A530" s="59" t="s">
        <v>1103</v>
      </c>
    </row>
    <row r="531">
      <c r="A531" s="59" t="s">
        <v>1103</v>
      </c>
    </row>
    <row r="532">
      <c r="A532" s="59" t="s">
        <v>1103</v>
      </c>
    </row>
    <row r="533">
      <c r="A533" s="59" t="s">
        <v>1103</v>
      </c>
    </row>
    <row r="534">
      <c r="A534" s="59" t="s">
        <v>1103</v>
      </c>
    </row>
    <row r="535">
      <c r="A535" s="59" t="s">
        <v>1103</v>
      </c>
    </row>
    <row r="536">
      <c r="A536" s="59" t="s">
        <v>1103</v>
      </c>
    </row>
    <row r="537">
      <c r="A537" s="59" t="s">
        <v>1103</v>
      </c>
    </row>
    <row r="538">
      <c r="A538" s="59" t="s">
        <v>1104</v>
      </c>
    </row>
    <row r="539">
      <c r="A539" s="59" t="s">
        <v>1104</v>
      </c>
    </row>
    <row r="540">
      <c r="A540" s="59" t="s">
        <v>1104</v>
      </c>
    </row>
    <row r="541">
      <c r="A541" s="59" t="s">
        <v>1105</v>
      </c>
    </row>
    <row r="542">
      <c r="A542" s="59" t="s">
        <v>1106</v>
      </c>
    </row>
    <row r="543">
      <c r="A543" s="59" t="s">
        <v>1107</v>
      </c>
    </row>
    <row r="544">
      <c r="A544" s="59" t="s">
        <v>1108</v>
      </c>
    </row>
    <row r="545">
      <c r="A545" s="59" t="s">
        <v>1105</v>
      </c>
    </row>
    <row r="546">
      <c r="A546" s="59" t="s">
        <v>1109</v>
      </c>
    </row>
    <row r="547">
      <c r="A547" s="59" t="s">
        <v>1104</v>
      </c>
    </row>
    <row r="548">
      <c r="A548" s="59" t="s">
        <v>1105</v>
      </c>
    </row>
    <row r="549">
      <c r="A549" s="59" t="s">
        <v>1109</v>
      </c>
    </row>
    <row r="550">
      <c r="A550" s="59" t="s">
        <v>1104</v>
      </c>
    </row>
    <row r="551">
      <c r="A551" s="59" t="s">
        <v>1105</v>
      </c>
    </row>
    <row r="552">
      <c r="A552" s="110" t="s">
        <v>1110</v>
      </c>
    </row>
    <row r="553">
      <c r="A553" s="59" t="s">
        <v>1105</v>
      </c>
    </row>
    <row r="554">
      <c r="A554" s="59" t="s">
        <v>1105</v>
      </c>
    </row>
    <row r="557">
      <c r="A557" s="54" t="s">
        <v>980</v>
      </c>
    </row>
    <row r="559">
      <c r="A559" s="55" t="s">
        <v>1103</v>
      </c>
      <c r="B559" s="38" t="str">
        <f>IFERROR(__xludf.DUMMYFUNCTION("UNIQUE(A559:A600)"),"MeterPlata CP020000M")</f>
        <v>MeterPlata CP020000M</v>
      </c>
    </row>
    <row r="560">
      <c r="A560" s="59" t="s">
        <v>1103</v>
      </c>
      <c r="B560" s="38" t="str">
        <f>IFERROR(__xludf.DUMMYFUNCTION("""COMPUTED_VALUE"""),"MeterPlata CP020002M")</f>
        <v>MeterPlata CP020002M</v>
      </c>
    </row>
    <row r="561">
      <c r="A561" s="59" t="s">
        <v>1103</v>
      </c>
      <c r="B561" s="38" t="str">
        <f>IFERROR(__xludf.DUMMYFUNCTION("""COMPUTED_VALUE"""),"MeterPlata CP020001M")</f>
        <v>MeterPlata CP020001M</v>
      </c>
    </row>
    <row r="562">
      <c r="A562" s="59" t="s">
        <v>1105</v>
      </c>
      <c r="B562" s="38" t="str">
        <f>IFERROR(__xludf.DUMMYFUNCTION("""COMPUTED_VALUE"""),"MeterPlata CP020003M")</f>
        <v>MeterPlata CP020003M</v>
      </c>
    </row>
    <row r="563">
      <c r="A563" s="59" t="s">
        <v>1103</v>
      </c>
      <c r="B563" s="38" t="str">
        <f>IFERROR(__xludf.DUMMYFUNCTION("""COMPUTED_VALUE"""),"MeterPlata CP020004M")</f>
        <v>MeterPlata CP020004M</v>
      </c>
    </row>
    <row r="564">
      <c r="A564" s="59" t="s">
        <v>1103</v>
      </c>
      <c r="B564" s="38" t="str">
        <f>IFERROR(__xludf.DUMMYFUNCTION("""COMPUTED_VALUE"""),"Meter Plata CP020002M")</f>
        <v>Meter Plata CP020002M</v>
      </c>
    </row>
    <row r="565">
      <c r="A565" s="59" t="s">
        <v>1103</v>
      </c>
    </row>
    <row r="566">
      <c r="A566" s="59" t="s">
        <v>1103</v>
      </c>
    </row>
    <row r="567">
      <c r="A567" s="59" t="s">
        <v>1103</v>
      </c>
    </row>
    <row r="568">
      <c r="A568" s="59" t="s">
        <v>1103</v>
      </c>
    </row>
    <row r="569">
      <c r="A569" s="59" t="s">
        <v>1103</v>
      </c>
    </row>
    <row r="570">
      <c r="A570" s="59" t="s">
        <v>1103</v>
      </c>
    </row>
    <row r="571">
      <c r="A571" s="59" t="s">
        <v>1103</v>
      </c>
    </row>
    <row r="572">
      <c r="A572" s="59" t="s">
        <v>1103</v>
      </c>
    </row>
    <row r="573">
      <c r="A573" s="59" t="s">
        <v>1103</v>
      </c>
    </row>
    <row r="574">
      <c r="A574" s="59" t="s">
        <v>1103</v>
      </c>
    </row>
    <row r="575">
      <c r="A575" s="59" t="s">
        <v>1103</v>
      </c>
    </row>
    <row r="576">
      <c r="A576" s="59" t="s">
        <v>1103</v>
      </c>
    </row>
    <row r="577">
      <c r="A577" s="59" t="s">
        <v>1103</v>
      </c>
    </row>
    <row r="578">
      <c r="A578" s="59" t="s">
        <v>1103</v>
      </c>
    </row>
    <row r="579">
      <c r="A579" s="59" t="s">
        <v>1103</v>
      </c>
    </row>
    <row r="580">
      <c r="A580" s="59" t="s">
        <v>1103</v>
      </c>
    </row>
    <row r="581">
      <c r="A581" s="59" t="s">
        <v>1103</v>
      </c>
    </row>
    <row r="582">
      <c r="A582" s="59" t="s">
        <v>1103</v>
      </c>
    </row>
    <row r="583">
      <c r="A583" s="59" t="s">
        <v>1103</v>
      </c>
    </row>
    <row r="584">
      <c r="A584" s="59" t="s">
        <v>1104</v>
      </c>
    </row>
    <row r="585">
      <c r="A585" s="59" t="s">
        <v>1104</v>
      </c>
    </row>
    <row r="586">
      <c r="A586" s="59" t="s">
        <v>1104</v>
      </c>
    </row>
    <row r="587">
      <c r="A587" s="59" t="s">
        <v>1105</v>
      </c>
    </row>
    <row r="588">
      <c r="A588" s="59" t="s">
        <v>1105</v>
      </c>
    </row>
    <row r="589">
      <c r="A589" s="59" t="s">
        <v>1105</v>
      </c>
    </row>
    <row r="590">
      <c r="A590" s="59" t="s">
        <v>1106</v>
      </c>
    </row>
    <row r="591">
      <c r="A591" s="59" t="s">
        <v>1105</v>
      </c>
    </row>
    <row r="592">
      <c r="A592" s="59" t="s">
        <v>1107</v>
      </c>
    </row>
    <row r="593">
      <c r="A593" s="59" t="s">
        <v>1104</v>
      </c>
    </row>
    <row r="594">
      <c r="A594" s="59" t="s">
        <v>1105</v>
      </c>
    </row>
    <row r="595">
      <c r="A595" s="59" t="s">
        <v>1107</v>
      </c>
    </row>
    <row r="596">
      <c r="A596" s="59" t="s">
        <v>1104</v>
      </c>
    </row>
    <row r="597">
      <c r="A597" s="59" t="s">
        <v>1105</v>
      </c>
    </row>
    <row r="598">
      <c r="A598" s="110" t="s">
        <v>1110</v>
      </c>
    </row>
    <row r="599">
      <c r="A599" s="59" t="s">
        <v>1105</v>
      </c>
    </row>
    <row r="600">
      <c r="A600" s="59" t="s">
        <v>1105</v>
      </c>
    </row>
    <row r="602">
      <c r="A602" s="54" t="s">
        <v>55</v>
      </c>
    </row>
    <row r="603">
      <c r="A603" s="54" t="s">
        <v>1124</v>
      </c>
    </row>
    <row r="605">
      <c r="A605" s="57" t="s">
        <v>1119</v>
      </c>
      <c r="B605" s="38" t="str">
        <f>IFERROR(__xludf.DUMMYFUNCTION("UNIQUE(A605:A634)"),"PasarPlataEnLinea CP03680M")</f>
        <v>PasarPlataEnLinea CP03680M</v>
      </c>
    </row>
    <row r="606">
      <c r="A606" s="108" t="s">
        <v>1119</v>
      </c>
      <c r="B606" s="38" t="str">
        <f>IFERROR(__xludf.DUMMYFUNCTION("""COMPUTED_VALUE"""),"PasarPlataEnLinea CP03610M")</f>
        <v>PasarPlataEnLinea CP03610M</v>
      </c>
    </row>
    <row r="607">
      <c r="A607" s="108" t="s">
        <v>1119</v>
      </c>
      <c r="B607" s="38" t="str">
        <f>IFERROR(__xludf.DUMMYFUNCTION("""COMPUTED_VALUE"""),"PasarPlataEnLinea CP03600M")</f>
        <v>PasarPlataEnLinea CP03600M</v>
      </c>
    </row>
    <row r="608">
      <c r="A608" s="108" t="s">
        <v>1119</v>
      </c>
      <c r="B608" s="38" t="str">
        <f>IFERROR(__xludf.DUMMYFUNCTION("""COMPUTED_VALUE"""),"PasarPlataEnLinea CP03640M")</f>
        <v>PasarPlataEnLinea CP03640M</v>
      </c>
    </row>
    <row r="609">
      <c r="A609" s="69" t="s">
        <v>1121</v>
      </c>
      <c r="B609" s="38" t="str">
        <f>IFERROR(__xludf.DUMMYFUNCTION("""COMPUTED_VALUE"""),"PasarPlataEnLinea CP03670M")</f>
        <v>PasarPlataEnLinea CP03670M</v>
      </c>
    </row>
    <row r="610">
      <c r="A610" s="69" t="s">
        <v>1121</v>
      </c>
    </row>
    <row r="611">
      <c r="A611" s="69" t="s">
        <v>1119</v>
      </c>
    </row>
    <row r="612">
      <c r="A612" s="69" t="s">
        <v>1121</v>
      </c>
    </row>
    <row r="613">
      <c r="A613" s="69" t="s">
        <v>1121</v>
      </c>
    </row>
    <row r="614">
      <c r="A614" s="69" t="s">
        <v>1114</v>
      </c>
    </row>
    <row r="615">
      <c r="A615" s="69" t="s">
        <v>1114</v>
      </c>
    </row>
    <row r="616">
      <c r="A616" s="69" t="s">
        <v>1114</v>
      </c>
    </row>
    <row r="617">
      <c r="A617" s="59" t="s">
        <v>1119</v>
      </c>
    </row>
    <row r="618">
      <c r="A618" s="59" t="s">
        <v>1119</v>
      </c>
    </row>
    <row r="619">
      <c r="A619" s="59" t="s">
        <v>1119</v>
      </c>
    </row>
    <row r="620">
      <c r="A620" s="59" t="s">
        <v>1119</v>
      </c>
    </row>
    <row r="621">
      <c r="A621" s="59" t="s">
        <v>1119</v>
      </c>
    </row>
    <row r="622">
      <c r="A622" s="112" t="s">
        <v>1119</v>
      </c>
    </row>
    <row r="623">
      <c r="A623" s="59" t="s">
        <v>1121</v>
      </c>
    </row>
    <row r="624">
      <c r="A624" s="59" t="s">
        <v>1122</v>
      </c>
    </row>
    <row r="625">
      <c r="A625" s="59" t="s">
        <v>1123</v>
      </c>
    </row>
    <row r="626">
      <c r="A626" s="59" t="s">
        <v>1119</v>
      </c>
    </row>
    <row r="627">
      <c r="A627" s="59" t="s">
        <v>1121</v>
      </c>
    </row>
    <row r="628">
      <c r="A628" s="59" t="s">
        <v>1114</v>
      </c>
    </row>
    <row r="629">
      <c r="A629" s="59" t="s">
        <v>1114</v>
      </c>
    </row>
    <row r="630">
      <c r="A630" s="59" t="s">
        <v>1114</v>
      </c>
    </row>
    <row r="631">
      <c r="A631" s="59" t="s">
        <v>1114</v>
      </c>
    </row>
    <row r="632">
      <c r="A632" s="59" t="s">
        <v>1114</v>
      </c>
    </row>
    <row r="633">
      <c r="A633" s="59" t="s">
        <v>1114</v>
      </c>
    </row>
    <row r="634">
      <c r="A634" s="59" t="s">
        <v>1114</v>
      </c>
    </row>
    <row r="637">
      <c r="A637" s="54" t="s">
        <v>980</v>
      </c>
    </row>
    <row r="639">
      <c r="A639" s="57" t="s">
        <v>1119</v>
      </c>
      <c r="B639" s="38" t="str">
        <f>IFERROR(__xludf.DUMMYFUNCTION("UNIQUE(A639:A668)"),"PasarPlataEnLinea CP03680M")</f>
        <v>PasarPlataEnLinea CP03680M</v>
      </c>
    </row>
    <row r="640">
      <c r="A640" s="108" t="s">
        <v>1119</v>
      </c>
      <c r="B640" s="38" t="str">
        <f>IFERROR(__xludf.DUMMYFUNCTION("""COMPUTED_VALUE"""),"PasarPlataEnLinea CP03610M")</f>
        <v>PasarPlataEnLinea CP03610M</v>
      </c>
    </row>
    <row r="641">
      <c r="A641" s="108" t="s">
        <v>1119</v>
      </c>
      <c r="B641" s="38" t="str">
        <f>IFERROR(__xludf.DUMMYFUNCTION("""COMPUTED_VALUE"""),"PasarPlataEnLinea CP03600M")</f>
        <v>PasarPlataEnLinea CP03600M</v>
      </c>
    </row>
    <row r="642">
      <c r="A642" s="108" t="s">
        <v>1119</v>
      </c>
      <c r="B642" s="38" t="str">
        <f>IFERROR(__xludf.DUMMYFUNCTION("""COMPUTED_VALUE"""),"PasarPlataEnLinea CP03640M")</f>
        <v>PasarPlataEnLinea CP03640M</v>
      </c>
    </row>
    <row r="643">
      <c r="A643" s="69" t="s">
        <v>1121</v>
      </c>
      <c r="B643" s="38" t="str">
        <f>IFERROR(__xludf.DUMMYFUNCTION("""COMPUTED_VALUE"""),"PasarPlataEnLinea CP03670M")</f>
        <v>PasarPlataEnLinea CP03670M</v>
      </c>
    </row>
    <row r="644">
      <c r="A644" s="69" t="s">
        <v>1121</v>
      </c>
    </row>
    <row r="645">
      <c r="A645" s="69" t="s">
        <v>1121</v>
      </c>
    </row>
    <row r="646">
      <c r="A646" s="69" t="s">
        <v>1121</v>
      </c>
    </row>
    <row r="647">
      <c r="A647" s="69" t="s">
        <v>1121</v>
      </c>
    </row>
    <row r="648">
      <c r="A648" s="69" t="s">
        <v>1114</v>
      </c>
    </row>
    <row r="649">
      <c r="A649" s="69" t="s">
        <v>1114</v>
      </c>
    </row>
    <row r="650">
      <c r="A650" s="69" t="s">
        <v>1114</v>
      </c>
    </row>
    <row r="651">
      <c r="A651" s="59" t="s">
        <v>1119</v>
      </c>
    </row>
    <row r="652">
      <c r="A652" s="59" t="s">
        <v>1119</v>
      </c>
    </row>
    <row r="653">
      <c r="A653" s="59" t="s">
        <v>1119</v>
      </c>
    </row>
    <row r="654">
      <c r="A654" s="59" t="s">
        <v>1119</v>
      </c>
    </row>
    <row r="655">
      <c r="A655" s="59" t="s">
        <v>1119</v>
      </c>
    </row>
    <row r="656">
      <c r="A656" s="59" t="s">
        <v>1119</v>
      </c>
    </row>
    <row r="657">
      <c r="A657" s="59" t="s">
        <v>1121</v>
      </c>
    </row>
    <row r="658">
      <c r="A658" s="59" t="s">
        <v>1122</v>
      </c>
    </row>
    <row r="659">
      <c r="A659" s="59" t="s">
        <v>1123</v>
      </c>
    </row>
    <row r="660">
      <c r="A660" s="59" t="s">
        <v>1119</v>
      </c>
    </row>
    <row r="661">
      <c r="A661" s="59" t="s">
        <v>1121</v>
      </c>
    </row>
    <row r="662">
      <c r="A662" s="59" t="s">
        <v>1114</v>
      </c>
    </row>
    <row r="663">
      <c r="A663" s="59" t="s">
        <v>1114</v>
      </c>
    </row>
    <row r="664">
      <c r="A664" s="59" t="s">
        <v>1114</v>
      </c>
    </row>
    <row r="665">
      <c r="A665" s="59" t="s">
        <v>1114</v>
      </c>
    </row>
    <row r="666">
      <c r="A666" s="59" t="s">
        <v>1114</v>
      </c>
    </row>
    <row r="667">
      <c r="A667" s="59" t="s">
        <v>1114</v>
      </c>
    </row>
    <row r="668">
      <c r="A668" s="59" t="s">
        <v>1114</v>
      </c>
    </row>
    <row r="688">
      <c r="A688" s="54" t="s">
        <v>1170</v>
      </c>
    </row>
    <row r="690">
      <c r="A690" s="54" t="s">
        <v>1124</v>
      </c>
    </row>
    <row r="692">
      <c r="A692" s="55" t="s">
        <v>1171</v>
      </c>
      <c r="B692" s="38" t="str">
        <f>IFERROR(__xludf.DUMMYFUNCTION("UNIQUE(A692:A700)"),"Login CP0731M")</f>
        <v>Login CP0731M</v>
      </c>
    </row>
    <row r="693">
      <c r="A693" s="112" t="s">
        <v>1171</v>
      </c>
      <c r="B693" s="38" t="str">
        <f>IFERROR(__xludf.DUMMYFUNCTION("""COMPUTED_VALUE"""),"OlvidoClave CP1289M")</f>
        <v>OlvidoClave CP1289M</v>
      </c>
    </row>
    <row r="694">
      <c r="A694" s="59" t="s">
        <v>1172</v>
      </c>
    </row>
    <row r="695">
      <c r="A695" s="112" t="s">
        <v>1171</v>
      </c>
    </row>
    <row r="696">
      <c r="A696" s="112" t="s">
        <v>1171</v>
      </c>
    </row>
    <row r="697">
      <c r="A697" s="112" t="s">
        <v>1171</v>
      </c>
    </row>
    <row r="698">
      <c r="A698" s="112" t="s">
        <v>1171</v>
      </c>
    </row>
    <row r="699">
      <c r="A699" s="112" t="s">
        <v>1171</v>
      </c>
    </row>
    <row r="700">
      <c r="A700" s="112" t="s">
        <v>1171</v>
      </c>
    </row>
    <row r="702">
      <c r="A702" s="54" t="s">
        <v>980</v>
      </c>
    </row>
    <row r="704">
      <c r="A704" s="55" t="s">
        <v>1173</v>
      </c>
      <c r="B704" s="38" t="str">
        <f>IFERROR(__xludf.DUMMYFUNCTION("UNIQUE(A704:A715)"),"Acerca de CP0050M")</f>
        <v>Acerca de CP0050M</v>
      </c>
    </row>
    <row r="705">
      <c r="A705" s="59" t="s">
        <v>1171</v>
      </c>
      <c r="B705" s="38" t="str">
        <f>IFERROR(__xludf.DUMMYFUNCTION("""COMPUTED_VALUE"""),"Login CP0731M")</f>
        <v>Login CP0731M</v>
      </c>
    </row>
    <row r="706">
      <c r="A706" s="59" t="s">
        <v>1171</v>
      </c>
      <c r="B706" s="38" t="str">
        <f>IFERROR(__xludf.DUMMYFUNCTION("""COMPUTED_VALUE"""),"OlvidoClave CP1289M")</f>
        <v>OlvidoClave CP1289M</v>
      </c>
    </row>
    <row r="707">
      <c r="A707" s="59" t="s">
        <v>1171</v>
      </c>
    </row>
    <row r="708">
      <c r="A708" s="112" t="s">
        <v>1171</v>
      </c>
    </row>
    <row r="709">
      <c r="A709" s="59" t="s">
        <v>1172</v>
      </c>
    </row>
    <row r="710">
      <c r="A710" s="112" t="s">
        <v>1171</v>
      </c>
    </row>
    <row r="711">
      <c r="A711" s="112" t="s">
        <v>1171</v>
      </c>
    </row>
    <row r="712">
      <c r="A712" s="112" t="s">
        <v>1171</v>
      </c>
    </row>
    <row r="713">
      <c r="A713" s="112" t="s">
        <v>1171</v>
      </c>
    </row>
    <row r="714">
      <c r="A714" s="112" t="s">
        <v>1171</v>
      </c>
    </row>
    <row r="715">
      <c r="A715" s="112" t="s">
        <v>1171</v>
      </c>
    </row>
    <row r="718">
      <c r="A718" s="54" t="s">
        <v>62</v>
      </c>
    </row>
    <row r="720">
      <c r="A720" s="54" t="s">
        <v>1124</v>
      </c>
    </row>
    <row r="722">
      <c r="A722" s="55" t="s">
        <v>1126</v>
      </c>
      <c r="B722" s="38" t="str">
        <f>IFERROR(__xludf.DUMMYFUNCTION("UNIQUE(A722:A784)"),"RegistroMayores CP031000M")</f>
        <v>RegistroMayores CP031000M</v>
      </c>
    </row>
    <row r="723">
      <c r="A723" s="59" t="s">
        <v>1126</v>
      </c>
      <c r="B723" s="38" t="str">
        <f>IFERROR(__xludf.DUMMYFUNCTION("""COMPUTED_VALUE"""),"PreguntasFrecuentes CP030000M")</f>
        <v>PreguntasFrecuentes CP030000M</v>
      </c>
    </row>
    <row r="724">
      <c r="A724" s="59" t="s">
        <v>1126</v>
      </c>
      <c r="B724" s="38" t="str">
        <f>IFERROR(__xludf.DUMMYFUNCTION("""COMPUTED_VALUE"""),"MovimientoFuncional CP031100M")</f>
        <v>MovimientoFuncional CP031100M</v>
      </c>
    </row>
    <row r="725">
      <c r="A725" s="59" t="s">
        <v>1127</v>
      </c>
      <c r="B725" s="38" t="str">
        <f>IFERROR(__xludf.DUMMYFUNCTION("""COMPUTED_VALUE"""),"MovimientoFuncional CP031101M")</f>
        <v>MovimientoFuncional CP031101M</v>
      </c>
    </row>
    <row r="726">
      <c r="A726" s="59" t="s">
        <v>1151</v>
      </c>
      <c r="B726" s="38" t="str">
        <f>IFERROR(__xludf.DUMMYFUNCTION("""COMPUTED_VALUE"""),"CP031105M no permite localizar campos movimientos")</f>
        <v>CP031105M no permite localizar campos movimientos</v>
      </c>
    </row>
    <row r="727">
      <c r="A727" s="59" t="s">
        <v>1151</v>
      </c>
      <c r="B727" s="38" t="str">
        <f>IFERROR(__xludf.DUMMYFUNCTION("""COMPUTED_VALUE"""),"MovimientoFuncional CP031106M")</f>
        <v>MovimientoFuncional CP031106M</v>
      </c>
    </row>
    <row r="728">
      <c r="A728" s="59" t="s">
        <v>1151</v>
      </c>
      <c r="B728" s="38" t="str">
        <f>IFERROR(__xludf.DUMMYFUNCTION("""COMPUTED_VALUE"""),"MovimientoFuncional CP031102M")</f>
        <v>MovimientoFuncional CP031102M</v>
      </c>
    </row>
    <row r="729">
      <c r="A729" s="59" t="s">
        <v>1151</v>
      </c>
      <c r="B729" s="38" t="str">
        <f>IFERROR(__xludf.DUMMYFUNCTION("""COMPUTED_VALUE"""),"MovimientoFuncional CP031103M")</f>
        <v>MovimientoFuncional CP031103M</v>
      </c>
    </row>
    <row r="730">
      <c r="A730" s="59" t="s">
        <v>1151</v>
      </c>
      <c r="B730" s="38" t="str">
        <f>IFERROR(__xludf.DUMMYFUNCTION("""COMPUTED_VALUE"""),"MovimientoFuncional CP031104M")</f>
        <v>MovimientoFuncional CP031104M</v>
      </c>
    </row>
    <row r="731">
      <c r="A731" s="59" t="s">
        <v>1151</v>
      </c>
    </row>
    <row r="732">
      <c r="A732" s="59" t="s">
        <v>1151</v>
      </c>
    </row>
    <row r="733">
      <c r="A733" s="59" t="s">
        <v>1151</v>
      </c>
    </row>
    <row r="734">
      <c r="A734" s="59" t="s">
        <v>1151</v>
      </c>
    </row>
    <row r="735">
      <c r="A735" s="59" t="s">
        <v>1151</v>
      </c>
    </row>
    <row r="736">
      <c r="A736" s="59" t="s">
        <v>1151</v>
      </c>
    </row>
    <row r="737">
      <c r="A737" s="59" t="s">
        <v>1151</v>
      </c>
    </row>
    <row r="738">
      <c r="A738" s="59" t="s">
        <v>1151</v>
      </c>
    </row>
    <row r="739">
      <c r="A739" s="59" t="s">
        <v>1174</v>
      </c>
    </row>
    <row r="740">
      <c r="A740" s="59" t="s">
        <v>1174</v>
      </c>
    </row>
    <row r="741">
      <c r="A741" s="112" t="s">
        <v>1175</v>
      </c>
    </row>
    <row r="742">
      <c r="A742" s="112" t="s">
        <v>1175</v>
      </c>
    </row>
    <row r="743">
      <c r="A743" s="59" t="s">
        <v>1174</v>
      </c>
    </row>
    <row r="744">
      <c r="A744" s="59" t="s">
        <v>1174</v>
      </c>
    </row>
    <row r="745">
      <c r="A745" s="59" t="s">
        <v>1174</v>
      </c>
    </row>
    <row r="746">
      <c r="A746" s="59" t="s">
        <v>1174</v>
      </c>
    </row>
    <row r="747">
      <c r="A747" s="59" t="s">
        <v>1174</v>
      </c>
    </row>
    <row r="748">
      <c r="A748" s="59" t="s">
        <v>1174</v>
      </c>
    </row>
    <row r="749">
      <c r="A749" s="59" t="s">
        <v>1151</v>
      </c>
    </row>
    <row r="750">
      <c r="A750" s="59" t="s">
        <v>1151</v>
      </c>
    </row>
    <row r="751">
      <c r="A751" s="59" t="s">
        <v>1174</v>
      </c>
    </row>
    <row r="752">
      <c r="A752" s="59" t="s">
        <v>1151</v>
      </c>
    </row>
    <row r="753">
      <c r="A753" s="112" t="s">
        <v>1176</v>
      </c>
    </row>
    <row r="754">
      <c r="A754" s="59" t="s">
        <v>1174</v>
      </c>
    </row>
    <row r="755">
      <c r="A755" s="59" t="s">
        <v>1174</v>
      </c>
    </row>
    <row r="756">
      <c r="A756" s="59" t="s">
        <v>1174</v>
      </c>
    </row>
    <row r="757">
      <c r="A757" s="59" t="s">
        <v>1174</v>
      </c>
    </row>
    <row r="758">
      <c r="A758" s="59" t="s">
        <v>1177</v>
      </c>
    </row>
    <row r="759">
      <c r="A759" s="59" t="s">
        <v>1177</v>
      </c>
    </row>
    <row r="760">
      <c r="A760" s="59" t="s">
        <v>1177</v>
      </c>
    </row>
    <row r="761">
      <c r="A761" s="59" t="s">
        <v>1177</v>
      </c>
    </row>
    <row r="762">
      <c r="A762" s="59" t="s">
        <v>1177</v>
      </c>
    </row>
    <row r="763">
      <c r="A763" s="59" t="s">
        <v>1177</v>
      </c>
    </row>
    <row r="764">
      <c r="A764" s="59" t="s">
        <v>1177</v>
      </c>
    </row>
    <row r="765">
      <c r="A765" s="59" t="s">
        <v>1177</v>
      </c>
    </row>
    <row r="766">
      <c r="A766" s="59" t="s">
        <v>1177</v>
      </c>
    </row>
    <row r="767">
      <c r="A767" s="59" t="s">
        <v>1177</v>
      </c>
    </row>
    <row r="768">
      <c r="A768" s="59" t="s">
        <v>1178</v>
      </c>
    </row>
    <row r="769">
      <c r="A769" s="59" t="s">
        <v>1178</v>
      </c>
    </row>
    <row r="770">
      <c r="A770" s="59" t="s">
        <v>1178</v>
      </c>
    </row>
    <row r="771">
      <c r="A771" s="59" t="s">
        <v>1178</v>
      </c>
    </row>
    <row r="772">
      <c r="A772" s="59" t="s">
        <v>1178</v>
      </c>
    </row>
    <row r="773">
      <c r="A773" s="59" t="s">
        <v>1178</v>
      </c>
    </row>
    <row r="774">
      <c r="A774" s="59" t="s">
        <v>1178</v>
      </c>
    </row>
    <row r="775">
      <c r="A775" s="59" t="s">
        <v>1178</v>
      </c>
    </row>
    <row r="776">
      <c r="A776" s="59" t="s">
        <v>1178</v>
      </c>
    </row>
    <row r="777">
      <c r="A777" s="59" t="s">
        <v>1178</v>
      </c>
    </row>
    <row r="778">
      <c r="A778" s="59" t="s">
        <v>1178</v>
      </c>
    </row>
    <row r="779">
      <c r="A779" s="59" t="s">
        <v>1179</v>
      </c>
    </row>
    <row r="780">
      <c r="A780" s="59" t="s">
        <v>1179</v>
      </c>
    </row>
    <row r="781">
      <c r="A781" s="59" t="s">
        <v>1179</v>
      </c>
    </row>
    <row r="782">
      <c r="A782" s="59" t="s">
        <v>1179</v>
      </c>
    </row>
    <row r="783">
      <c r="A783" s="59" t="s">
        <v>1179</v>
      </c>
    </row>
    <row r="784">
      <c r="A784" s="59" t="s">
        <v>1179</v>
      </c>
    </row>
    <row r="787">
      <c r="A787" s="54" t="s">
        <v>980</v>
      </c>
    </row>
    <row r="789">
      <c r="A789" s="116" t="s">
        <v>1126</v>
      </c>
      <c r="B789" s="38" t="str">
        <f>IFERROR(__xludf.DUMMYFUNCTION("UNIQUE(A789:A849)"),"RegistroMayores CP031000M")</f>
        <v>RegistroMayores CP031000M</v>
      </c>
    </row>
    <row r="790">
      <c r="A790" s="59" t="s">
        <v>1126</v>
      </c>
      <c r="B790" s="38" t="str">
        <f>IFERROR(__xludf.DUMMYFUNCTION("""COMPUTED_VALUE"""),"PreguntasFrecuentes CP030000M")</f>
        <v>PreguntasFrecuentes CP030000M</v>
      </c>
    </row>
    <row r="791">
      <c r="A791" s="59" t="s">
        <v>1126</v>
      </c>
      <c r="B791" s="38" t="str">
        <f>IFERROR(__xludf.DUMMYFUNCTION("""COMPUTED_VALUE"""),"MovimientoFuncional CP031100M")</f>
        <v>MovimientoFuncional CP031100M</v>
      </c>
    </row>
    <row r="792">
      <c r="A792" s="59" t="s">
        <v>1127</v>
      </c>
      <c r="B792" s="38" t="str">
        <f>IFERROR(__xludf.DUMMYFUNCTION("""COMPUTED_VALUE"""),"MovimientoFuncional CP031101M")</f>
        <v>MovimientoFuncional CP031101M</v>
      </c>
    </row>
    <row r="793">
      <c r="A793" s="59" t="s">
        <v>1151</v>
      </c>
      <c r="B793" s="38" t="str">
        <f>IFERROR(__xludf.DUMMYFUNCTION("""COMPUTED_VALUE"""),"MovimientoFuncional CP031106M")</f>
        <v>MovimientoFuncional CP031106M</v>
      </c>
    </row>
    <row r="794">
      <c r="A794" s="59" t="s">
        <v>1151</v>
      </c>
      <c r="B794" s="38" t="str">
        <f>IFERROR(__xludf.DUMMYFUNCTION("""COMPUTED_VALUE"""),"MovimientoFuncional CP031102M")</f>
        <v>MovimientoFuncional CP031102M</v>
      </c>
    </row>
    <row r="795">
      <c r="A795" s="59" t="s">
        <v>1151</v>
      </c>
      <c r="B795" s="38" t="str">
        <f>IFERROR(__xludf.DUMMYFUNCTION("""COMPUTED_VALUE"""),"MovimientoFuncional CP031103M")</f>
        <v>MovimientoFuncional CP031103M</v>
      </c>
    </row>
    <row r="796">
      <c r="A796" s="59" t="s">
        <v>1151</v>
      </c>
      <c r="B796" s="38" t="str">
        <f>IFERROR(__xludf.DUMMYFUNCTION("""COMPUTED_VALUE"""),"MovimientoFuncional CP031104M")</f>
        <v>MovimientoFuncional CP031104M</v>
      </c>
    </row>
    <row r="797">
      <c r="A797" s="59" t="s">
        <v>1151</v>
      </c>
    </row>
    <row r="798">
      <c r="A798" s="59" t="s">
        <v>1151</v>
      </c>
    </row>
    <row r="799">
      <c r="A799" s="59" t="s">
        <v>1151</v>
      </c>
    </row>
    <row r="800">
      <c r="A800" s="59" t="s">
        <v>1151</v>
      </c>
    </row>
    <row r="801">
      <c r="A801" s="59" t="s">
        <v>1151</v>
      </c>
    </row>
    <row r="802">
      <c r="A802" s="59" t="s">
        <v>1151</v>
      </c>
    </row>
    <row r="803">
      <c r="A803" s="59" t="s">
        <v>1151</v>
      </c>
    </row>
    <row r="804">
      <c r="A804" s="59" t="s">
        <v>1151</v>
      </c>
    </row>
    <row r="805">
      <c r="A805" s="59" t="s">
        <v>1151</v>
      </c>
    </row>
    <row r="806">
      <c r="A806" s="59" t="s">
        <v>1174</v>
      </c>
    </row>
    <row r="807">
      <c r="A807" s="59" t="s">
        <v>1174</v>
      </c>
    </row>
    <row r="808">
      <c r="A808" s="59" t="s">
        <v>1174</v>
      </c>
    </row>
    <row r="809">
      <c r="A809" s="59" t="s">
        <v>1174</v>
      </c>
    </row>
    <row r="810">
      <c r="A810" s="59" t="s">
        <v>1174</v>
      </c>
    </row>
    <row r="811">
      <c r="A811" s="59" t="s">
        <v>1174</v>
      </c>
    </row>
    <row r="812">
      <c r="A812" s="59" t="s">
        <v>1174</v>
      </c>
    </row>
    <row r="813">
      <c r="A813" s="59" t="s">
        <v>1174</v>
      </c>
    </row>
    <row r="814">
      <c r="A814" s="59" t="s">
        <v>1151</v>
      </c>
    </row>
    <row r="815">
      <c r="A815" s="59" t="s">
        <v>1151</v>
      </c>
    </row>
    <row r="816">
      <c r="A816" s="59" t="s">
        <v>1151</v>
      </c>
    </row>
    <row r="817">
      <c r="A817" s="59" t="s">
        <v>1151</v>
      </c>
    </row>
    <row r="818">
      <c r="A818" s="59" t="s">
        <v>1176</v>
      </c>
    </row>
    <row r="819">
      <c r="A819" s="59" t="s">
        <v>1174</v>
      </c>
    </row>
    <row r="820">
      <c r="A820" s="59" t="s">
        <v>1174</v>
      </c>
    </row>
    <row r="821">
      <c r="A821" s="59" t="s">
        <v>1174</v>
      </c>
    </row>
    <row r="822">
      <c r="A822" s="59" t="s">
        <v>1174</v>
      </c>
    </row>
    <row r="823">
      <c r="A823" s="59" t="s">
        <v>1177</v>
      </c>
    </row>
    <row r="824">
      <c r="A824" s="59" t="s">
        <v>1177</v>
      </c>
    </row>
    <row r="825">
      <c r="A825" s="59" t="s">
        <v>1177</v>
      </c>
    </row>
    <row r="826">
      <c r="A826" s="59" t="s">
        <v>1177</v>
      </c>
    </row>
    <row r="827">
      <c r="A827" s="59" t="s">
        <v>1177</v>
      </c>
    </row>
    <row r="828">
      <c r="A828" s="59" t="s">
        <v>1177</v>
      </c>
    </row>
    <row r="829">
      <c r="A829" s="59" t="s">
        <v>1177</v>
      </c>
    </row>
    <row r="830">
      <c r="A830" s="59" t="s">
        <v>1177</v>
      </c>
    </row>
    <row r="831">
      <c r="A831" s="59" t="s">
        <v>1177</v>
      </c>
    </row>
    <row r="832">
      <c r="A832" s="59" t="s">
        <v>1177</v>
      </c>
    </row>
    <row r="833">
      <c r="A833" s="59" t="s">
        <v>1178</v>
      </c>
    </row>
    <row r="834">
      <c r="A834" s="59" t="s">
        <v>1178</v>
      </c>
    </row>
    <row r="835">
      <c r="A835" s="59" t="s">
        <v>1178</v>
      </c>
    </row>
    <row r="836">
      <c r="A836" s="59" t="s">
        <v>1178</v>
      </c>
    </row>
    <row r="837">
      <c r="A837" s="59" t="s">
        <v>1178</v>
      </c>
    </row>
    <row r="838">
      <c r="A838" s="59" t="s">
        <v>1178</v>
      </c>
    </row>
    <row r="839">
      <c r="A839" s="59" t="s">
        <v>1178</v>
      </c>
    </row>
    <row r="840">
      <c r="A840" s="59" t="s">
        <v>1178</v>
      </c>
    </row>
    <row r="841">
      <c r="A841" s="59" t="s">
        <v>1178</v>
      </c>
    </row>
    <row r="842">
      <c r="A842" s="59" t="s">
        <v>1178</v>
      </c>
    </row>
    <row r="843">
      <c r="A843" s="59" t="s">
        <v>1178</v>
      </c>
    </row>
    <row r="844">
      <c r="A844" s="59" t="s">
        <v>1179</v>
      </c>
    </row>
    <row r="845">
      <c r="A845" s="59" t="s">
        <v>1179</v>
      </c>
    </row>
    <row r="846">
      <c r="A846" s="59" t="s">
        <v>1179</v>
      </c>
    </row>
    <row r="847">
      <c r="A847" s="59" t="s">
        <v>1179</v>
      </c>
    </row>
    <row r="848">
      <c r="A848" s="59" t="s">
        <v>1179</v>
      </c>
    </row>
    <row r="849">
      <c r="A849" s="59" t="s">
        <v>1179</v>
      </c>
    </row>
    <row r="851">
      <c r="A851" s="54" t="s">
        <v>519</v>
      </c>
    </row>
    <row r="853">
      <c r="A853" s="54" t="s">
        <v>1180</v>
      </c>
    </row>
    <row r="855">
      <c r="A855" s="55" t="s">
        <v>1111</v>
      </c>
      <c r="B855" s="38" t="str">
        <f>IFERROR(__xludf.DUMMYFUNCTION("UNIQUE(A855:A872)"),"PasarPlata CP02301M")</f>
        <v>PasarPlata CP02301M</v>
      </c>
    </row>
    <row r="856">
      <c r="A856" s="59" t="s">
        <v>1111</v>
      </c>
      <c r="B856" s="38" t="str">
        <f>IFERROR(__xludf.DUMMYFUNCTION("""COMPUTED_VALUE"""),"SacarPlataOtp CP0450M")</f>
        <v>SacarPlataOtp CP0450M</v>
      </c>
    </row>
    <row r="857">
      <c r="A857" s="59" t="s">
        <v>1181</v>
      </c>
      <c r="B857" s="38" t="str">
        <f>IFERROR(__xludf.DUMMYFUNCTION("""COMPUTED_VALUE"""),"Movimiento transaccional CP011010M")</f>
        <v>Movimiento transaccional CP011010M</v>
      </c>
    </row>
    <row r="858">
      <c r="A858" s="113" t="s">
        <v>1182</v>
      </c>
      <c r="B858" s="38" t="str">
        <f>IFERROR(__xludf.DUMMYFUNCTION("""COMPUTED_VALUE"""),"CP03600M Pasar plata en línea")</f>
        <v>CP03600M Pasar plata en línea</v>
      </c>
    </row>
    <row r="859">
      <c r="A859" s="117" t="s">
        <v>1183</v>
      </c>
      <c r="B859" s="38" t="str">
        <f>IFERROR(__xludf.DUMMYFUNCTION("""COMPUTED_VALUE"""),"MicroSeguro CP100078M")</f>
        <v>MicroSeguro CP100078M</v>
      </c>
    </row>
    <row r="860">
      <c r="A860" s="59" t="s">
        <v>1111</v>
      </c>
      <c r="B860" s="38" t="str">
        <f>IFERROR(__xludf.DUMMYFUNCTION("""COMPUTED_VALUE"""),"Ecard CP0842M")</f>
        <v>Ecard CP0842M</v>
      </c>
    </row>
    <row r="861">
      <c r="A861" s="59" t="s">
        <v>1184</v>
      </c>
      <c r="B861" s="38" t="str">
        <f>IFERROR(__xludf.DUMMYFUNCTION("""COMPUTED_VALUE"""),"Bolsillos CP03760M")</f>
        <v>Bolsillos CP03760M</v>
      </c>
    </row>
    <row r="862">
      <c r="A862" s="59" t="s">
        <v>1184</v>
      </c>
      <c r="B862" s="38" t="str">
        <f>IFERROR(__xludf.DUMMYFUNCTION("""COMPUTED_VALUE"""),"Pagar CP0373M")</f>
        <v>Pagar CP0373M</v>
      </c>
    </row>
    <row r="863">
      <c r="A863" s="59" t="s">
        <v>1184</v>
      </c>
      <c r="B863" s="38" t="str">
        <f>IFERROR(__xludf.DUMMYFUNCTION("""COMPUTED_VALUE"""),"Bolsillos CP02040M")</f>
        <v>Bolsillos CP02040M</v>
      </c>
    </row>
    <row r="864">
      <c r="A864" s="59" t="s">
        <v>1185</v>
      </c>
      <c r="B864" s="38" t="str">
        <f>IFERROR(__xludf.DUMMYFUNCTION("""COMPUTED_VALUE"""),"Bolsillo CP03780M")</f>
        <v>Bolsillo CP03780M</v>
      </c>
    </row>
    <row r="865">
      <c r="A865" s="59" t="s">
        <v>1186</v>
      </c>
      <c r="B865" s="38" t="str">
        <f>IFERROR(__xludf.DUMMYFUNCTION("""COMPUTED_VALUE"""),"PasarPlata CP002350M")</f>
        <v>PasarPlata CP002350M</v>
      </c>
    </row>
    <row r="866">
      <c r="A866" s="59" t="s">
        <v>1187</v>
      </c>
      <c r="B866" s="38" t="str">
        <f>IFERROR(__xludf.DUMMYFUNCTION("""COMPUTED_VALUE"""),"PasarPlataCuenta CP02457M")</f>
        <v>PasarPlataCuenta CP02457M</v>
      </c>
    </row>
    <row r="867">
      <c r="A867" s="59" t="s">
        <v>1188</v>
      </c>
    </row>
    <row r="868">
      <c r="A868" s="59" t="s">
        <v>1188</v>
      </c>
    </row>
    <row r="869">
      <c r="A869" s="59" t="s">
        <v>1189</v>
      </c>
    </row>
    <row r="870">
      <c r="A870" s="59" t="s">
        <v>1190</v>
      </c>
    </row>
    <row r="871">
      <c r="A871" s="59" t="s">
        <v>1190</v>
      </c>
    </row>
    <row r="872">
      <c r="A872" s="59" t="s">
        <v>1112</v>
      </c>
    </row>
    <row r="874">
      <c r="A874" s="54" t="s">
        <v>980</v>
      </c>
    </row>
    <row r="876">
      <c r="A876" s="55" t="s">
        <v>1111</v>
      </c>
      <c r="B876" s="38" t="str">
        <f>IFERROR(__xludf.DUMMYFUNCTION("UNIQUE(A876:A892)"),"PasarPlata CP02301M")</f>
        <v>PasarPlata CP02301M</v>
      </c>
    </row>
    <row r="877">
      <c r="A877" s="59" t="s">
        <v>1111</v>
      </c>
      <c r="B877" s="38" t="str">
        <f>IFERROR(__xludf.DUMMYFUNCTION("""COMPUTED_VALUE"""),"SacarPlataOtp CP0450M")</f>
        <v>SacarPlataOtp CP0450M</v>
      </c>
    </row>
    <row r="878">
      <c r="A878" s="59" t="s">
        <v>1181</v>
      </c>
      <c r="B878" s="38" t="str">
        <f>IFERROR(__xludf.DUMMYFUNCTION("""COMPUTED_VALUE"""),"CP03600M Pasar plata en línea")</f>
        <v>CP03600M Pasar plata en línea</v>
      </c>
    </row>
    <row r="879">
      <c r="A879" s="115" t="s">
        <v>1183</v>
      </c>
      <c r="B879" s="38" t="str">
        <f>IFERROR(__xludf.DUMMYFUNCTION("""COMPUTED_VALUE"""),"MicroSeguro CP100078M")</f>
        <v>MicroSeguro CP100078M</v>
      </c>
    </row>
    <row r="880">
      <c r="A880" s="59" t="s">
        <v>1111</v>
      </c>
      <c r="B880" s="38" t="str">
        <f>IFERROR(__xludf.DUMMYFUNCTION("""COMPUTED_VALUE"""),"Ecard CP0842M")</f>
        <v>Ecard CP0842M</v>
      </c>
    </row>
    <row r="881">
      <c r="A881" s="59" t="s">
        <v>1184</v>
      </c>
      <c r="B881" s="38" t="str">
        <f>IFERROR(__xludf.DUMMYFUNCTION("""COMPUTED_VALUE"""),"Bolsillos CP03760M")</f>
        <v>Bolsillos CP03760M</v>
      </c>
    </row>
    <row r="882">
      <c r="A882" s="59" t="s">
        <v>1184</v>
      </c>
      <c r="B882" s="38" t="str">
        <f>IFERROR(__xludf.DUMMYFUNCTION("""COMPUTED_VALUE"""),"Pagar CP0373M")</f>
        <v>Pagar CP0373M</v>
      </c>
    </row>
    <row r="883">
      <c r="A883" s="59" t="s">
        <v>1184</v>
      </c>
      <c r="B883" s="38" t="str">
        <f>IFERROR(__xludf.DUMMYFUNCTION("""COMPUTED_VALUE"""),"Bolsillos CP02040M")</f>
        <v>Bolsillos CP02040M</v>
      </c>
    </row>
    <row r="884">
      <c r="A884" s="59" t="s">
        <v>1185</v>
      </c>
      <c r="B884" s="38" t="str">
        <f>IFERROR(__xludf.DUMMYFUNCTION("""COMPUTED_VALUE"""),"Bolsillo CP03780M")</f>
        <v>Bolsillo CP03780M</v>
      </c>
    </row>
    <row r="885">
      <c r="A885" s="59" t="s">
        <v>1186</v>
      </c>
      <c r="B885" s="38" t="str">
        <f>IFERROR(__xludf.DUMMYFUNCTION("""COMPUTED_VALUE"""),"PasarPlata CP002350M")</f>
        <v>PasarPlata CP002350M</v>
      </c>
    </row>
    <row r="886">
      <c r="A886" s="59" t="s">
        <v>1187</v>
      </c>
      <c r="B886" s="38" t="str">
        <f>IFERROR(__xludf.DUMMYFUNCTION("""COMPUTED_VALUE"""),"PasarPlataCuenta CP02457M")</f>
        <v>PasarPlataCuenta CP02457M</v>
      </c>
    </row>
    <row r="887">
      <c r="A887" s="59" t="s">
        <v>1188</v>
      </c>
    </row>
    <row r="888">
      <c r="A888" s="59" t="s">
        <v>1188</v>
      </c>
    </row>
    <row r="889">
      <c r="A889" s="59" t="s">
        <v>1189</v>
      </c>
    </row>
    <row r="890">
      <c r="A890" s="59" t="s">
        <v>1190</v>
      </c>
    </row>
    <row r="891">
      <c r="A891" s="59" t="s">
        <v>1190</v>
      </c>
    </row>
    <row r="892">
      <c r="A892" s="59" t="s">
        <v>1112</v>
      </c>
    </row>
    <row r="894">
      <c r="A894" s="118" t="s">
        <v>65</v>
      </c>
    </row>
    <row r="895">
      <c r="A895" s="54" t="s">
        <v>1124</v>
      </c>
    </row>
    <row r="897">
      <c r="A897" s="57" t="s">
        <v>1172</v>
      </c>
      <c r="B897" s="38" t="str">
        <f>IFERROR(__xludf.DUMMYFUNCTION("UNIQUE(A897:A913)"),"OlvidoClave CP1289M")</f>
        <v>OlvidoClave CP1289M</v>
      </c>
    </row>
    <row r="898">
      <c r="A898" s="108" t="s">
        <v>1191</v>
      </c>
      <c r="B898" s="38" t="str">
        <f>IFERROR(__xludf.DUMMYFUNCTION("""COMPUTED_VALUE"""),"OlvidoClave CP03380M")</f>
        <v>OlvidoClave CP03380M</v>
      </c>
    </row>
    <row r="899">
      <c r="A899" s="108" t="s">
        <v>1192</v>
      </c>
      <c r="B899" s="38" t="str">
        <f>IFERROR(__xludf.DUMMYFUNCTION("""COMPUTED_VALUE"""),"Olvido de Clave CP1321M")</f>
        <v>Olvido de Clave CP1321M</v>
      </c>
    </row>
    <row r="900">
      <c r="A900" s="108" t="s">
        <v>1193</v>
      </c>
      <c r="B900" s="38" t="str">
        <f>IFERROR(__xludf.DUMMYFUNCTION("""COMPUTED_VALUE"""),"OlvidoClave CP13001M")</f>
        <v>OlvidoClave CP13001M</v>
      </c>
    </row>
    <row r="901">
      <c r="A901" s="108" t="s">
        <v>1194</v>
      </c>
      <c r="B901" s="38" t="str">
        <f>IFERROR(__xludf.DUMMYFUNCTION("""COMPUTED_VALUE"""),"Olvido de Clave CP1322M")</f>
        <v>Olvido de Clave CP1322M</v>
      </c>
    </row>
    <row r="902">
      <c r="A902" s="108" t="s">
        <v>1195</v>
      </c>
      <c r="B902" s="38" t="str">
        <f>IFERROR(__xludf.DUMMYFUNCTION("""COMPUTED_VALUE"""),"Olvido de Clave CP1300M")</f>
        <v>Olvido de Clave CP1300M</v>
      </c>
    </row>
    <row r="903">
      <c r="A903" s="108" t="s">
        <v>1196</v>
      </c>
      <c r="B903" s="38" t="str">
        <f>IFERROR(__xludf.DUMMYFUNCTION("""COMPUTED_VALUE"""),"Olvido de Clave CP1310M")</f>
        <v>Olvido de Clave CP1310M</v>
      </c>
    </row>
    <row r="904">
      <c r="A904" s="108" t="s">
        <v>1197</v>
      </c>
      <c r="B904" s="38" t="str">
        <f>IFERROR(__xludf.DUMMYFUNCTION("""COMPUTED_VALUE"""),"Olvido de Clave CP1320M")</f>
        <v>Olvido de Clave CP1320M</v>
      </c>
    </row>
    <row r="905">
      <c r="A905" s="69" t="s">
        <v>1198</v>
      </c>
      <c r="B905" s="38" t="str">
        <f>IFERROR(__xludf.DUMMYFUNCTION("""COMPUTED_VALUE"""),"OlvidoClave CP13002M")</f>
        <v>OlvidoClave CP13002M</v>
      </c>
    </row>
    <row r="906">
      <c r="A906" s="69" t="s">
        <v>1198</v>
      </c>
    </row>
    <row r="907">
      <c r="A907" s="69" t="s">
        <v>1198</v>
      </c>
    </row>
    <row r="908">
      <c r="A908" s="69" t="s">
        <v>1198</v>
      </c>
    </row>
    <row r="909">
      <c r="A909" s="69" t="s">
        <v>1198</v>
      </c>
    </row>
    <row r="910">
      <c r="A910" s="69" t="s">
        <v>1198</v>
      </c>
    </row>
    <row r="911">
      <c r="A911" s="69" t="s">
        <v>1198</v>
      </c>
    </row>
    <row r="912">
      <c r="A912" s="69" t="s">
        <v>1198</v>
      </c>
    </row>
    <row r="913">
      <c r="A913" s="69" t="s">
        <v>1198</v>
      </c>
    </row>
    <row r="916">
      <c r="A916" s="54" t="s">
        <v>980</v>
      </c>
    </row>
    <row r="918">
      <c r="A918" s="57" t="s">
        <v>1172</v>
      </c>
      <c r="B918" s="38" t="str">
        <f>IFERROR(__xludf.DUMMYFUNCTION("UNIQUE(A918:A933)"),"OlvidoClave CP1289M")</f>
        <v>OlvidoClave CP1289M</v>
      </c>
    </row>
    <row r="919">
      <c r="A919" s="108" t="s">
        <v>1191</v>
      </c>
      <c r="B919" s="38" t="str">
        <f>IFERROR(__xludf.DUMMYFUNCTION("""COMPUTED_VALUE"""),"OlvidoClave CP03380M")</f>
        <v>OlvidoClave CP03380M</v>
      </c>
    </row>
    <row r="920">
      <c r="A920" s="108" t="s">
        <v>1192</v>
      </c>
      <c r="B920" s="38" t="str">
        <f>IFERROR(__xludf.DUMMYFUNCTION("""COMPUTED_VALUE"""),"Olvido de Clave CP1321M")</f>
        <v>Olvido de Clave CP1321M</v>
      </c>
    </row>
    <row r="921">
      <c r="A921" s="108" t="s">
        <v>1194</v>
      </c>
      <c r="B921" s="38" t="str">
        <f>IFERROR(__xludf.DUMMYFUNCTION("""COMPUTED_VALUE"""),"Olvido de Clave CP1322M")</f>
        <v>Olvido de Clave CP1322M</v>
      </c>
    </row>
    <row r="922">
      <c r="A922" s="108" t="s">
        <v>1195</v>
      </c>
      <c r="B922" s="38" t="str">
        <f>IFERROR(__xludf.DUMMYFUNCTION("""COMPUTED_VALUE"""),"Olvido de Clave CP1300M")</f>
        <v>Olvido de Clave CP1300M</v>
      </c>
    </row>
    <row r="923">
      <c r="A923" s="108" t="s">
        <v>1196</v>
      </c>
      <c r="B923" s="38" t="str">
        <f>IFERROR(__xludf.DUMMYFUNCTION("""COMPUTED_VALUE"""),"Olvido de Clave CP1310M")</f>
        <v>Olvido de Clave CP1310M</v>
      </c>
    </row>
    <row r="924">
      <c r="A924" s="108" t="s">
        <v>1197</v>
      </c>
      <c r="B924" s="38" t="str">
        <f>IFERROR(__xludf.DUMMYFUNCTION("""COMPUTED_VALUE"""),"Olvido de Clave CP1320M")</f>
        <v>Olvido de Clave CP1320M</v>
      </c>
    </row>
    <row r="925">
      <c r="A925" s="69" t="s">
        <v>1198</v>
      </c>
      <c r="B925" s="38" t="str">
        <f>IFERROR(__xludf.DUMMYFUNCTION("""COMPUTED_VALUE"""),"OlvidoClave CP13002M")</f>
        <v>OlvidoClave CP13002M</v>
      </c>
    </row>
    <row r="926">
      <c r="A926" s="69" t="s">
        <v>1198</v>
      </c>
    </row>
    <row r="927">
      <c r="A927" s="69" t="s">
        <v>1198</v>
      </c>
    </row>
    <row r="928">
      <c r="A928" s="69" t="s">
        <v>1198</v>
      </c>
    </row>
    <row r="929">
      <c r="A929" s="69" t="s">
        <v>1198</v>
      </c>
    </row>
    <row r="930">
      <c r="A930" s="69" t="s">
        <v>1198</v>
      </c>
    </row>
    <row r="931">
      <c r="A931" s="69" t="s">
        <v>1198</v>
      </c>
    </row>
    <row r="932">
      <c r="A932" s="69" t="s">
        <v>1198</v>
      </c>
    </row>
    <row r="933">
      <c r="A933" s="69" t="s">
        <v>1198</v>
      </c>
    </row>
    <row r="937">
      <c r="A937" s="119" t="s">
        <v>67</v>
      </c>
    </row>
    <row r="939">
      <c r="A939" s="54" t="s">
        <v>1124</v>
      </c>
    </row>
    <row r="942">
      <c r="A942" s="55" t="s">
        <v>1199</v>
      </c>
      <c r="B942" s="38" t="str">
        <f>IFERROR(__xludf.DUMMYFUNCTION("UNIQUE(A942:A954)"),"PasarPlata CP02380M")</f>
        <v>PasarPlata CP02380M</v>
      </c>
    </row>
    <row r="943">
      <c r="A943" s="59" t="s">
        <v>1199</v>
      </c>
      <c r="B943" s="38" t="str">
        <f>IFERROR(__xludf.DUMMYFUNCTION("""COMPUTED_VALUE"""),"PasarPlataCuenta CP0291M")</f>
        <v>PasarPlataCuenta CP0291M</v>
      </c>
    </row>
    <row r="944">
      <c r="A944" s="59" t="s">
        <v>1200</v>
      </c>
      <c r="B944" s="38" t="str">
        <f>IFERROR(__xludf.DUMMYFUNCTION("""COMPUTED_VALUE"""),"Otros Bancos CP00255M")</f>
        <v>Otros Bancos CP00255M</v>
      </c>
    </row>
    <row r="945">
      <c r="A945" s="59" t="s">
        <v>1200</v>
      </c>
      <c r="B945" s="38" t="str">
        <f>IFERROR(__xludf.DUMMYFUNCTION("""COMPUTED_VALUE"""),"CambioDispositivo CP03800M")</f>
        <v>CambioDispositivo CP03800M</v>
      </c>
    </row>
    <row r="946">
      <c r="A946" s="59" t="s">
        <v>1201</v>
      </c>
      <c r="B946" s="38" t="str">
        <f>IFERROR(__xludf.DUMMYFUNCTION("""COMPUTED_VALUE"""),"Registro CP1480M")</f>
        <v>Registro CP1480M</v>
      </c>
    </row>
    <row r="947">
      <c r="A947" s="59" t="s">
        <v>1201</v>
      </c>
    </row>
    <row r="948">
      <c r="A948" s="59" t="s">
        <v>1202</v>
      </c>
    </row>
    <row r="949">
      <c r="A949" s="59" t="s">
        <v>1156</v>
      </c>
    </row>
    <row r="950">
      <c r="A950" s="59" t="s">
        <v>1202</v>
      </c>
    </row>
    <row r="951">
      <c r="A951" s="59" t="s">
        <v>1202</v>
      </c>
    </row>
    <row r="952">
      <c r="A952" s="59" t="s">
        <v>1202</v>
      </c>
    </row>
    <row r="953">
      <c r="A953" s="59" t="s">
        <v>1202</v>
      </c>
    </row>
    <row r="954">
      <c r="A954" s="59" t="s">
        <v>1202</v>
      </c>
    </row>
    <row r="956">
      <c r="A956" s="54" t="s">
        <v>980</v>
      </c>
    </row>
    <row r="958">
      <c r="A958" s="55" t="s">
        <v>1199</v>
      </c>
      <c r="B958" s="38" t="str">
        <f>IFERROR(__xludf.DUMMYFUNCTION("UNIQUE(A958:A970)"),"PasarPlata CP02380M")</f>
        <v>PasarPlata CP02380M</v>
      </c>
    </row>
    <row r="959">
      <c r="A959" s="59" t="s">
        <v>1199</v>
      </c>
      <c r="B959" s="38" t="str">
        <f>IFERROR(__xludf.DUMMYFUNCTION("""COMPUTED_VALUE"""),"PasarPlataCuenta CP0291M")</f>
        <v>PasarPlataCuenta CP0291M</v>
      </c>
    </row>
    <row r="960">
      <c r="A960" s="59" t="s">
        <v>1200</v>
      </c>
      <c r="B960" s="38" t="str">
        <f>IFERROR(__xludf.DUMMYFUNCTION("""COMPUTED_VALUE"""),"Otros Bancos CP00255M")</f>
        <v>Otros Bancos CP00255M</v>
      </c>
    </row>
    <row r="961">
      <c r="A961" s="59" t="s">
        <v>1200</v>
      </c>
      <c r="B961" s="38" t="str">
        <f>IFERROR(__xludf.DUMMYFUNCTION("""COMPUTED_VALUE"""),"CambioDispositivo CP03800M")</f>
        <v>CambioDispositivo CP03800M</v>
      </c>
    </row>
    <row r="962">
      <c r="A962" s="59" t="s">
        <v>1201</v>
      </c>
      <c r="B962" s="38" t="str">
        <f>IFERROR(__xludf.DUMMYFUNCTION("""COMPUTED_VALUE"""),"Registro CP1480M")</f>
        <v>Registro CP1480M</v>
      </c>
    </row>
    <row r="963">
      <c r="A963" s="59" t="s">
        <v>1201</v>
      </c>
    </row>
    <row r="964">
      <c r="A964" s="59" t="s">
        <v>1202</v>
      </c>
    </row>
    <row r="965">
      <c r="A965" s="59" t="s">
        <v>1156</v>
      </c>
    </row>
    <row r="966">
      <c r="A966" s="59" t="s">
        <v>1202</v>
      </c>
    </row>
    <row r="967">
      <c r="A967" s="59" t="s">
        <v>1202</v>
      </c>
    </row>
    <row r="968">
      <c r="A968" s="59" t="s">
        <v>1202</v>
      </c>
    </row>
    <row r="969">
      <c r="A969" s="59" t="s">
        <v>1202</v>
      </c>
    </row>
    <row r="970">
      <c r="A970" s="59" t="s">
        <v>1202</v>
      </c>
    </row>
    <row r="973">
      <c r="A973" s="120" t="s">
        <v>89</v>
      </c>
    </row>
    <row r="975">
      <c r="A975" s="121" t="s">
        <v>1124</v>
      </c>
    </row>
    <row r="977">
      <c r="A977" s="55" t="s">
        <v>1136</v>
      </c>
      <c r="B977" s="38" t="str">
        <f>IFERROR(__xludf.DUMMYFUNCTION("UNIQUE(A977:A986)"),"RegistroMayores CP031001M")</f>
        <v>RegistroMayores CP031001M</v>
      </c>
    </row>
    <row r="978">
      <c r="A978" s="59" t="s">
        <v>1203</v>
      </c>
      <c r="B978" s="38" t="str">
        <f>IFERROR(__xludf.DUMMYFUNCTION("""COMPUTED_VALUE"""),"LookAndFeel CP1281M")</f>
        <v>LookAndFeel CP1281M</v>
      </c>
    </row>
    <row r="979">
      <c r="A979" s="59" t="s">
        <v>1203</v>
      </c>
      <c r="B979" s="38" t="str">
        <f>IFERROR(__xludf.DUMMYFUNCTION("""COMPUTED_VALUE"""),"Negocio CP02673M")</f>
        <v>Negocio CP02673M</v>
      </c>
    </row>
    <row r="980">
      <c r="A980" s="59" t="s">
        <v>1203</v>
      </c>
    </row>
    <row r="981">
      <c r="A981" s="59" t="s">
        <v>1203</v>
      </c>
    </row>
    <row r="982">
      <c r="A982" s="59" t="s">
        <v>1203</v>
      </c>
    </row>
    <row r="983">
      <c r="A983" s="59" t="s">
        <v>1203</v>
      </c>
    </row>
    <row r="984">
      <c r="A984" s="59" t="s">
        <v>1203</v>
      </c>
    </row>
    <row r="985">
      <c r="A985" s="59" t="s">
        <v>1203</v>
      </c>
    </row>
    <row r="986">
      <c r="A986" s="59" t="s">
        <v>1204</v>
      </c>
    </row>
    <row r="988">
      <c r="A988" s="54" t="s">
        <v>980</v>
      </c>
    </row>
    <row r="990">
      <c r="A990" s="55" t="s">
        <v>1136</v>
      </c>
      <c r="B990" s="38" t="str">
        <f>IFERROR(__xludf.DUMMYFUNCTION("UNIQUE(A990:A1000)"),"RegistroMayores CP031001M")</f>
        <v>RegistroMayores CP031001M</v>
      </c>
    </row>
    <row r="991">
      <c r="A991" s="59" t="s">
        <v>1203</v>
      </c>
      <c r="B991" s="38" t="str">
        <f>IFERROR(__xludf.DUMMYFUNCTION("""COMPUTED_VALUE"""),"LookAndFeel CP1281M")</f>
        <v>LookAndFeel CP1281M</v>
      </c>
    </row>
    <row r="992">
      <c r="A992" s="59" t="s">
        <v>1203</v>
      </c>
      <c r="B992" s="38" t="str">
        <f>IFERROR(__xludf.DUMMYFUNCTION("""COMPUTED_VALUE"""),"Negocio CP02673M")</f>
        <v>Negocio CP02673M</v>
      </c>
    </row>
    <row r="993">
      <c r="A993" s="59" t="s">
        <v>1203</v>
      </c>
    </row>
    <row r="994">
      <c r="A994" s="59" t="s">
        <v>1203</v>
      </c>
    </row>
    <row r="995">
      <c r="A995" s="59" t="s">
        <v>1203</v>
      </c>
    </row>
    <row r="996">
      <c r="A996" s="59" t="s">
        <v>1203</v>
      </c>
    </row>
    <row r="997">
      <c r="A997" s="59" t="s">
        <v>1203</v>
      </c>
    </row>
    <row r="998">
      <c r="A998" s="59" t="s">
        <v>1203</v>
      </c>
    </row>
    <row r="999">
      <c r="A999" s="59" t="s">
        <v>1203</v>
      </c>
    </row>
    <row r="1000">
      <c r="A1000" s="59" t="s">
        <v>1204</v>
      </c>
    </row>
  </sheetData>
  <mergeCells count="1">
    <mergeCell ref="A2:A18"/>
  </mergeCell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2024-03-06T22:51:12Z</dcterms:created>
  <dc:creator>Juan Pablo</dc:creator>
</cp:coreProperties>
</file>