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H:\pasq\security-graph-visualiser\doc\documents\"/>
    </mc:Choice>
  </mc:AlternateContent>
  <xr:revisionPtr revIDLastSave="0" documentId="8_{0E4001A8-2D01-4328-867D-63055D256F91}" xr6:coauthVersionLast="43" xr6:coauthVersionMax="43" xr10:uidLastSave="{00000000-0000-0000-0000-000000000000}"/>
  <bookViews>
    <workbookView xWindow="-120" yWindow="-120" windowWidth="29040" windowHeight="16860" tabRatio="500" activeTab="2" xr2:uid="{00000000-000D-0000-FFFF-FFFF00000000}"/>
  </bookViews>
  <sheets>
    <sheet name="Calculations" sheetId="1" r:id="rId1"/>
    <sheet name="OWASP" sheetId="2" r:id="rId2"/>
    <sheet name="Wapiti" sheetId="3" r:id="rId3"/>
    <sheet name="Acunetix" sheetId="4" r:id="rId4"/>
  </sheets>
  <definedNames>
    <definedName name="_xlnm._FilterDatabase" localSheetId="1" hidden="1">OWASP!$A$2:$H$34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5" i="3" l="1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4" i="3"/>
  <c r="E9" i="4"/>
  <c r="H35" i="4"/>
  <c r="D35" i="4"/>
  <c r="D34" i="4"/>
  <c r="H34" i="4" s="1"/>
  <c r="E33" i="4"/>
  <c r="D33" i="4"/>
  <c r="D32" i="4"/>
  <c r="H32" i="4" s="1"/>
  <c r="D31" i="4"/>
  <c r="H31" i="4" s="1"/>
  <c r="D30" i="4"/>
  <c r="H30" i="4" s="1"/>
  <c r="I29" i="4"/>
  <c r="H29" i="4"/>
  <c r="D29" i="4"/>
  <c r="F28" i="4"/>
  <c r="I28" i="4" s="1"/>
  <c r="D28" i="4"/>
  <c r="H28" i="4" s="1"/>
  <c r="H27" i="4"/>
  <c r="F27" i="4"/>
  <c r="I27" i="4" s="1"/>
  <c r="D27" i="4"/>
  <c r="F26" i="4"/>
  <c r="I26" i="4" s="1"/>
  <c r="C5" i="1" s="1"/>
  <c r="D26" i="4"/>
  <c r="H26" i="4" s="1"/>
  <c r="D25" i="4"/>
  <c r="E24" i="4"/>
  <c r="D24" i="4"/>
  <c r="H24" i="4" s="1"/>
  <c r="H23" i="4"/>
  <c r="H22" i="4"/>
  <c r="H21" i="4"/>
  <c r="I20" i="4"/>
  <c r="C23" i="1" s="1"/>
  <c r="D23" i="1" s="1"/>
  <c r="H20" i="4"/>
  <c r="I19" i="4"/>
  <c r="F19" i="4"/>
  <c r="D19" i="4"/>
  <c r="H19" i="4" s="1"/>
  <c r="H18" i="4"/>
  <c r="F18" i="4"/>
  <c r="I18" i="4" s="1"/>
  <c r="D18" i="4"/>
  <c r="I17" i="4"/>
  <c r="C24" i="1" s="1"/>
  <c r="F17" i="4"/>
  <c r="D17" i="4"/>
  <c r="H17" i="4" s="1"/>
  <c r="F16" i="4"/>
  <c r="I16" i="4" s="1"/>
  <c r="D16" i="4"/>
  <c r="H16" i="4" s="1"/>
  <c r="H15" i="4"/>
  <c r="D15" i="4"/>
  <c r="D14" i="4"/>
  <c r="H14" i="4" s="1"/>
  <c r="D13" i="4"/>
  <c r="H13" i="4" s="1"/>
  <c r="D12" i="4"/>
  <c r="H12" i="4" s="1"/>
  <c r="E11" i="4"/>
  <c r="D11" i="4"/>
  <c r="H11" i="4" s="1"/>
  <c r="D10" i="4"/>
  <c r="H10" i="4" s="1"/>
  <c r="C15" i="1" s="1"/>
  <c r="H9" i="4"/>
  <c r="C14" i="1" s="1"/>
  <c r="D9" i="4"/>
  <c r="E8" i="4"/>
  <c r="D8" i="4"/>
  <c r="H8" i="4" s="1"/>
  <c r="H7" i="4"/>
  <c r="E7" i="4"/>
  <c r="D7" i="4"/>
  <c r="E6" i="4"/>
  <c r="D6" i="4"/>
  <c r="I5" i="4"/>
  <c r="H5" i="4"/>
  <c r="D5" i="4"/>
  <c r="I4" i="4"/>
  <c r="D4" i="4"/>
  <c r="H4" i="4" s="1"/>
  <c r="H3" i="4"/>
  <c r="F3" i="4"/>
  <c r="I3" i="4" s="1"/>
  <c r="C12" i="1" s="1"/>
  <c r="E3" i="4"/>
  <c r="D3" i="4"/>
  <c r="F2" i="4"/>
  <c r="I2" i="4" s="1"/>
  <c r="D2" i="4"/>
  <c r="H2" i="4" s="1"/>
  <c r="B36" i="2"/>
  <c r="C14" i="2" s="1"/>
  <c r="C21" i="1"/>
  <c r="C18" i="1"/>
  <c r="C9" i="1"/>
  <c r="C7" i="1"/>
  <c r="C4" i="1"/>
  <c r="C3" i="1"/>
  <c r="D14" i="2" l="1"/>
  <c r="C21" i="2"/>
  <c r="D21" i="2" s="1"/>
  <c r="C5" i="2"/>
  <c r="C24" i="2"/>
  <c r="D24" i="2" s="1"/>
  <c r="C11" i="2"/>
  <c r="D11" i="2" s="1"/>
  <c r="C31" i="2"/>
  <c r="D31" i="2" s="1"/>
  <c r="C18" i="2"/>
  <c r="D18" i="2" s="1"/>
  <c r="F9" i="4"/>
  <c r="I9" i="4" s="1"/>
  <c r="C17" i="2"/>
  <c r="D17" i="2" s="1"/>
  <c r="C6" i="2"/>
  <c r="C28" i="2"/>
  <c r="D28" i="2" s="1"/>
  <c r="C25" i="2"/>
  <c r="D25" i="2" s="1"/>
  <c r="C32" i="2"/>
  <c r="D32" i="2" s="1"/>
  <c r="H6" i="4"/>
  <c r="F6" i="4"/>
  <c r="I6" i="4" s="1"/>
  <c r="H33" i="4"/>
  <c r="F33" i="4"/>
  <c r="I33" i="4" s="1"/>
  <c r="C17" i="1" s="1"/>
  <c r="C20" i="2"/>
  <c r="C27" i="2"/>
  <c r="D27" i="2" s="1"/>
  <c r="C8" i="2"/>
  <c r="D8" i="2" s="1"/>
  <c r="F24" i="4"/>
  <c r="I24" i="4" s="1"/>
  <c r="C11" i="1" s="1"/>
  <c r="H25" i="4"/>
  <c r="C34" i="2"/>
  <c r="D34" i="2" s="1"/>
  <c r="C30" i="2"/>
  <c r="D30" i="2" s="1"/>
  <c r="C10" i="2"/>
  <c r="D10" i="2" s="1"/>
  <c r="C26" i="2"/>
  <c r="D26" i="2" s="1"/>
  <c r="C23" i="2"/>
  <c r="D23" i="2" s="1"/>
  <c r="C13" i="2"/>
  <c r="D13" i="2" s="1"/>
  <c r="C7" i="2"/>
  <c r="D7" i="2" s="1"/>
  <c r="C4" i="2"/>
  <c r="D4" i="2" s="1"/>
  <c r="C33" i="2"/>
  <c r="D33" i="2" s="1"/>
  <c r="C29" i="2"/>
  <c r="D29" i="2" s="1"/>
  <c r="C19" i="2"/>
  <c r="D19" i="2" s="1"/>
  <c r="C16" i="2"/>
  <c r="D16" i="2" s="1"/>
  <c r="C22" i="2"/>
  <c r="D22" i="2" s="1"/>
  <c r="C12" i="2"/>
  <c r="C9" i="2"/>
  <c r="D9" i="2" s="1"/>
  <c r="C3" i="2"/>
  <c r="D3" i="2" s="1"/>
  <c r="C15" i="2"/>
  <c r="D15" i="2" s="1"/>
  <c r="F11" i="4"/>
  <c r="I11" i="4" s="1"/>
  <c r="C20" i="1" s="1"/>
  <c r="B12" i="1" l="1"/>
  <c r="D12" i="1" s="1"/>
  <c r="B13" i="1"/>
  <c r="D13" i="1" s="1"/>
  <c r="B9" i="1"/>
  <c r="D9" i="1" s="1"/>
  <c r="D12" i="2"/>
  <c r="B19" i="1"/>
  <c r="D19" i="1" s="1"/>
  <c r="B17" i="1"/>
  <c r="D17" i="1" s="1"/>
  <c r="B15" i="1"/>
  <c r="D15" i="1" s="1"/>
  <c r="B11" i="1"/>
  <c r="D11" i="1" s="1"/>
  <c r="B21" i="1"/>
  <c r="D21" i="1" s="1"/>
  <c r="B5" i="1"/>
  <c r="D5" i="1" s="1"/>
  <c r="B18" i="1"/>
  <c r="D18" i="1" s="1"/>
  <c r="B10" i="1"/>
  <c r="D10" i="1" s="1"/>
  <c r="C8" i="1"/>
  <c r="D8" i="1" s="1"/>
  <c r="C6" i="1"/>
  <c r="D6" i="1" s="1"/>
  <c r="B14" i="1"/>
  <c r="D14" i="1" s="1"/>
  <c r="B24" i="1"/>
  <c r="D24" i="1" s="1"/>
  <c r="B7" i="1"/>
  <c r="D7" i="1" s="1"/>
  <c r="D5" i="2"/>
  <c r="D20" i="2"/>
  <c r="B22" i="1"/>
  <c r="D22" i="1" s="1"/>
  <c r="D6" i="2"/>
  <c r="B4" i="1"/>
  <c r="D4" i="1" s="1"/>
  <c r="B20" i="1"/>
  <c r="D20" i="1" s="1"/>
  <c r="B16" i="1"/>
  <c r="D16" i="1" s="1"/>
  <c r="H6" i="2" l="1"/>
  <c r="B25" i="1"/>
  <c r="D25" i="1" s="1"/>
  <c r="B3" i="1"/>
  <c r="H5" i="2"/>
  <c r="H13" i="2" l="1"/>
  <c r="H28" i="2"/>
  <c r="H34" i="2"/>
  <c r="H16" i="2"/>
  <c r="H25" i="2"/>
  <c r="H18" i="2"/>
  <c r="H9" i="2"/>
  <c r="H19" i="2"/>
  <c r="H7" i="2"/>
  <c r="H11" i="2"/>
  <c r="H8" i="2"/>
  <c r="H24" i="2"/>
  <c r="D3" i="1"/>
  <c r="H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4" authorId="0" shapeId="0" xr:uid="{00000000-0006-0000-0000-000001000000}">
      <text>
        <r>
          <rPr>
            <sz val="10"/>
            <rFont val="Arial"/>
            <family val="2"/>
          </rPr>
          <t>Includes CWE-799</t>
        </r>
      </text>
    </comment>
    <comment ref="D7" authorId="0" shapeId="0" xr:uid="{00000000-0006-0000-0000-000002000000}">
      <text>
        <r>
          <rPr>
            <sz val="10"/>
            <rFont val="Arial"/>
            <family val="2"/>
          </rPr>
          <t>Estimated frequency as 50% of RCE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2" authorId="0" shapeId="0" xr:uid="{00000000-0006-0000-0100-000001000000}">
      <text>
        <r>
          <rPr>
            <sz val="10"/>
            <rFont val="Arial"/>
            <family val="2"/>
          </rPr>
          <t>Missing scores were added per methodology used by OWASP.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Przemyslaw Buczkowski</author>
  </authors>
  <commentList>
    <comment ref="D7" authorId="0" shapeId="0" xr:uid="{2C05AAE7-41CE-4C6A-94F0-FC3BE603D8EF}">
      <text>
        <r>
          <rPr>
            <b/>
            <sz val="9"/>
            <color indexed="81"/>
            <rFont val="Tahoma"/>
            <family val="2"/>
          </rPr>
          <t>Reported incorrectly as SSRF.</t>
        </r>
      </text>
    </comment>
    <comment ref="K12" authorId="0" shapeId="0" xr:uid="{FD644FF9-B353-4774-BFD5-632A42A1D425}">
      <text>
        <r>
          <rPr>
            <b/>
            <sz val="9"/>
            <color indexed="81"/>
            <rFont val="Tahoma"/>
            <family val="2"/>
          </rPr>
          <t>Sum of attacks leading to a DoS.</t>
        </r>
      </text>
    </comment>
    <comment ref="K20" authorId="0" shapeId="0" xr:uid="{4FF2B36A-5E51-4406-B42A-4D5D0DAE0E4A}">
      <text>
        <r>
          <rPr>
            <b/>
            <sz val="9"/>
            <color indexed="81"/>
            <rFont val="Tahoma"/>
            <family val="2"/>
          </rPr>
          <t>The app does not have non-privileged users what was counted as 4 missing access controls.</t>
        </r>
      </text>
    </comment>
  </commentList>
</comments>
</file>

<file path=xl/sharedStrings.xml><?xml version="1.0" encoding="utf-8"?>
<sst xmlns="http://schemas.openxmlformats.org/spreadsheetml/2006/main" count="323" uniqueCount="187">
  <si>
    <t>Edge</t>
  </si>
  <si>
    <t>OWASP</t>
  </si>
  <si>
    <t>Acunetix</t>
  </si>
  <si>
    <t>Frequency score</t>
  </si>
  <si>
    <t>Settings</t>
  </si>
  <si>
    <t>Command injection</t>
  </si>
  <si>
    <t>OWASP weight</t>
  </si>
  <si>
    <t>Weak password (login form)</t>
  </si>
  <si>
    <t>Acunetix weight</t>
  </si>
  <si>
    <t>Cross Site Request Forgery</t>
  </si>
  <si>
    <t>Hanging the script (self-inclusion)</t>
  </si>
  <si>
    <t>X</t>
  </si>
  <si>
    <t>File inclusion (remote PHP script injection)</t>
  </si>
  <si>
    <t>File inclusion (local PHP script injection)</t>
  </si>
  <si>
    <t>File inclusion (path traversal)</t>
  </si>
  <si>
    <t>File upload (PHP script)</t>
  </si>
  <si>
    <t>Denial of Service</t>
  </si>
  <si>
    <t>SQL injection</t>
  </si>
  <si>
    <t>Weak session ID</t>
  </si>
  <si>
    <t>DOM Cross Site Scripting</t>
  </si>
  <si>
    <t>Non-DOM Cross Site Scripting</t>
  </si>
  <si>
    <t>Password sniffing</t>
  </si>
  <si>
    <t>Web Server Vulnerabilities
&amp; Misconfigurations</t>
  </si>
  <si>
    <t>SSL vulnerabilities</t>
  </si>
  <si>
    <t>Missing/invalid access control</t>
  </si>
  <si>
    <t>Vulnerable library</t>
  </si>
  <si>
    <t>Server Side Request Forgery</t>
  </si>
  <si>
    <t>Unvalidated redirect / forward</t>
  </si>
  <si>
    <t>Network vulnerability</t>
  </si>
  <si>
    <t>Information leakage</t>
  </si>
  <si>
    <t>Authentication vulnerability</t>
  </si>
  <si>
    <t>Frequency</t>
  </si>
  <si>
    <t>Vulnerability type</t>
  </si>
  <si>
    <t>Instances</t>
  </si>
  <si>
    <t>% of vulns</t>
  </si>
  <si>
    <t>Score</t>
  </si>
  <si>
    <t>Detectability</t>
  </si>
  <si>
    <t>2017 rank</t>
  </si>
  <si>
    <t>2013 rank</t>
  </si>
  <si>
    <t># edges</t>
  </si>
  <si>
    <t>SQL Injection Vulnerabilities (CWE-89)</t>
  </si>
  <si>
    <t>Out of case study scope</t>
  </si>
  <si>
    <t>Hibernate Injection Vulnerabilities (CWE-564)</t>
  </si>
  <si>
    <t>-</t>
  </si>
  <si>
    <t>Command Injection Vulnerabilities (CWE-77)</t>
  </si>
  <si>
    <t>Authentication Vulnerabilities (CWE-287)</t>
  </si>
  <si>
    <t>Session Fixation Vulnerabilities (CWE-384)</t>
  </si>
  <si>
    <t>Cross-Site Scripting (XSS) Vulnerabilities (CWE-79)</t>
  </si>
  <si>
    <t>DOM-Based XSS Vulnerabilities (No CWE)</t>
  </si>
  <si>
    <t>Too broad</t>
  </si>
  <si>
    <t>Insecure Direct Object Reference Vulnerabilities (CWE-639)</t>
  </si>
  <si>
    <t>Path Traversal Vulnerabilities (CWE-22)</t>
  </si>
  <si>
    <t>Missing Authorization Vulnerabilities (CWE-285)</t>
  </si>
  <si>
    <t>Security Misconfiguration Vulnerabilities (CWE-2)</t>
  </si>
  <si>
    <t>Cleartext Transmission of Sensitive Information Vulnerabilities (CWE-319)</t>
  </si>
  <si>
    <t>Cleartext Storage of Sensitive Information Vulnerabilities (CWE-312)</t>
  </si>
  <si>
    <t>Cryptographic Vulnerabilities (CWEs-310/326/327/etc)</t>
  </si>
  <si>
    <t>Improper (Function Level) Access Control Vulnerabilities (CWE-285)</t>
  </si>
  <si>
    <t>Cross-Site Request Forgery (CSRF) Vulnerabilities (CWE-352)</t>
  </si>
  <si>
    <t>Use of Known Libraries (NEW 937)</t>
  </si>
  <si>
    <t>Unchecked Redirect Vulnerabilities (CWE-601)</t>
  </si>
  <si>
    <t>Unvalidated Forward Vulnerabilities (No CWE)</t>
  </si>
  <si>
    <t>Clickjacking Vulnerabilities (No CWE)</t>
  </si>
  <si>
    <t>Out of scope</t>
  </si>
  <si>
    <t>XML eXternal Entity Injection (XXE) Vulnerabilities (CWE-611)</t>
  </si>
  <si>
    <t>Server-Side Request Forgery (SSRF) Vulnerabilities (CWE-918)</t>
  </si>
  <si>
    <t>Denial of Service (DOS) Vulnerabilities (CWE-400)</t>
  </si>
  <si>
    <t>out of scope (JSP)</t>
  </si>
  <si>
    <t>Expression Language Injection Vulnerabilities (CWE-917)</t>
  </si>
  <si>
    <t>Error Handling Vulnerabilities (CWE-388)</t>
  </si>
  <si>
    <t>Information Leakage/Disclosure Vulnerabilities (CWE-200)</t>
  </si>
  <si>
    <t>Insufficient Anti-automation Vulnerabilities (CWE-799)</t>
  </si>
  <si>
    <t>Insufficient Security Logging Vulnerabilities (CWE-778)</t>
  </si>
  <si>
    <t>no cases</t>
  </si>
  <si>
    <t>Insufficient Intrusion Detection and Response Vulnerabilities (No CWE)</t>
  </si>
  <si>
    <t>out of scope</t>
  </si>
  <si>
    <t>Mass Assignment Vulnerabilities (CWE-915)</t>
  </si>
  <si>
    <t>out of scope (too broad)</t>
  </si>
  <si>
    <t>Input Validation</t>
  </si>
  <si>
    <t>Unrestricted Upload of File with Dangerous Type (CWE-434)</t>
  </si>
  <si>
    <t>Total:</t>
  </si>
  <si>
    <t>Vulnerability category</t>
  </si>
  <si>
    <t>Subcategory</t>
  </si>
  <si>
    <t># in subcat.</t>
  </si>
  <si>
    <t>% of targets</t>
  </si>
  <si>
    <t># in category</t>
  </si>
  <si>
    <t>Subcategory score</t>
  </si>
  <si>
    <t>Category score</t>
  </si>
  <si>
    <t>Used?</t>
  </si>
  <si>
    <t>Remote Code Execution</t>
  </si>
  <si>
    <t>SQL Injection (SQLi)</t>
  </si>
  <si>
    <t>BLIND SQLI</t>
  </si>
  <si>
    <t>UNION/EROR SQLI</t>
  </si>
  <si>
    <t xml:space="preserve">Local File Inclusion &amp;
Directory Traversal </t>
  </si>
  <si>
    <t>Local File Inclusion</t>
  </si>
  <si>
    <t>Directory Traversal</t>
  </si>
  <si>
    <t>Both</t>
  </si>
  <si>
    <t>XSS</t>
  </si>
  <si>
    <t>Dom-Based XSS</t>
  </si>
  <si>
    <t>JS library vulnerabilities</t>
  </si>
  <si>
    <t>JQUERY</t>
  </si>
  <si>
    <t>JQUERY MIGRATE</t>
  </si>
  <si>
    <t>YUI</t>
  </si>
  <si>
    <t>MOMENT.JS</t>
  </si>
  <si>
    <t>JQUERY UI</t>
  </si>
  <si>
    <t>Weak Passwords</t>
  </si>
  <si>
    <t>Source Code Disclosure</t>
  </si>
  <si>
    <t>Server-side Request Forgery</t>
  </si>
  <si>
    <t xml:space="preserve">Overflow Vulnerabilities </t>
  </si>
  <si>
    <t>Network Vulnerabilities</t>
  </si>
  <si>
    <t>SSH-related vulnerabilities</t>
  </si>
  <si>
    <t>~1900</t>
  </si>
  <si>
    <t>High: ~1600
Medium ~3500</t>
  </si>
  <si>
    <t>High: 16%
Medium: 35%</t>
  </si>
  <si>
    <t>FTP-related vulnerabilities</t>
  </si>
  <si>
    <t>~600</t>
  </si>
  <si>
    <t>Mail-related vulnerabilities</t>
  </si>
  <si>
    <t>~20</t>
  </si>
  <si>
    <t>DNS-related vulnerabilities</t>
  </si>
  <si>
    <t>DoS</t>
  </si>
  <si>
    <t>Slow HTTP DoS</t>
  </si>
  <si>
    <t>Cross-site Request Forgery</t>
  </si>
  <si>
    <t>Host Header Injection</t>
  </si>
  <si>
    <t>Directory Listing</t>
  </si>
  <si>
    <t>TLS/SSL Vulnerabilities</t>
  </si>
  <si>
    <t>BREACH</t>
  </si>
  <si>
    <t>~1700</t>
  </si>
  <si>
    <t>DROWN</t>
  </si>
  <si>
    <t>POODLE</t>
  </si>
  <si>
    <t>HEARTBLEED</t>
  </si>
  <si>
    <t>Apache</t>
  </si>
  <si>
    <t>IIS</t>
  </si>
  <si>
    <t>NGINX</t>
  </si>
  <si>
    <t>Easy</t>
  </si>
  <si>
    <t>Easy (manual)</t>
  </si>
  <si>
    <t>Easy (scanner)</t>
  </si>
  <si>
    <t>Wapiti</t>
  </si>
  <si>
    <t>Page</t>
  </si>
  <si>
    <t>Medium</t>
  </si>
  <si>
    <t>Hard</t>
  </si>
  <si>
    <t>Weak password, medium anti-automation</t>
  </si>
  <si>
    <t>brute force</t>
  </si>
  <si>
    <t>command injection</t>
  </si>
  <si>
    <t>CSRF</t>
  </si>
  <si>
    <t>medium-hard CSRF</t>
  </si>
  <si>
    <t>very hard CSRF</t>
  </si>
  <si>
    <t>file inclusion</t>
  </si>
  <si>
    <t>file upload</t>
  </si>
  <si>
    <t>hard dangerous file upload, CSRF</t>
  </si>
  <si>
    <t>SQL injection (blind)</t>
  </si>
  <si>
    <t>medium SQL injection, XSS</t>
  </si>
  <si>
    <t>medium blind SQL injection, XSS</t>
  </si>
  <si>
    <t>very weak session ID, CSRF</t>
  </si>
  <si>
    <t>weak session ID, CSRF</t>
  </si>
  <si>
    <t>medium-weak session ID, CSRF</t>
  </si>
  <si>
    <t>XSS (DOM)</t>
  </si>
  <si>
    <t>easy XSS</t>
  </si>
  <si>
    <t>hard XSS</t>
  </si>
  <si>
    <t>XSS (reflected)</t>
  </si>
  <si>
    <t>medium XSS</t>
  </si>
  <si>
    <t>XSS (stored)</t>
  </si>
  <si>
    <r>
      <rPr>
        <sz val="10"/>
        <color rgb="FF00B050"/>
        <rFont val="Arial"/>
        <family val="2"/>
      </rPr>
      <t>sql injection</t>
    </r>
    <r>
      <rPr>
        <sz val="10"/>
        <rFont val="Arial"/>
        <family val="2"/>
      </rPr>
      <t xml:space="preserve">, </t>
    </r>
    <r>
      <rPr>
        <sz val="10"/>
        <color rgb="FFC00000"/>
        <rFont val="Arial"/>
        <family val="2"/>
      </rPr>
      <t>CSRF, weak password, no anti-automation</t>
    </r>
  </si>
  <si>
    <t>False positives</t>
  </si>
  <si>
    <t>blind SQL injection</t>
  </si>
  <si>
    <t>easy DOM XSS</t>
  </si>
  <si>
    <t>hard DOM XSS</t>
  </si>
  <si>
    <r>
      <rPr>
        <sz val="10"/>
        <color rgb="FF00B050"/>
        <rFont val="Arial"/>
        <family val="2"/>
      </rPr>
      <t>easy command injection</t>
    </r>
    <r>
      <rPr>
        <sz val="10"/>
        <rFont val="Arial"/>
        <family val="2"/>
      </rPr>
      <t xml:space="preserve">, </t>
    </r>
    <r>
      <rPr>
        <sz val="10"/>
        <color rgb="FFC00000"/>
        <rFont val="Arial"/>
        <family val="2"/>
      </rPr>
      <t>CSRF</t>
    </r>
  </si>
  <si>
    <r>
      <rPr>
        <sz val="10"/>
        <color rgb="FFC00000"/>
        <rFont val="Arial"/>
        <family val="2"/>
      </rPr>
      <t>dangerous file upload, CSRF</t>
    </r>
    <r>
      <rPr>
        <sz val="10"/>
        <rFont val="Arial"/>
        <family val="2"/>
      </rPr>
      <t xml:space="preserve">, </t>
    </r>
    <r>
      <rPr>
        <sz val="10"/>
        <color rgb="FF00B050"/>
        <rFont val="Arial"/>
        <family val="2"/>
      </rPr>
      <t>XSS</t>
    </r>
  </si>
  <si>
    <r>
      <rPr>
        <sz val="10"/>
        <color rgb="FF00B050"/>
        <rFont val="Arial"/>
        <family val="2"/>
      </rPr>
      <t>very easy SQL injection</t>
    </r>
    <r>
      <rPr>
        <sz val="10"/>
        <rFont val="Arial"/>
        <family val="2"/>
      </rPr>
      <t xml:space="preserve">, </t>
    </r>
    <r>
      <rPr>
        <sz val="10"/>
        <color rgb="FFC00000"/>
        <rFont val="Arial"/>
        <family val="2"/>
      </rPr>
      <t>XSS</t>
    </r>
  </si>
  <si>
    <r>
      <rPr>
        <sz val="10"/>
        <color rgb="FF00B050"/>
        <rFont val="Arial"/>
        <family val="2"/>
      </rPr>
      <t>very easy blind SQL injection</t>
    </r>
    <r>
      <rPr>
        <sz val="10"/>
        <rFont val="Arial"/>
        <family val="2"/>
      </rPr>
      <t xml:space="preserve">, </t>
    </r>
    <r>
      <rPr>
        <sz val="10"/>
        <color rgb="FFC00000"/>
        <rFont val="Arial"/>
        <family val="2"/>
      </rPr>
      <t>XSS</t>
    </r>
  </si>
  <si>
    <r>
      <rPr>
        <sz val="10"/>
        <color rgb="FF00B050"/>
        <rFont val="Arial"/>
        <family val="2"/>
      </rPr>
      <t>remote file inclusion</t>
    </r>
    <r>
      <rPr>
        <sz val="10"/>
        <rFont val="Arial"/>
        <family val="2"/>
      </rPr>
      <t xml:space="preserve">, </t>
    </r>
    <r>
      <rPr>
        <sz val="10"/>
        <color rgb="FF00B050"/>
        <rFont val="Arial"/>
        <family val="2"/>
      </rPr>
      <t>medium PHP command injection</t>
    </r>
    <r>
      <rPr>
        <sz val="10"/>
        <rFont val="Arial"/>
        <family val="2"/>
      </rPr>
      <t xml:space="preserve">, </t>
    </r>
    <r>
      <rPr>
        <sz val="10"/>
        <color rgb="FF00B050"/>
        <rFont val="Arial"/>
        <family val="2"/>
      </rPr>
      <t>SSRF</t>
    </r>
    <r>
      <rPr>
        <sz val="10"/>
        <rFont val="Arial"/>
        <family val="2"/>
      </rPr>
      <t xml:space="preserve">, </t>
    </r>
    <r>
      <rPr>
        <sz val="10"/>
        <color rgb="FFC00000"/>
        <rFont val="Arial"/>
        <family val="2"/>
      </rPr>
      <t>XSS</t>
    </r>
    <r>
      <rPr>
        <sz val="10"/>
        <rFont val="Arial"/>
        <family val="2"/>
      </rPr>
      <t xml:space="preserve">, </t>
    </r>
    <r>
      <rPr>
        <sz val="10"/>
        <color rgb="FFC00000"/>
        <rFont val="Arial"/>
        <family val="2"/>
      </rPr>
      <t>PHP misconfiguration</t>
    </r>
  </si>
  <si>
    <t>General configuration</t>
  </si>
  <si>
    <r>
      <t xml:space="preserve">leakage (phpinfo.php), leakage (PHP query), </t>
    </r>
    <r>
      <rPr>
        <sz val="10"/>
        <color rgb="FFC00000"/>
        <rFont val="Arial"/>
        <family val="2"/>
      </rPr>
      <t>old server version</t>
    </r>
  </si>
  <si>
    <t>configuration does not change with levels</t>
  </si>
  <si>
    <t>FP</t>
  </si>
  <si>
    <t>/config/, /login.php</t>
  </si>
  <si>
    <t>TBD</t>
  </si>
  <si>
    <r>
      <rPr>
        <sz val="10"/>
        <color rgb="FFC00000"/>
        <rFont val="Arial"/>
        <family val="2"/>
      </rPr>
      <t xml:space="preserve">CSRF, weak password, </t>
    </r>
    <r>
      <rPr>
        <i/>
        <sz val="10"/>
        <color rgb="FFC00000"/>
        <rFont val="Arial"/>
        <family val="2"/>
      </rPr>
      <t>medium</t>
    </r>
    <r>
      <rPr>
        <sz val="10"/>
        <color rgb="FFC00000"/>
        <rFont val="Arial"/>
        <family val="2"/>
      </rPr>
      <t xml:space="preserve"> anti-automation</t>
    </r>
  </si>
  <si>
    <r>
      <rPr>
        <sz val="10"/>
        <color rgb="FF00B050"/>
        <rFont val="Arial"/>
        <family val="2"/>
      </rPr>
      <t>easy SQL injection</t>
    </r>
    <r>
      <rPr>
        <sz val="10"/>
        <rFont val="Arial"/>
        <family val="2"/>
      </rPr>
      <t xml:space="preserve">, </t>
    </r>
    <r>
      <rPr>
        <sz val="10"/>
        <color rgb="FFC00000"/>
        <rFont val="Arial"/>
        <family val="2"/>
      </rPr>
      <t>XSS</t>
    </r>
  </si>
  <si>
    <r>
      <rPr>
        <sz val="10"/>
        <color rgb="FF00B050"/>
        <rFont val="Arial"/>
        <family val="2"/>
      </rPr>
      <t>medium command injection</t>
    </r>
    <r>
      <rPr>
        <sz val="10"/>
        <rFont val="Arial"/>
        <family val="2"/>
      </rPr>
      <t xml:space="preserve">, </t>
    </r>
    <r>
      <rPr>
        <sz val="10"/>
        <color rgb="FFC00000"/>
        <rFont val="Arial"/>
        <family val="2"/>
      </rPr>
      <t>CSRF</t>
    </r>
  </si>
  <si>
    <t>Scanner</t>
  </si>
  <si>
    <t>Manual</t>
  </si>
  <si>
    <r>
      <rPr>
        <sz val="10"/>
        <color rgb="FF00B050"/>
        <rFont val="Arial"/>
        <family val="2"/>
      </rPr>
      <t>local file inclusion</t>
    </r>
    <r>
      <rPr>
        <sz val="10"/>
        <color rgb="FFC00000"/>
        <rFont val="Arial"/>
        <family val="2"/>
      </rPr>
      <t>, XSS</t>
    </r>
  </si>
  <si>
    <t>easy-medium dangerous file upload, CSRF, XSS</t>
  </si>
  <si>
    <r>
      <rPr>
        <sz val="10"/>
        <color rgb="FFC00000"/>
        <rFont val="Arial"/>
        <family val="2"/>
      </rPr>
      <t>easy blind SQL injection</t>
    </r>
    <r>
      <rPr>
        <sz val="10"/>
        <rFont val="Arial"/>
        <family val="2"/>
      </rPr>
      <t xml:space="preserve">, </t>
    </r>
    <r>
      <rPr>
        <sz val="10"/>
        <color rgb="FFC00000"/>
        <rFont val="Arial"/>
        <family val="2"/>
      </rPr>
      <t>XSS</t>
    </r>
  </si>
  <si>
    <r>
      <rPr>
        <sz val="10"/>
        <color rgb="FF00B050"/>
        <rFont val="Arial"/>
        <family val="2"/>
      </rPr>
      <t>hard command injection</t>
    </r>
    <r>
      <rPr>
        <sz val="10"/>
        <color rgb="FFC00000"/>
        <rFont val="Arial"/>
        <family val="2"/>
      </rPr>
      <t>, CSRF</t>
    </r>
  </si>
  <si>
    <r>
      <rPr>
        <sz val="10"/>
        <color rgb="FFFFC000"/>
        <rFont val="Arial"/>
        <family val="2"/>
      </rPr>
      <t>hard local file inclusion</t>
    </r>
    <r>
      <rPr>
        <sz val="10"/>
        <color rgb="FFC00000"/>
        <rFont val="Arial"/>
        <family val="2"/>
      </rPr>
      <t>, XSS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</si>
</sst>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"/>
  </numFmts>
  <fonts count="11">
    <font>
      <sz val="10"/>
      <name val="Arial"/>
      <family val="2"/>
    </font>
    <font>
      <sz val="10"/>
      <name val="Arial"/>
    </font>
    <font>
      <b/>
      <sz val="10"/>
      <name val="Arial"/>
      <family val="2"/>
    </font>
    <font>
      <sz val="10"/>
      <name val="DejaVu Sans"/>
      <family val="2"/>
    </font>
    <font>
      <sz val="10"/>
      <name val="Times New Roman"/>
      <family val="1"/>
    </font>
    <font>
      <sz val="10"/>
      <name val="Arial"/>
      <family val="2"/>
    </font>
    <font>
      <sz val="10"/>
      <color rgb="FF00B050"/>
      <name val="Arial"/>
      <family val="2"/>
    </font>
    <font>
      <sz val="10"/>
      <color rgb="FFC00000"/>
      <name val="Arial"/>
      <family val="2"/>
    </font>
    <font>
      <b/>
      <sz val="9"/>
      <color indexed="81"/>
      <name val="Tahoma"/>
      <family val="2"/>
    </font>
    <font>
      <i/>
      <sz val="10"/>
      <color rgb="FFC00000"/>
      <name val="Arial"/>
      <family val="2"/>
    </font>
    <font>
      <sz val="10"/>
      <color rgb="FFFFC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">
    <xf numFmtId="0" fontId="0" fillId="0" borderId="0"/>
    <xf numFmtId="43" fontId="1" fillId="0" borderId="0" applyBorder="0" applyAlignment="0" applyProtection="0"/>
    <xf numFmtId="0" fontId="5" fillId="0" borderId="0" applyBorder="0" applyProtection="0">
      <alignment horizontal="left"/>
    </xf>
    <xf numFmtId="0" fontId="5" fillId="0" borderId="0" applyBorder="0" applyProtection="0"/>
    <xf numFmtId="0" fontId="5" fillId="0" borderId="0" applyBorder="0" applyProtection="0"/>
    <xf numFmtId="0" fontId="2" fillId="0" borderId="0" applyBorder="0" applyProtection="0"/>
    <xf numFmtId="0" fontId="2" fillId="0" borderId="0" applyBorder="0" applyProtection="0">
      <alignment horizontal="left"/>
    </xf>
    <xf numFmtId="0" fontId="5" fillId="0" borderId="0" applyBorder="0" applyProtection="0"/>
  </cellStyleXfs>
  <cellXfs count="34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164" fontId="2" fillId="0" borderId="0" xfId="0" applyNumberFormat="1" applyFont="1" applyAlignment="1">
      <alignment horizontal="center"/>
    </xf>
    <xf numFmtId="0" fontId="0" fillId="0" borderId="0" xfId="0" applyFont="1" applyAlignment="1">
      <alignment horizontal="center" wrapText="1"/>
    </xf>
    <xf numFmtId="0" fontId="0" fillId="0" borderId="0" xfId="0" applyFont="1" applyAlignment="1">
      <alignment horizontal="center"/>
    </xf>
    <xf numFmtId="164" fontId="0" fillId="0" borderId="0" xfId="0" applyNumberFormat="1" applyFont="1" applyAlignment="1">
      <alignment horizontal="center"/>
    </xf>
    <xf numFmtId="164" fontId="0" fillId="0" borderId="0" xfId="0" applyNumberFormat="1"/>
    <xf numFmtId="10" fontId="0" fillId="0" borderId="0" xfId="0" applyNumberFormat="1" applyAlignment="1">
      <alignment horizontal="center"/>
    </xf>
    <xf numFmtId="0" fontId="2" fillId="0" borderId="0" xfId="0" applyFont="1" applyAlignment="1">
      <alignment horizontal="right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/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164" fontId="1" fillId="0" borderId="0" xfId="1" applyNumberFormat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/>
    </xf>
    <xf numFmtId="10" fontId="0" fillId="0" borderId="0" xfId="0" applyNumberForma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 wrapText="1"/>
    </xf>
    <xf numFmtId="164" fontId="0" fillId="0" borderId="0" xfId="0" applyNumberFormat="1" applyAlignment="1">
      <alignment horizontal="center" vertical="center"/>
    </xf>
  </cellXfs>
  <cellStyles count="8">
    <cellStyle name="Comma" xfId="1" builtinId="3"/>
    <cellStyle name="Normal" xfId="0" builtinId="0"/>
    <cellStyle name="Pivot Table Category" xfId="2" xr:uid="{00000000-0005-0000-0000-000006000000}"/>
    <cellStyle name="Pivot Table Corner" xfId="3" xr:uid="{00000000-0005-0000-0000-000007000000}"/>
    <cellStyle name="Pivot Table Field" xfId="4" xr:uid="{00000000-0005-0000-0000-000008000000}"/>
    <cellStyle name="Pivot Table Result" xfId="5" xr:uid="{00000000-0005-0000-0000-000009000000}"/>
    <cellStyle name="Pivot Table Title" xfId="6" xr:uid="{00000000-0005-0000-0000-00000A000000}"/>
    <cellStyle name="Pivot Table Value" xfId="7" xr:uid="{00000000-0005-0000-0000-00000B000000}"/>
  </cellStyles>
  <dxfs count="2">
    <dxf>
      <font>
        <b val="0"/>
        <i val="0"/>
        <sz val="10"/>
        <color rgb="FF996600"/>
        <name val="Arial"/>
        <family val="2"/>
      </font>
      <fill>
        <patternFill>
          <bgColor rgb="FFFFFFCC"/>
        </patternFill>
      </fill>
    </dxf>
    <dxf>
      <font>
        <b val="0"/>
        <i val="0"/>
        <sz val="10"/>
        <color rgb="FF006600"/>
        <name val="Arial"/>
        <family val="2"/>
      </font>
      <fill>
        <patternFill>
          <bgColor rgb="FFCCFFCC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200025</xdr:colOff>
      <xdr:row>57</xdr:row>
      <xdr:rowOff>133350</xdr:rowOff>
    </xdr:to>
    <xdr:sp macro="" textlink="">
      <xdr:nvSpPr>
        <xdr:cNvPr id="1028" name="_x0000_t202" hidden="1">
          <a:extLst>
            <a:ext uri="{FF2B5EF4-FFF2-40B4-BE49-F238E27FC236}">
              <a16:creationId xmlns:a16="http://schemas.microsoft.com/office/drawing/2014/main" id="{5EBE86A8-B24E-418D-87BA-C671EA6C7F88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200025</xdr:colOff>
      <xdr:row>57</xdr:row>
      <xdr:rowOff>133350</xdr:rowOff>
    </xdr:to>
    <xdr:sp macro="" textlink="">
      <xdr:nvSpPr>
        <xdr:cNvPr id="1026" name="_x0000_t202" hidden="1">
          <a:extLst>
            <a:ext uri="{FF2B5EF4-FFF2-40B4-BE49-F238E27FC236}">
              <a16:creationId xmlns:a16="http://schemas.microsoft.com/office/drawing/2014/main" id="{08C013A3-DF68-4ADA-96AC-621FB2F8DA2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200025</xdr:colOff>
      <xdr:row>57</xdr:row>
      <xdr:rowOff>133350</xdr:rowOff>
    </xdr:to>
    <xdr:sp macro="" textlink="">
      <xdr:nvSpPr>
        <xdr:cNvPr id="2" name="AutoShape 4">
          <a:extLst>
            <a:ext uri="{FF2B5EF4-FFF2-40B4-BE49-F238E27FC236}">
              <a16:creationId xmlns:a16="http://schemas.microsoft.com/office/drawing/2014/main" id="{6DFC025C-1DF5-4E2B-AB0A-E661C26C31B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200025</xdr:colOff>
      <xdr:row>57</xdr:row>
      <xdr:rowOff>133350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C16B133D-DC0E-47AE-94CE-B316E5AC262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200025</xdr:colOff>
      <xdr:row>57</xdr:row>
      <xdr:rowOff>133350</xdr:rowOff>
    </xdr:to>
    <xdr:sp macro="" textlink="">
      <xdr:nvSpPr>
        <xdr:cNvPr id="4" name="AutoShape 4">
          <a:extLst>
            <a:ext uri="{FF2B5EF4-FFF2-40B4-BE49-F238E27FC236}">
              <a16:creationId xmlns:a16="http://schemas.microsoft.com/office/drawing/2014/main" id="{4B1D2138-C2A8-47A2-B7B6-4526A751578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200025</xdr:colOff>
      <xdr:row>57</xdr:row>
      <xdr:rowOff>133350</xdr:rowOff>
    </xdr:to>
    <xdr:sp macro="" textlink="">
      <xdr:nvSpPr>
        <xdr:cNvPr id="5" name="AutoShape 2">
          <a:extLst>
            <a:ext uri="{FF2B5EF4-FFF2-40B4-BE49-F238E27FC236}">
              <a16:creationId xmlns:a16="http://schemas.microsoft.com/office/drawing/2014/main" id="{055BA33E-0BDF-432C-8B85-60309E9E47B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200025</xdr:colOff>
      <xdr:row>57</xdr:row>
      <xdr:rowOff>133350</xdr:rowOff>
    </xdr:to>
    <xdr:sp macro="" textlink="">
      <xdr:nvSpPr>
        <xdr:cNvPr id="6" name="AutoShape 4">
          <a:extLst>
            <a:ext uri="{FF2B5EF4-FFF2-40B4-BE49-F238E27FC236}">
              <a16:creationId xmlns:a16="http://schemas.microsoft.com/office/drawing/2014/main" id="{98BE63CC-FC33-4066-BCE8-A7D3A5D718A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200025</xdr:colOff>
      <xdr:row>57</xdr:row>
      <xdr:rowOff>133350</xdr:rowOff>
    </xdr:to>
    <xdr:sp macro="" textlink="">
      <xdr:nvSpPr>
        <xdr:cNvPr id="7" name="AutoShape 2">
          <a:extLst>
            <a:ext uri="{FF2B5EF4-FFF2-40B4-BE49-F238E27FC236}">
              <a16:creationId xmlns:a16="http://schemas.microsoft.com/office/drawing/2014/main" id="{9F513B2E-FDA0-49E4-A9A8-63CE37073B1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342900</xdr:colOff>
      <xdr:row>68</xdr:row>
      <xdr:rowOff>133350</xdr:rowOff>
    </xdr:to>
    <xdr:sp macro="" textlink="">
      <xdr:nvSpPr>
        <xdr:cNvPr id="2050" name="_x0000_t202" hidden="1">
          <a:extLst>
            <a:ext uri="{FF2B5EF4-FFF2-40B4-BE49-F238E27FC236}">
              <a16:creationId xmlns:a16="http://schemas.microsoft.com/office/drawing/2014/main" id="{3F79474E-46AC-4060-8403-E72518B1FBF3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342900</xdr:colOff>
      <xdr:row>68</xdr:row>
      <xdr:rowOff>133350</xdr:rowOff>
    </xdr:to>
    <xdr:sp macro="" textlink="">
      <xdr:nvSpPr>
        <xdr:cNvPr id="2" name="AutoShape 2">
          <a:extLst>
            <a:ext uri="{FF2B5EF4-FFF2-40B4-BE49-F238E27FC236}">
              <a16:creationId xmlns:a16="http://schemas.microsoft.com/office/drawing/2014/main" id="{55A14767-8C3A-438C-ACA6-F0F67D716D3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111442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342900</xdr:colOff>
      <xdr:row>68</xdr:row>
      <xdr:rowOff>133350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3CA39AB2-252F-431B-A72B-76FC40CA67F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111442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342900</xdr:colOff>
      <xdr:row>68</xdr:row>
      <xdr:rowOff>133350</xdr:rowOff>
    </xdr:to>
    <xdr:sp macro="" textlink="">
      <xdr:nvSpPr>
        <xdr:cNvPr id="4" name="AutoShape 2">
          <a:extLst>
            <a:ext uri="{FF2B5EF4-FFF2-40B4-BE49-F238E27FC236}">
              <a16:creationId xmlns:a16="http://schemas.microsoft.com/office/drawing/2014/main" id="{A07CAC0B-C359-443A-8763-2512249EA89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1114425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81"/>
  <sheetViews>
    <sheetView zoomScale="110" zoomScaleNormal="110" workbookViewId="0">
      <selection activeCell="C4" sqref="C4"/>
    </sheetView>
  </sheetViews>
  <sheetFormatPr defaultRowHeight="12.75"/>
  <cols>
    <col min="1" max="1" width="41.42578125" customWidth="1"/>
    <col min="4" max="4" width="16.140625" customWidth="1"/>
    <col min="12" max="12" width="30.7109375" customWidth="1"/>
    <col min="14" max="14" width="14.5703125" customWidth="1"/>
  </cols>
  <sheetData>
    <row r="1" spans="1:15">
      <c r="A1" s="1"/>
      <c r="B1" s="1"/>
      <c r="C1" s="1"/>
    </row>
    <row r="2" spans="1:15">
      <c r="A2" s="2" t="s">
        <v>0</v>
      </c>
      <c r="B2" s="2" t="s">
        <v>1</v>
      </c>
      <c r="C2" s="2" t="s">
        <v>2</v>
      </c>
      <c r="D2" s="2" t="s">
        <v>3</v>
      </c>
      <c r="L2" s="3"/>
      <c r="N2" s="3" t="s">
        <v>4</v>
      </c>
    </row>
    <row r="3" spans="1:15">
      <c r="A3" s="4" t="s">
        <v>5</v>
      </c>
      <c r="B3" s="5">
        <f>OWASP!D5</f>
        <v>15.160078280790129</v>
      </c>
      <c r="C3" s="5">
        <f>Acunetix!I2</f>
        <v>25.458216848297443</v>
      </c>
      <c r="D3" s="6">
        <f t="shared" ref="D3:D25" si="0">(IF(ISNUMBER(B3),B3*$O$3,0)+IF(ISNUMBER(C3),C3*$O$4,0))/(IF(ISNUMBER(B3),$O$3,0)+IF(ISNUMBER(C3),$O$4,0))</f>
        <v>18.592791136625902</v>
      </c>
      <c r="N3" t="s">
        <v>6</v>
      </c>
      <c r="O3">
        <v>2</v>
      </c>
    </row>
    <row r="4" spans="1:15">
      <c r="A4" s="4" t="s">
        <v>7</v>
      </c>
      <c r="B4" s="5">
        <f>(OWASP!C6+OWASP!C29)^(1/3)*100</f>
        <v>13.200202486982651</v>
      </c>
      <c r="C4" s="5">
        <f>Acunetix!I16</f>
        <v>19.916317012899132</v>
      </c>
      <c r="D4" s="6">
        <f t="shared" si="0"/>
        <v>15.438907328954812</v>
      </c>
      <c r="N4" t="s">
        <v>8</v>
      </c>
      <c r="O4">
        <v>1</v>
      </c>
    </row>
    <row r="5" spans="1:15">
      <c r="A5" s="4" t="s">
        <v>9</v>
      </c>
      <c r="B5" s="5">
        <f>OWASP!D18</f>
        <v>8.2867143817321143</v>
      </c>
      <c r="C5" s="5">
        <f>Acunetix!I26</f>
        <v>77.606167363301225</v>
      </c>
      <c r="D5" s="6">
        <f t="shared" si="0"/>
        <v>31.393198708921819</v>
      </c>
    </row>
    <row r="6" spans="1:15">
      <c r="A6" s="4" t="s">
        <v>10</v>
      </c>
      <c r="B6" s="5" t="s">
        <v>11</v>
      </c>
      <c r="C6" s="5">
        <f>Acunetix!H6</f>
        <v>19.916317012899132</v>
      </c>
      <c r="D6" s="6">
        <f t="shared" si="0"/>
        <v>19.916317012899132</v>
      </c>
    </row>
    <row r="7" spans="1:15">
      <c r="A7" s="4" t="s">
        <v>12</v>
      </c>
      <c r="B7" s="5">
        <f>(OWASP!C5/2)^(1/3)*100</f>
        <v>12.032562105423251</v>
      </c>
      <c r="C7" s="5">
        <f>(Acunetix!D2/2)^(1/3)*100</f>
        <v>20.206200103110948</v>
      </c>
      <c r="D7" s="6">
        <f t="shared" si="0"/>
        <v>14.757108104652483</v>
      </c>
    </row>
    <row r="8" spans="1:15">
      <c r="A8" s="4" t="s">
        <v>13</v>
      </c>
      <c r="B8" s="5" t="s">
        <v>11</v>
      </c>
      <c r="C8" s="5">
        <f>Acunetix!H6</f>
        <v>19.916317012899132</v>
      </c>
      <c r="D8" s="6">
        <f t="shared" si="0"/>
        <v>19.916317012899132</v>
      </c>
    </row>
    <row r="9" spans="1:15">
      <c r="A9" s="4" t="s">
        <v>14</v>
      </c>
      <c r="B9" s="5">
        <f>OWASP!D11</f>
        <v>17.520864795179129</v>
      </c>
      <c r="C9" s="5">
        <f>Acunetix!H7</f>
        <v>23.986103065798421</v>
      </c>
      <c r="D9" s="6">
        <f t="shared" si="0"/>
        <v>19.675944218718893</v>
      </c>
    </row>
    <row r="10" spans="1:15">
      <c r="A10" s="4" t="s">
        <v>15</v>
      </c>
      <c r="B10" s="5">
        <f>OWASP!D34</f>
        <v>1.8253015262634076</v>
      </c>
      <c r="C10" s="5" t="s">
        <v>11</v>
      </c>
      <c r="D10" s="6">
        <f t="shared" si="0"/>
        <v>1.8253015262634076</v>
      </c>
    </row>
    <row r="11" spans="1:15">
      <c r="A11" s="4" t="s">
        <v>16</v>
      </c>
      <c r="B11" s="5">
        <f>OWASP!D25</f>
        <v>8.5759217659589027</v>
      </c>
      <c r="C11" s="5">
        <f>Acunetix!I24</f>
        <v>66.229078477410127</v>
      </c>
      <c r="D11" s="6">
        <f t="shared" si="0"/>
        <v>27.793640669775979</v>
      </c>
    </row>
    <row r="12" spans="1:15">
      <c r="A12" s="4" t="s">
        <v>17</v>
      </c>
      <c r="B12" s="5">
        <f>OWASP!D3</f>
        <v>42.982524685183819</v>
      </c>
      <c r="C12" s="5">
        <f>Acunetix!I3</f>
        <v>64.28002301174017</v>
      </c>
      <c r="D12" s="6">
        <f t="shared" si="0"/>
        <v>50.081690794035943</v>
      </c>
    </row>
    <row r="13" spans="1:15">
      <c r="A13" s="4" t="s">
        <v>18</v>
      </c>
      <c r="B13" s="5">
        <f>OWASP!D7</f>
        <v>12.82922667931898</v>
      </c>
      <c r="C13" s="5" t="s">
        <v>11</v>
      </c>
      <c r="D13" s="6">
        <f t="shared" si="0"/>
        <v>12.82922667931898</v>
      </c>
    </row>
    <row r="14" spans="1:15">
      <c r="A14" s="4" t="s">
        <v>19</v>
      </c>
      <c r="B14" s="5">
        <f>OWASP!D9</f>
        <v>4.5440509136618275</v>
      </c>
      <c r="C14" s="5">
        <f>Acunetix!H9</f>
        <v>17.435134012651282</v>
      </c>
      <c r="D14" s="6">
        <f t="shared" si="0"/>
        <v>8.8410786133249797</v>
      </c>
    </row>
    <row r="15" spans="1:15">
      <c r="A15" s="4" t="s">
        <v>20</v>
      </c>
      <c r="B15" s="5">
        <f>OWASP!D8</f>
        <v>94.18538991524224</v>
      </c>
      <c r="C15" s="5">
        <f>Acunetix!H10</f>
        <v>66.297402884676842</v>
      </c>
      <c r="D15" s="6">
        <f t="shared" si="0"/>
        <v>84.889394238387112</v>
      </c>
    </row>
    <row r="16" spans="1:15">
      <c r="A16" s="1" t="s">
        <v>21</v>
      </c>
      <c r="B16" s="5">
        <f>(OWASP!C14+OWASP!C15)^(1/3)*100</f>
        <v>11.64359022171679</v>
      </c>
      <c r="C16" s="5" t="s">
        <v>11</v>
      </c>
      <c r="D16" s="6">
        <f t="shared" si="0"/>
        <v>11.64359022171679</v>
      </c>
    </row>
    <row r="17" spans="1:4" ht="25.5">
      <c r="A17" s="7" t="s">
        <v>22</v>
      </c>
      <c r="B17" s="5">
        <f>OWASP!D13</f>
        <v>17.261878896538306</v>
      </c>
      <c r="C17" s="5">
        <f>Acunetix!I33</f>
        <v>75.390555283298838</v>
      </c>
      <c r="D17" s="6">
        <f t="shared" si="0"/>
        <v>36.638104358791814</v>
      </c>
    </row>
    <row r="18" spans="1:4">
      <c r="A18" s="8" t="s">
        <v>23</v>
      </c>
      <c r="B18" s="5">
        <f>OWASP!D16</f>
        <v>16.1471696003414</v>
      </c>
      <c r="C18" s="5">
        <f>Acunetix!I29</f>
        <v>55.396582567544648</v>
      </c>
      <c r="D18" s="6">
        <f t="shared" si="0"/>
        <v>29.230307256075815</v>
      </c>
    </row>
    <row r="19" spans="1:4">
      <c r="A19" s="8" t="s">
        <v>24</v>
      </c>
      <c r="B19" s="5">
        <f>(OWASP!C12+OWASP!C17)^(1/3)*100</f>
        <v>11.915924944963031</v>
      </c>
      <c r="C19" s="9" t="s">
        <v>11</v>
      </c>
      <c r="D19" s="6">
        <f t="shared" si="0"/>
        <v>11.915924944963031</v>
      </c>
    </row>
    <row r="20" spans="1:4">
      <c r="A20" s="8" t="s">
        <v>25</v>
      </c>
      <c r="B20" s="5">
        <f>OWASP!D19</f>
        <v>11.335389721927926</v>
      </c>
      <c r="C20" s="5">
        <f>Acunetix!I11</f>
        <v>68.859055567877064</v>
      </c>
      <c r="D20" s="6">
        <f t="shared" si="0"/>
        <v>30.509945003910971</v>
      </c>
    </row>
    <row r="21" spans="1:4">
      <c r="A21" s="8" t="s">
        <v>26</v>
      </c>
      <c r="B21" s="5">
        <f>OWASP!D24</f>
        <v>4.391741898673561</v>
      </c>
      <c r="C21" s="5">
        <f>Acunetix!I18</f>
        <v>19.129311827723892</v>
      </c>
      <c r="D21" s="6">
        <f t="shared" si="0"/>
        <v>9.3042652083570037</v>
      </c>
    </row>
    <row r="22" spans="1:4">
      <c r="A22" s="8" t="s">
        <v>27</v>
      </c>
      <c r="B22" s="5">
        <f>(OWASP!C20+OWASP!C21)^(1/3)*100</f>
        <v>29.317115348611551</v>
      </c>
      <c r="C22" s="9" t="s">
        <v>11</v>
      </c>
      <c r="D22" s="6">
        <f t="shared" si="0"/>
        <v>29.317115348611551</v>
      </c>
    </row>
    <row r="23" spans="1:4">
      <c r="A23" s="8" t="s">
        <v>28</v>
      </c>
      <c r="B23" s="8" t="s">
        <v>11</v>
      </c>
      <c r="C23" s="5">
        <f>Acunetix!I20</f>
        <v>65.936475966716415</v>
      </c>
      <c r="D23" s="6">
        <f t="shared" si="0"/>
        <v>65.936475966716415</v>
      </c>
    </row>
    <row r="24" spans="1:4">
      <c r="A24" s="8" t="s">
        <v>29</v>
      </c>
      <c r="B24" s="5">
        <f>OWASP!D28</f>
        <v>12.130275152652787</v>
      </c>
      <c r="C24" s="5">
        <f>Acunetix!I17</f>
        <v>34.056423038445402</v>
      </c>
      <c r="D24" s="6">
        <f t="shared" si="0"/>
        <v>19.438991114583658</v>
      </c>
    </row>
    <row r="25" spans="1:4">
      <c r="A25" s="8" t="s">
        <v>30</v>
      </c>
      <c r="B25" s="5">
        <f>OWASP!D6</f>
        <v>12.561517121763993</v>
      </c>
      <c r="C25" s="8" t="s">
        <v>11</v>
      </c>
      <c r="D25" s="6">
        <f t="shared" si="0"/>
        <v>12.561517121763993</v>
      </c>
    </row>
    <row r="26" spans="1:4">
      <c r="A26" s="8"/>
      <c r="B26" s="8"/>
      <c r="C26" s="8"/>
    </row>
    <row r="27" spans="1:4">
      <c r="A27" s="8"/>
      <c r="B27" s="8"/>
      <c r="C27" s="8"/>
    </row>
    <row r="28" spans="1:4">
      <c r="A28" s="8"/>
      <c r="B28" s="9"/>
      <c r="C28" s="9"/>
    </row>
    <row r="29" spans="1:4">
      <c r="A29" s="8"/>
      <c r="B29" s="9"/>
      <c r="C29" s="9"/>
    </row>
    <row r="30" spans="1:4">
      <c r="A30" s="8"/>
      <c r="B30" s="9"/>
      <c r="C30" s="9"/>
    </row>
    <row r="31" spans="1:4">
      <c r="A31" s="8"/>
      <c r="B31" s="9"/>
      <c r="C31" s="9"/>
    </row>
    <row r="32" spans="1:4">
      <c r="A32" s="8"/>
      <c r="B32" s="9"/>
      <c r="C32" s="9"/>
    </row>
    <row r="33" spans="1:3">
      <c r="A33" s="8"/>
      <c r="B33" s="9"/>
      <c r="C33" s="9"/>
    </row>
    <row r="34" spans="1:3">
      <c r="A34" s="8"/>
      <c r="B34" s="9"/>
      <c r="C34" s="9"/>
    </row>
    <row r="35" spans="1:3">
      <c r="A35" s="8"/>
      <c r="B35" s="9"/>
      <c r="C35" s="9"/>
    </row>
    <row r="36" spans="1:3">
      <c r="A36" s="8"/>
      <c r="B36" s="9"/>
      <c r="C36" s="9"/>
    </row>
    <row r="37" spans="1:3">
      <c r="A37" s="8"/>
      <c r="B37" s="9"/>
      <c r="C37" s="9"/>
    </row>
    <row r="38" spans="1:3">
      <c r="A38" s="8"/>
      <c r="B38" s="9"/>
      <c r="C38" s="9"/>
    </row>
    <row r="39" spans="1:3">
      <c r="A39" s="8"/>
      <c r="B39" s="9"/>
      <c r="C39" s="9"/>
    </row>
    <row r="40" spans="1:3">
      <c r="A40" s="8"/>
      <c r="B40" s="9"/>
      <c r="C40" s="9"/>
    </row>
    <row r="41" spans="1:3">
      <c r="A41" s="8"/>
      <c r="B41" s="9"/>
      <c r="C41" s="9"/>
    </row>
    <row r="42" spans="1:3">
      <c r="A42" s="8"/>
      <c r="B42" s="9"/>
      <c r="C42" s="9"/>
    </row>
    <row r="43" spans="1:3">
      <c r="A43" s="8"/>
      <c r="B43" s="9"/>
      <c r="C43" s="9"/>
    </row>
    <row r="44" spans="1:3">
      <c r="A44" s="8"/>
      <c r="B44" s="9"/>
      <c r="C44" s="9"/>
    </row>
    <row r="45" spans="1:3">
      <c r="A45" s="8"/>
      <c r="B45" s="9"/>
      <c r="C45" s="9"/>
    </row>
    <row r="46" spans="1:3">
      <c r="A46" s="8"/>
      <c r="B46" s="9"/>
      <c r="C46" s="9"/>
    </row>
    <row r="47" spans="1:3">
      <c r="B47" s="10"/>
      <c r="C47" s="10"/>
    </row>
    <row r="48" spans="1:3">
      <c r="B48" s="10"/>
      <c r="C48" s="10"/>
    </row>
    <row r="49" spans="2:3">
      <c r="B49" s="10"/>
      <c r="C49" s="10"/>
    </row>
    <row r="50" spans="2:3">
      <c r="B50" s="10"/>
      <c r="C50" s="10"/>
    </row>
    <row r="51" spans="2:3">
      <c r="B51" s="10"/>
      <c r="C51" s="10"/>
    </row>
    <row r="52" spans="2:3">
      <c r="B52" s="10"/>
      <c r="C52" s="10"/>
    </row>
    <row r="53" spans="2:3">
      <c r="B53" s="10"/>
      <c r="C53" s="10"/>
    </row>
    <row r="54" spans="2:3">
      <c r="B54" s="10"/>
      <c r="C54" s="10"/>
    </row>
    <row r="55" spans="2:3">
      <c r="B55" s="10"/>
      <c r="C55" s="10"/>
    </row>
    <row r="56" spans="2:3">
      <c r="B56" s="10"/>
      <c r="C56" s="10"/>
    </row>
    <row r="57" spans="2:3">
      <c r="B57" s="10"/>
      <c r="C57" s="10"/>
    </row>
    <row r="58" spans="2:3">
      <c r="B58" s="10"/>
      <c r="C58" s="10"/>
    </row>
    <row r="59" spans="2:3">
      <c r="B59" s="10"/>
      <c r="C59" s="10"/>
    </row>
    <row r="60" spans="2:3">
      <c r="B60" s="10"/>
      <c r="C60" s="10"/>
    </row>
    <row r="61" spans="2:3">
      <c r="B61" s="10"/>
      <c r="C61" s="10"/>
    </row>
    <row r="62" spans="2:3">
      <c r="B62" s="10"/>
      <c r="C62" s="10"/>
    </row>
    <row r="63" spans="2:3">
      <c r="B63" s="10"/>
      <c r="C63" s="10"/>
    </row>
    <row r="64" spans="2:3">
      <c r="B64" s="10"/>
      <c r="C64" s="10"/>
    </row>
    <row r="65" spans="2:3">
      <c r="B65" s="10"/>
      <c r="C65" s="10"/>
    </row>
    <row r="66" spans="2:3">
      <c r="B66" s="10"/>
      <c r="C66" s="10"/>
    </row>
    <row r="67" spans="2:3">
      <c r="B67" s="10"/>
      <c r="C67" s="10"/>
    </row>
    <row r="68" spans="2:3">
      <c r="B68" s="10"/>
      <c r="C68" s="10"/>
    </row>
    <row r="69" spans="2:3">
      <c r="B69" s="10"/>
      <c r="C69" s="10"/>
    </row>
    <row r="70" spans="2:3">
      <c r="B70" s="10"/>
      <c r="C70" s="10"/>
    </row>
    <row r="71" spans="2:3">
      <c r="B71" s="10"/>
      <c r="C71" s="10"/>
    </row>
    <row r="72" spans="2:3">
      <c r="B72" s="10"/>
      <c r="C72" s="10"/>
    </row>
    <row r="73" spans="2:3">
      <c r="B73" s="10"/>
      <c r="C73" s="10"/>
    </row>
    <row r="74" spans="2:3">
      <c r="B74" s="10"/>
      <c r="C74" s="10"/>
    </row>
    <row r="75" spans="2:3">
      <c r="B75" s="10"/>
      <c r="C75" s="10"/>
    </row>
    <row r="76" spans="2:3">
      <c r="B76" s="10"/>
      <c r="C76" s="10"/>
    </row>
    <row r="77" spans="2:3">
      <c r="B77" s="10"/>
      <c r="C77" s="10"/>
    </row>
    <row r="78" spans="2:3">
      <c r="B78" s="10"/>
      <c r="C78" s="10"/>
    </row>
    <row r="79" spans="2:3">
      <c r="B79" s="10"/>
      <c r="C79" s="10"/>
    </row>
    <row r="80" spans="2:3">
      <c r="B80" s="10"/>
      <c r="C80" s="10"/>
    </row>
    <row r="81" spans="2:3">
      <c r="B81" s="10"/>
      <c r="C81" s="10"/>
    </row>
  </sheetData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6"/>
  <sheetViews>
    <sheetView zoomScale="110" zoomScaleNormal="110" workbookViewId="0">
      <selection activeCell="J29" sqref="J29"/>
    </sheetView>
  </sheetViews>
  <sheetFormatPr defaultRowHeight="12.75"/>
  <cols>
    <col min="1" max="1" width="66" customWidth="1"/>
    <col min="2" max="2" width="11.85546875" customWidth="1"/>
    <col min="3" max="3" width="13.140625" customWidth="1"/>
    <col min="5" max="5" width="13.85546875" style="1" customWidth="1"/>
    <col min="6" max="6" width="11.28515625" customWidth="1"/>
    <col min="7" max="7" width="12.42578125" customWidth="1"/>
  </cols>
  <sheetData>
    <row r="1" spans="1:10">
      <c r="A1" s="2"/>
      <c r="B1" s="25" t="s">
        <v>31</v>
      </c>
      <c r="C1" s="25"/>
      <c r="D1" s="25"/>
      <c r="E1" s="3"/>
      <c r="F1" s="3"/>
      <c r="G1" s="3"/>
      <c r="H1" s="2"/>
    </row>
    <row r="2" spans="1:10">
      <c r="A2" s="2" t="s">
        <v>32</v>
      </c>
      <c r="B2" s="2" t="s">
        <v>33</v>
      </c>
      <c r="C2" s="2" t="s">
        <v>34</v>
      </c>
      <c r="D2" s="2" t="s">
        <v>35</v>
      </c>
      <c r="E2" s="3" t="s">
        <v>36</v>
      </c>
      <c r="F2" s="3" t="s">
        <v>37</v>
      </c>
      <c r="G2" s="3" t="s">
        <v>38</v>
      </c>
      <c r="H2" s="2" t="s">
        <v>39</v>
      </c>
    </row>
    <row r="3" spans="1:10">
      <c r="A3" s="1" t="s">
        <v>40</v>
      </c>
      <c r="B3" s="1">
        <v>182810</v>
      </c>
      <c r="C3" s="11">
        <f t="shared" ref="C3:C34" si="0">B3/$B$36</f>
        <v>7.9410103818252906E-2</v>
      </c>
      <c r="D3" s="5">
        <f t="shared" ref="D3:D34" si="1">C3^(1/3)*100</f>
        <v>42.982524685183819</v>
      </c>
      <c r="E3" s="1">
        <v>3</v>
      </c>
      <c r="F3" s="8">
        <v>1</v>
      </c>
      <c r="G3" s="8">
        <v>1</v>
      </c>
      <c r="H3" s="1">
        <f>COUNTIF(Calculations!$B$3:$B$20, D3)</f>
        <v>1</v>
      </c>
      <c r="J3" t="s">
        <v>41</v>
      </c>
    </row>
    <row r="4" spans="1:10">
      <c r="A4" s="1" t="s">
        <v>42</v>
      </c>
      <c r="B4" s="1">
        <v>2068</v>
      </c>
      <c r="C4" s="11">
        <f t="shared" si="0"/>
        <v>8.983102384779115E-4</v>
      </c>
      <c r="D4" s="5">
        <f t="shared" si="1"/>
        <v>9.6488476649482475</v>
      </c>
      <c r="E4"/>
      <c r="H4" s="1" t="s">
        <v>43</v>
      </c>
    </row>
    <row r="5" spans="1:10">
      <c r="A5" s="1" t="s">
        <v>44</v>
      </c>
      <c r="B5" s="1">
        <v>8021</v>
      </c>
      <c r="C5" s="11">
        <f t="shared" si="0"/>
        <v>3.4842100690673731E-3</v>
      </c>
      <c r="D5" s="5">
        <f t="shared" si="1"/>
        <v>15.160078280790129</v>
      </c>
      <c r="E5" s="1">
        <v>3</v>
      </c>
      <c r="F5" s="8">
        <v>1</v>
      </c>
      <c r="G5" s="8">
        <v>1</v>
      </c>
      <c r="H5" s="1">
        <f>COUNTIF(Calculations!$B$3:$B$20, D5)</f>
        <v>1</v>
      </c>
    </row>
    <row r="6" spans="1:10">
      <c r="A6" s="1" t="s">
        <v>45</v>
      </c>
      <c r="B6" s="1">
        <v>4563</v>
      </c>
      <c r="C6" s="11">
        <f t="shared" si="0"/>
        <v>1.9821032969897052E-3</v>
      </c>
      <c r="D6" s="5">
        <f t="shared" si="1"/>
        <v>12.561517121763993</v>
      </c>
      <c r="E6" s="1">
        <v>2</v>
      </c>
      <c r="F6" s="8">
        <v>2</v>
      </c>
      <c r="G6" s="8">
        <v>2</v>
      </c>
      <c r="H6" s="1">
        <f>COUNTIF(Calculations!$B$3:$B$25, D6)</f>
        <v>1</v>
      </c>
    </row>
    <row r="7" spans="1:10">
      <c r="A7" s="1" t="s">
        <v>46</v>
      </c>
      <c r="B7" s="1">
        <v>4861</v>
      </c>
      <c r="C7" s="11">
        <f t="shared" si="0"/>
        <v>2.1115503236175666E-3</v>
      </c>
      <c r="D7" s="5">
        <f t="shared" si="1"/>
        <v>12.82922667931898</v>
      </c>
      <c r="E7" s="1">
        <v>2</v>
      </c>
      <c r="F7" s="8">
        <v>2</v>
      </c>
      <c r="G7" s="8">
        <v>2</v>
      </c>
      <c r="H7" s="1">
        <f>COUNTIF(Calculations!$B$3:$B$20, D7)</f>
        <v>1</v>
      </c>
    </row>
    <row r="8" spans="1:10">
      <c r="A8" s="1" t="s">
        <v>47</v>
      </c>
      <c r="B8" s="1">
        <v>1923423</v>
      </c>
      <c r="C8" s="11">
        <f t="shared" si="0"/>
        <v>0.83550801442161504</v>
      </c>
      <c r="D8" s="5">
        <f t="shared" si="1"/>
        <v>94.18538991524224</v>
      </c>
      <c r="E8" s="1">
        <v>3</v>
      </c>
      <c r="F8" s="8">
        <v>7</v>
      </c>
      <c r="G8" s="8">
        <v>3</v>
      </c>
      <c r="H8" s="1">
        <f>COUNTIF(Calculations!$B$3:$B$20, D8)</f>
        <v>1</v>
      </c>
    </row>
    <row r="9" spans="1:10">
      <c r="A9" s="1" t="s">
        <v>48</v>
      </c>
      <c r="B9" s="1">
        <v>216</v>
      </c>
      <c r="C9" s="11">
        <f t="shared" si="0"/>
        <v>9.3827375005429821E-5</v>
      </c>
      <c r="D9" s="5">
        <f t="shared" si="1"/>
        <v>4.5440509136618275</v>
      </c>
      <c r="E9" s="1">
        <v>3</v>
      </c>
      <c r="F9" s="8">
        <v>7</v>
      </c>
      <c r="G9" s="8">
        <v>3</v>
      </c>
      <c r="H9" s="1">
        <f>COUNTIF(Calculations!$B$3:$B$20, D9)</f>
        <v>1</v>
      </c>
      <c r="J9" t="s">
        <v>49</v>
      </c>
    </row>
    <row r="10" spans="1:10">
      <c r="A10" s="1" t="s">
        <v>50</v>
      </c>
      <c r="B10" s="1">
        <v>4235</v>
      </c>
      <c r="C10" s="11">
        <f t="shared" si="0"/>
        <v>1.8396246904999784E-3</v>
      </c>
      <c r="D10" s="5">
        <f t="shared" si="1"/>
        <v>12.253018144016952</v>
      </c>
      <c r="E10"/>
      <c r="H10" s="1" t="s">
        <v>43</v>
      </c>
    </row>
    <row r="11" spans="1:10">
      <c r="A11" s="1" t="s">
        <v>51</v>
      </c>
      <c r="B11" s="1">
        <v>12382</v>
      </c>
      <c r="C11" s="11">
        <f t="shared" si="0"/>
        <v>5.3785673949871852E-3</v>
      </c>
      <c r="D11" s="5">
        <f t="shared" si="1"/>
        <v>17.520864795179129</v>
      </c>
      <c r="E11" s="1">
        <v>2</v>
      </c>
      <c r="F11" s="8" t="s">
        <v>43</v>
      </c>
      <c r="G11" s="8" t="s">
        <v>43</v>
      </c>
      <c r="H11" s="1">
        <f>COUNTIF(Calculations!$B$3:$B$20, D11)</f>
        <v>1</v>
      </c>
    </row>
    <row r="12" spans="1:10">
      <c r="A12" s="1" t="s">
        <v>52</v>
      </c>
      <c r="B12" s="1">
        <v>3295</v>
      </c>
      <c r="C12" s="11">
        <f t="shared" si="0"/>
        <v>1.4313018548282003E-3</v>
      </c>
      <c r="D12" s="5">
        <f t="shared" si="1"/>
        <v>11.269649557055567</v>
      </c>
      <c r="E12" s="1">
        <v>2</v>
      </c>
      <c r="F12" s="8">
        <v>5</v>
      </c>
      <c r="G12" s="8">
        <v>7</v>
      </c>
      <c r="H12" s="1">
        <v>1</v>
      </c>
    </row>
    <row r="13" spans="1:10">
      <c r="A13" s="1" t="s">
        <v>53</v>
      </c>
      <c r="B13" s="1">
        <v>11841</v>
      </c>
      <c r="C13" s="11">
        <f t="shared" si="0"/>
        <v>5.1435645714782152E-3</v>
      </c>
      <c r="D13" s="5">
        <f t="shared" si="1"/>
        <v>17.261878896538306</v>
      </c>
      <c r="E13" s="1">
        <v>3</v>
      </c>
      <c r="F13" s="8">
        <v>6</v>
      </c>
      <c r="G13" s="8">
        <v>5</v>
      </c>
      <c r="H13" s="1">
        <f>COUNTIF(Calculations!$B$3:$B$26, D13)</f>
        <v>1</v>
      </c>
    </row>
    <row r="14" spans="1:10">
      <c r="A14" s="1" t="s">
        <v>54</v>
      </c>
      <c r="B14" s="1">
        <v>2341</v>
      </c>
      <c r="C14" s="11">
        <f t="shared" si="0"/>
        <v>1.0168976152208852E-3</v>
      </c>
      <c r="D14" s="5">
        <f t="shared" si="1"/>
        <v>10.056011074291266</v>
      </c>
      <c r="E14" s="1">
        <v>2</v>
      </c>
      <c r="F14" s="8">
        <v>3</v>
      </c>
      <c r="G14" s="8">
        <v>6</v>
      </c>
      <c r="H14" s="1">
        <v>1</v>
      </c>
    </row>
    <row r="15" spans="1:10">
      <c r="A15" s="1" t="s">
        <v>55</v>
      </c>
      <c r="B15" s="1">
        <v>1293</v>
      </c>
      <c r="C15" s="11">
        <f t="shared" si="0"/>
        <v>5.616610920463924E-4</v>
      </c>
      <c r="D15" s="5">
        <f t="shared" si="1"/>
        <v>8.2507123574487444</v>
      </c>
      <c r="E15" s="1">
        <v>2</v>
      </c>
      <c r="F15" s="8">
        <v>3</v>
      </c>
      <c r="G15" s="8">
        <v>6</v>
      </c>
      <c r="H15" s="1">
        <v>1</v>
      </c>
    </row>
    <row r="16" spans="1:10">
      <c r="A16" s="1" t="s">
        <v>56</v>
      </c>
      <c r="B16" s="1">
        <v>9692</v>
      </c>
      <c r="C16" s="11">
        <f t="shared" si="0"/>
        <v>4.2100690673732679E-3</v>
      </c>
      <c r="D16" s="5">
        <f t="shared" si="1"/>
        <v>16.1471696003414</v>
      </c>
      <c r="E16" s="1">
        <v>2</v>
      </c>
      <c r="F16" s="8">
        <v>3</v>
      </c>
      <c r="G16" s="8">
        <v>6</v>
      </c>
      <c r="H16" s="1">
        <f>COUNTIF(Calculations!$B$3:$B$26, D16)</f>
        <v>1</v>
      </c>
    </row>
    <row r="17" spans="1:10">
      <c r="A17" s="1" t="s">
        <v>57</v>
      </c>
      <c r="B17" s="1">
        <v>600</v>
      </c>
      <c r="C17" s="11">
        <f t="shared" si="0"/>
        <v>2.6063159723730507E-4</v>
      </c>
      <c r="D17" s="5">
        <f t="shared" si="1"/>
        <v>6.3876682889610734</v>
      </c>
      <c r="E17" s="1">
        <v>2</v>
      </c>
      <c r="F17" s="8">
        <v>5</v>
      </c>
      <c r="G17" s="8">
        <v>7</v>
      </c>
      <c r="H17" s="1">
        <v>1</v>
      </c>
    </row>
    <row r="18" spans="1:10">
      <c r="A18" s="1" t="s">
        <v>58</v>
      </c>
      <c r="B18" s="1">
        <v>1310</v>
      </c>
      <c r="C18" s="11">
        <f t="shared" si="0"/>
        <v>5.6904565396811611E-4</v>
      </c>
      <c r="D18" s="5">
        <f t="shared" si="1"/>
        <v>8.2867143817321143</v>
      </c>
      <c r="E18" s="1">
        <v>3</v>
      </c>
      <c r="F18" s="8" t="s">
        <v>43</v>
      </c>
      <c r="G18" s="8">
        <v>8</v>
      </c>
      <c r="H18" s="1">
        <f>COUNTIF(Calculations!$B$3:$B$20, D18)</f>
        <v>1</v>
      </c>
    </row>
    <row r="19" spans="1:10">
      <c r="A19" s="1" t="s">
        <v>59</v>
      </c>
      <c r="B19" s="1">
        <v>3353</v>
      </c>
      <c r="C19" s="11">
        <f t="shared" si="0"/>
        <v>1.4564962425611398E-3</v>
      </c>
      <c r="D19" s="5">
        <f t="shared" si="1"/>
        <v>11.335389721927926</v>
      </c>
      <c r="E19" s="1">
        <v>2</v>
      </c>
      <c r="F19" s="8">
        <v>9</v>
      </c>
      <c r="G19" s="8">
        <v>9</v>
      </c>
      <c r="H19" s="1">
        <f>COUNTIF(Calculations!$B$3:$B$26, D19)</f>
        <v>1</v>
      </c>
    </row>
    <row r="20" spans="1:10">
      <c r="A20" s="1" t="s">
        <v>60</v>
      </c>
      <c r="B20" s="1">
        <v>57177</v>
      </c>
      <c r="C20" s="11">
        <f t="shared" si="0"/>
        <v>2.4836888058728985E-2</v>
      </c>
      <c r="D20" s="5">
        <f t="shared" si="1"/>
        <v>29.176446281852019</v>
      </c>
      <c r="E20" s="1">
        <v>3</v>
      </c>
      <c r="F20" s="8" t="s">
        <v>43</v>
      </c>
      <c r="G20" s="8">
        <v>10</v>
      </c>
      <c r="H20" s="1">
        <v>1</v>
      </c>
    </row>
    <row r="21" spans="1:10">
      <c r="A21" s="1" t="s">
        <v>61</v>
      </c>
      <c r="B21" s="1">
        <v>831</v>
      </c>
      <c r="C21" s="11">
        <f t="shared" si="0"/>
        <v>3.6097476217366751E-4</v>
      </c>
      <c r="D21" s="5">
        <f t="shared" si="1"/>
        <v>7.1202014246612642</v>
      </c>
      <c r="E21" s="1">
        <v>3</v>
      </c>
      <c r="F21" s="8" t="s">
        <v>43</v>
      </c>
      <c r="G21" s="8">
        <v>10</v>
      </c>
      <c r="H21" s="1">
        <v>1</v>
      </c>
      <c r="J21" t="s">
        <v>41</v>
      </c>
    </row>
    <row r="22" spans="1:10">
      <c r="A22" s="1" t="s">
        <v>62</v>
      </c>
      <c r="B22" s="1">
        <v>4144</v>
      </c>
      <c r="C22" s="11">
        <f t="shared" si="0"/>
        <v>1.8000955649189871E-3</v>
      </c>
      <c r="D22" s="5">
        <f t="shared" si="1"/>
        <v>12.164619263315267</v>
      </c>
      <c r="E22"/>
      <c r="H22" s="1" t="s">
        <v>43</v>
      </c>
      <c r="J22" t="s">
        <v>63</v>
      </c>
    </row>
    <row r="23" spans="1:10">
      <c r="A23" s="1" t="s">
        <v>64</v>
      </c>
      <c r="B23" s="1">
        <v>42337</v>
      </c>
      <c r="C23" s="11">
        <f t="shared" si="0"/>
        <v>1.8390599887059642E-2</v>
      </c>
      <c r="D23" s="5">
        <f t="shared" si="1"/>
        <v>26.395625943076272</v>
      </c>
      <c r="E23"/>
      <c r="H23" s="1" t="s">
        <v>43</v>
      </c>
    </row>
    <row r="24" spans="1:10">
      <c r="A24" s="1" t="s">
        <v>65</v>
      </c>
      <c r="B24" s="1">
        <v>195</v>
      </c>
      <c r="C24" s="11">
        <f t="shared" si="0"/>
        <v>8.4705269102124152E-5</v>
      </c>
      <c r="D24" s="5">
        <f t="shared" si="1"/>
        <v>4.391741898673561</v>
      </c>
      <c r="E24" s="1">
        <v>2</v>
      </c>
      <c r="F24" s="8" t="s">
        <v>43</v>
      </c>
      <c r="G24" s="8" t="s">
        <v>43</v>
      </c>
      <c r="H24" s="1">
        <f>COUNTIF(Calculations!$B$3:$B$26, D24)</f>
        <v>1</v>
      </c>
    </row>
    <row r="25" spans="1:10">
      <c r="A25" s="1" t="s">
        <v>66</v>
      </c>
      <c r="B25" s="1">
        <v>1452</v>
      </c>
      <c r="C25" s="11">
        <f t="shared" si="0"/>
        <v>6.3072846531427832E-4</v>
      </c>
      <c r="D25" s="5">
        <f t="shared" si="1"/>
        <v>8.5759217659589027</v>
      </c>
      <c r="E25" s="1">
        <v>2</v>
      </c>
      <c r="F25" s="8" t="s">
        <v>43</v>
      </c>
      <c r="G25" s="8" t="s">
        <v>43</v>
      </c>
      <c r="H25" s="1">
        <f>COUNTIF(Calculations!$B$3:$B$26, D25)</f>
        <v>1</v>
      </c>
      <c r="J25" t="s">
        <v>67</v>
      </c>
    </row>
    <row r="26" spans="1:10">
      <c r="A26" s="1" t="s">
        <v>68</v>
      </c>
      <c r="B26" s="1">
        <v>6</v>
      </c>
      <c r="C26" s="11">
        <f t="shared" si="0"/>
        <v>2.6063159723730505E-6</v>
      </c>
      <c r="D26" s="5">
        <f t="shared" si="1"/>
        <v>1.3761814150154348</v>
      </c>
      <c r="E26"/>
      <c r="H26" s="1" t="s">
        <v>43</v>
      </c>
      <c r="J26" t="s">
        <v>63</v>
      </c>
    </row>
    <row r="27" spans="1:10">
      <c r="A27" s="1" t="s">
        <v>69</v>
      </c>
      <c r="B27" s="1">
        <v>4052</v>
      </c>
      <c r="C27" s="11">
        <f t="shared" si="0"/>
        <v>1.7601320533426003E-3</v>
      </c>
      <c r="D27" s="5">
        <f t="shared" si="1"/>
        <v>12.073923428557375</v>
      </c>
      <c r="E27"/>
      <c r="H27" s="1" t="s">
        <v>43</v>
      </c>
    </row>
    <row r="28" spans="1:10">
      <c r="A28" s="1" t="s">
        <v>70</v>
      </c>
      <c r="B28" s="1">
        <v>4109</v>
      </c>
      <c r="C28" s="11">
        <f t="shared" si="0"/>
        <v>1.7848920550801442E-3</v>
      </c>
      <c r="D28" s="5">
        <f t="shared" si="1"/>
        <v>12.130275152652787</v>
      </c>
      <c r="E28" s="1">
        <v>2</v>
      </c>
      <c r="F28" s="8">
        <v>3</v>
      </c>
      <c r="G28" s="8">
        <v>6</v>
      </c>
      <c r="H28" s="1">
        <f>COUNTIF(Calculations!$B$3:$B$26, D28)</f>
        <v>1</v>
      </c>
    </row>
    <row r="29" spans="1:10">
      <c r="A29" s="1" t="s">
        <v>71</v>
      </c>
      <c r="B29" s="1">
        <v>732</v>
      </c>
      <c r="C29" s="11">
        <f t="shared" si="0"/>
        <v>3.179705486295122E-4</v>
      </c>
      <c r="D29" s="5">
        <f t="shared" si="1"/>
        <v>6.8254134730841116</v>
      </c>
      <c r="E29" s="1">
        <v>2</v>
      </c>
      <c r="F29" s="8">
        <v>6</v>
      </c>
      <c r="G29" s="8">
        <v>5</v>
      </c>
      <c r="H29" s="1">
        <v>1</v>
      </c>
    </row>
    <row r="30" spans="1:10">
      <c r="A30" s="1" t="s">
        <v>72</v>
      </c>
      <c r="B30" s="1">
        <v>990</v>
      </c>
      <c r="C30" s="11">
        <f t="shared" si="0"/>
        <v>4.3004213544155337E-4</v>
      </c>
      <c r="D30" s="5">
        <f t="shared" si="1"/>
        <v>7.548088842412648</v>
      </c>
      <c r="E30"/>
      <c r="H30" s="1" t="s">
        <v>43</v>
      </c>
      <c r="J30" t="s">
        <v>73</v>
      </c>
    </row>
    <row r="31" spans="1:10">
      <c r="A31" s="1" t="s">
        <v>74</v>
      </c>
      <c r="B31" s="1">
        <v>0</v>
      </c>
      <c r="C31" s="11">
        <f t="shared" si="0"/>
        <v>0</v>
      </c>
      <c r="D31" s="5">
        <f t="shared" si="1"/>
        <v>0</v>
      </c>
      <c r="E31"/>
      <c r="H31" s="1" t="s">
        <v>43</v>
      </c>
      <c r="J31" t="s">
        <v>75</v>
      </c>
    </row>
    <row r="32" spans="1:10">
      <c r="A32" s="1" t="s">
        <v>76</v>
      </c>
      <c r="B32" s="1">
        <v>5058</v>
      </c>
      <c r="C32" s="11">
        <f t="shared" si="0"/>
        <v>2.1971243647104818E-3</v>
      </c>
      <c r="D32" s="5">
        <f t="shared" si="1"/>
        <v>13.000245290658647</v>
      </c>
      <c r="E32"/>
      <c r="H32" s="1" t="s">
        <v>43</v>
      </c>
      <c r="J32" t="s">
        <v>77</v>
      </c>
    </row>
    <row r="33" spans="1:8">
      <c r="A33" s="1" t="s">
        <v>78</v>
      </c>
      <c r="B33" s="1">
        <v>4699</v>
      </c>
      <c r="C33" s="11">
        <f t="shared" si="0"/>
        <v>2.041179792363494E-3</v>
      </c>
      <c r="D33" s="5">
        <f t="shared" si="1"/>
        <v>12.685095857128603</v>
      </c>
      <c r="E33"/>
      <c r="H33" s="1" t="s">
        <v>43</v>
      </c>
    </row>
    <row r="34" spans="1:8">
      <c r="A34" s="1" t="s">
        <v>79</v>
      </c>
      <c r="B34" s="1">
        <v>14</v>
      </c>
      <c r="C34" s="11">
        <f t="shared" si="0"/>
        <v>6.0814039355371183E-6</v>
      </c>
      <c r="D34" s="5">
        <f t="shared" si="1"/>
        <v>1.8253015262634076</v>
      </c>
      <c r="E34" s="1">
        <v>3</v>
      </c>
      <c r="F34" s="8" t="s">
        <v>43</v>
      </c>
      <c r="G34" s="8" t="s">
        <v>43</v>
      </c>
      <c r="H34" s="1">
        <f>COUNTIF(Calculations!$B$3:$B$26, D34)</f>
        <v>1</v>
      </c>
    </row>
    <row r="35" spans="1:8">
      <c r="C35" s="1"/>
      <c r="D35" s="1"/>
    </row>
    <row r="36" spans="1:8">
      <c r="A36" s="12" t="s">
        <v>80</v>
      </c>
      <c r="B36" s="2">
        <f>SUM(B3:B34)</f>
        <v>2302100</v>
      </c>
    </row>
  </sheetData>
  <autoFilter ref="A2:H34" xr:uid="{00000000-0009-0000-0000-000001000000}"/>
  <mergeCells count="1">
    <mergeCell ref="B1:D1"/>
  </mergeCells>
  <conditionalFormatting sqref="E3:E34">
    <cfRule type="cellIs" dxfId="1" priority="2" operator="equal">
      <formula>3</formula>
    </cfRule>
    <cfRule type="cellIs" dxfId="0" priority="3" operator="equal">
      <formula>2</formula>
    </cfRule>
  </conditionalFormatting>
  <conditionalFormatting sqref="D3:D34">
    <cfRule type="dataBar" priority="4">
      <dataBar>
        <cfvo type="min"/>
        <cfvo type="max"/>
        <color rgb="FF0000FF"/>
      </dataBar>
      <extLst>
        <ext xmlns:x14="http://schemas.microsoft.com/office/spreadsheetml/2009/9/main" uri="{B025F937-C7B1-47D3-B67F-A62EFF666E3E}">
          <x14:id>{58D5455D-6659-404B-B347-AE4376EF3BB2}</x14:id>
        </ext>
      </extLst>
    </cfRule>
  </conditionalFormatting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  <ignoredErrors>
    <ignoredError sqref="H6:H34" formula="1"/>
  </ignoredErrors>
  <drawing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8D5455D-6659-404B-B347-AE4376EF3BB2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D3:D34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52"/>
  <sheetViews>
    <sheetView tabSelected="1" zoomScale="110" zoomScaleNormal="110" workbookViewId="0">
      <selection activeCell="C15" sqref="C15:D15"/>
    </sheetView>
  </sheetViews>
  <sheetFormatPr defaultRowHeight="12.75"/>
  <cols>
    <col min="1" max="1" width="19.140625" bestFit="1" customWidth="1"/>
    <col min="2" max="2" width="34.7109375" customWidth="1"/>
    <col min="3" max="3" width="30.42578125" customWidth="1"/>
    <col min="4" max="4" width="30" bestFit="1" customWidth="1"/>
    <col min="5" max="5" width="16.7109375" bestFit="1" customWidth="1"/>
    <col min="6" max="6" width="7.85546875" bestFit="1" customWidth="1"/>
    <col min="7" max="7" width="5" bestFit="1" customWidth="1"/>
    <col min="8" max="10" width="0" hidden="1" customWidth="1"/>
    <col min="11" max="11" width="37.42578125" bestFit="1" customWidth="1"/>
    <col min="12" max="12" width="16.5703125" hidden="1" customWidth="1"/>
    <col min="13" max="13" width="3.42578125" hidden="1" customWidth="1"/>
    <col min="14" max="14" width="13.28515625" hidden="1" customWidth="1"/>
    <col min="15" max="16" width="11.5703125"/>
    <col min="17" max="17" width="6.5703125" customWidth="1"/>
    <col min="18" max="1025" width="11.5703125"/>
  </cols>
  <sheetData>
    <row r="1" spans="1:18">
      <c r="A1" t="s">
        <v>136</v>
      </c>
    </row>
    <row r="2" spans="1:18">
      <c r="E2" s="25" t="s">
        <v>162</v>
      </c>
      <c r="F2" s="25"/>
      <c r="G2" s="25"/>
    </row>
    <row r="3" spans="1:18">
      <c r="A3" s="2" t="s">
        <v>137</v>
      </c>
      <c r="B3" s="19" t="s">
        <v>133</v>
      </c>
      <c r="C3" s="19" t="s">
        <v>138</v>
      </c>
      <c r="D3" s="19" t="s">
        <v>139</v>
      </c>
      <c r="E3" s="19" t="s">
        <v>133</v>
      </c>
      <c r="F3" s="19" t="s">
        <v>138</v>
      </c>
      <c r="G3" s="19" t="s">
        <v>139</v>
      </c>
      <c r="K3" s="2" t="s">
        <v>0</v>
      </c>
      <c r="L3" s="2" t="s">
        <v>135</v>
      </c>
      <c r="M3" s="2" t="s">
        <v>174</v>
      </c>
      <c r="N3" s="2" t="s">
        <v>134</v>
      </c>
      <c r="O3" s="2" t="s">
        <v>35</v>
      </c>
      <c r="P3" s="2" t="s">
        <v>180</v>
      </c>
      <c r="Q3" s="2" t="s">
        <v>174</v>
      </c>
      <c r="R3" s="2" t="s">
        <v>181</v>
      </c>
    </row>
    <row r="4" spans="1:18" ht="25.5">
      <c r="A4" s="14" t="s">
        <v>141</v>
      </c>
      <c r="B4" s="19" t="s">
        <v>161</v>
      </c>
      <c r="C4" s="21" t="s">
        <v>177</v>
      </c>
      <c r="D4" s="21" t="s">
        <v>140</v>
      </c>
      <c r="E4" s="19" t="s">
        <v>43</v>
      </c>
      <c r="F4" s="19" t="s">
        <v>43</v>
      </c>
      <c r="G4" s="19"/>
      <c r="K4" s="4" t="s">
        <v>5</v>
      </c>
      <c r="L4">
        <v>2</v>
      </c>
      <c r="M4">
        <v>0</v>
      </c>
      <c r="N4">
        <v>2</v>
      </c>
      <c r="O4" s="22">
        <f>IF(AND(ISNUMBER(N4),N4&lt;&gt;0),(L4-M4*0.25)/N4*100,"NA")</f>
        <v>100</v>
      </c>
      <c r="P4">
        <v>1</v>
      </c>
      <c r="Q4">
        <v>0</v>
      </c>
      <c r="R4">
        <v>1</v>
      </c>
    </row>
    <row r="5" spans="1:18" ht="25.5">
      <c r="A5" s="14" t="s">
        <v>142</v>
      </c>
      <c r="B5" s="19" t="s">
        <v>166</v>
      </c>
      <c r="C5" s="19" t="s">
        <v>179</v>
      </c>
      <c r="D5" s="21" t="s">
        <v>185</v>
      </c>
      <c r="E5" s="19" t="s">
        <v>43</v>
      </c>
      <c r="F5" s="19" t="s">
        <v>43</v>
      </c>
      <c r="G5" s="19"/>
      <c r="K5" s="4" t="s">
        <v>7</v>
      </c>
      <c r="L5">
        <v>0</v>
      </c>
      <c r="M5">
        <v>0</v>
      </c>
      <c r="N5">
        <v>1</v>
      </c>
      <c r="O5" s="22">
        <f t="shared" ref="O5:O26" si="0">IF(AND(ISNUMBER(N5),N5&lt;&gt;0),(L5-M5*0.25)/N5*100,"NA")</f>
        <v>0</v>
      </c>
      <c r="P5">
        <v>0</v>
      </c>
      <c r="Q5">
        <v>0</v>
      </c>
      <c r="R5">
        <v>1</v>
      </c>
    </row>
    <row r="6" spans="1:18">
      <c r="A6" s="14" t="s">
        <v>143</v>
      </c>
      <c r="B6" s="21" t="s">
        <v>143</v>
      </c>
      <c r="C6" s="21" t="s">
        <v>144</v>
      </c>
      <c r="D6" s="21" t="s">
        <v>145</v>
      </c>
      <c r="E6" s="19" t="s">
        <v>163</v>
      </c>
      <c r="F6" s="19" t="s">
        <v>43</v>
      </c>
      <c r="G6" s="19"/>
      <c r="K6" s="4" t="s">
        <v>9</v>
      </c>
      <c r="L6">
        <v>0</v>
      </c>
      <c r="M6">
        <v>0</v>
      </c>
      <c r="N6">
        <v>5</v>
      </c>
      <c r="O6" s="22">
        <f t="shared" si="0"/>
        <v>0</v>
      </c>
      <c r="P6">
        <v>0</v>
      </c>
      <c r="Q6">
        <v>0</v>
      </c>
      <c r="R6">
        <v>4</v>
      </c>
    </row>
    <row r="7" spans="1:18" ht="38.25">
      <c r="A7" s="14" t="s">
        <v>146</v>
      </c>
      <c r="B7" s="19" t="s">
        <v>170</v>
      </c>
      <c r="C7" s="21" t="s">
        <v>182</v>
      </c>
      <c r="D7" s="21" t="s">
        <v>186</v>
      </c>
      <c r="E7" s="19" t="s">
        <v>163</v>
      </c>
      <c r="F7" s="19" t="s">
        <v>43</v>
      </c>
      <c r="G7" s="19"/>
      <c r="K7" s="4" t="s">
        <v>10</v>
      </c>
      <c r="L7">
        <v>1</v>
      </c>
      <c r="M7">
        <v>0</v>
      </c>
      <c r="N7">
        <v>1</v>
      </c>
      <c r="O7" s="22">
        <f t="shared" si="0"/>
        <v>100</v>
      </c>
      <c r="P7">
        <v>0</v>
      </c>
      <c r="Q7">
        <v>0</v>
      </c>
      <c r="R7">
        <v>1</v>
      </c>
    </row>
    <row r="8" spans="1:18" ht="25.5">
      <c r="A8" s="14" t="s">
        <v>147</v>
      </c>
      <c r="B8" s="19" t="s">
        <v>167</v>
      </c>
      <c r="C8" s="21" t="s">
        <v>183</v>
      </c>
      <c r="D8" s="21" t="s">
        <v>148</v>
      </c>
      <c r="E8" s="19" t="s">
        <v>43</v>
      </c>
      <c r="F8" s="19" t="s">
        <v>43</v>
      </c>
      <c r="G8" s="19"/>
      <c r="K8" s="4" t="s">
        <v>12</v>
      </c>
      <c r="L8">
        <v>1</v>
      </c>
      <c r="M8">
        <v>0</v>
      </c>
      <c r="N8">
        <v>1</v>
      </c>
      <c r="O8" s="22">
        <f t="shared" si="0"/>
        <v>100</v>
      </c>
      <c r="P8">
        <v>0</v>
      </c>
      <c r="Q8">
        <v>0</v>
      </c>
      <c r="R8">
        <v>0</v>
      </c>
    </row>
    <row r="9" spans="1:18">
      <c r="A9" s="14" t="s">
        <v>17</v>
      </c>
      <c r="B9" s="19" t="s">
        <v>168</v>
      </c>
      <c r="C9" s="19" t="s">
        <v>178</v>
      </c>
      <c r="D9" s="21" t="s">
        <v>150</v>
      </c>
      <c r="E9" s="19" t="s">
        <v>43</v>
      </c>
      <c r="F9" s="19" t="s">
        <v>43</v>
      </c>
      <c r="G9" s="19"/>
      <c r="K9" s="4" t="s">
        <v>13</v>
      </c>
      <c r="L9">
        <v>1</v>
      </c>
      <c r="M9">
        <v>0</v>
      </c>
      <c r="N9">
        <v>1</v>
      </c>
      <c r="O9" s="22">
        <f t="shared" si="0"/>
        <v>100</v>
      </c>
      <c r="P9">
        <v>1</v>
      </c>
      <c r="Q9">
        <v>0</v>
      </c>
      <c r="R9">
        <v>1</v>
      </c>
    </row>
    <row r="10" spans="1:18">
      <c r="A10" s="14" t="s">
        <v>149</v>
      </c>
      <c r="B10" s="19" t="s">
        <v>169</v>
      </c>
      <c r="C10" s="19" t="s">
        <v>184</v>
      </c>
      <c r="D10" s="21" t="s">
        <v>151</v>
      </c>
      <c r="E10" s="19" t="s">
        <v>43</v>
      </c>
      <c r="F10" s="19" t="s">
        <v>43</v>
      </c>
      <c r="G10" s="19"/>
      <c r="K10" s="4" t="s">
        <v>14</v>
      </c>
      <c r="L10">
        <v>1</v>
      </c>
      <c r="M10">
        <v>0</v>
      </c>
      <c r="N10">
        <v>1</v>
      </c>
      <c r="O10" s="22">
        <f t="shared" si="0"/>
        <v>100</v>
      </c>
      <c r="P10">
        <v>1</v>
      </c>
      <c r="Q10">
        <v>0</v>
      </c>
      <c r="R10">
        <v>1</v>
      </c>
    </row>
    <row r="11" spans="1:18">
      <c r="A11" s="14" t="s">
        <v>18</v>
      </c>
      <c r="B11" s="21" t="s">
        <v>152</v>
      </c>
      <c r="C11" s="21" t="s">
        <v>153</v>
      </c>
      <c r="D11" s="21" t="s">
        <v>154</v>
      </c>
      <c r="E11" s="19" t="s">
        <v>43</v>
      </c>
      <c r="F11" s="19" t="s">
        <v>43</v>
      </c>
      <c r="G11" s="19"/>
      <c r="K11" s="4" t="s">
        <v>15</v>
      </c>
      <c r="L11">
        <v>0</v>
      </c>
      <c r="M11">
        <v>0</v>
      </c>
      <c r="N11">
        <v>1</v>
      </c>
      <c r="O11" s="22">
        <f t="shared" si="0"/>
        <v>0</v>
      </c>
      <c r="P11">
        <v>0</v>
      </c>
      <c r="Q11">
        <v>0</v>
      </c>
      <c r="R11">
        <v>0</v>
      </c>
    </row>
    <row r="12" spans="1:18">
      <c r="A12" s="14" t="s">
        <v>155</v>
      </c>
      <c r="B12" s="21" t="s">
        <v>164</v>
      </c>
      <c r="C12" s="21" t="s">
        <v>164</v>
      </c>
      <c r="D12" s="21" t="s">
        <v>165</v>
      </c>
      <c r="E12" s="19" t="s">
        <v>163</v>
      </c>
      <c r="F12" s="19" t="s">
        <v>43</v>
      </c>
      <c r="G12" s="19"/>
      <c r="K12" s="4" t="s">
        <v>16</v>
      </c>
      <c r="L12">
        <v>3</v>
      </c>
      <c r="M12">
        <v>0</v>
      </c>
      <c r="N12">
        <v>4</v>
      </c>
      <c r="O12" s="22">
        <f t="shared" si="0"/>
        <v>75</v>
      </c>
      <c r="P12">
        <v>2</v>
      </c>
      <c r="Q12">
        <v>0</v>
      </c>
      <c r="R12">
        <v>4</v>
      </c>
    </row>
    <row r="13" spans="1:18">
      <c r="A13" s="14" t="s">
        <v>158</v>
      </c>
      <c r="B13" s="20" t="s">
        <v>156</v>
      </c>
      <c r="C13" s="21" t="s">
        <v>159</v>
      </c>
      <c r="D13" s="21" t="s">
        <v>157</v>
      </c>
      <c r="E13" s="19" t="s">
        <v>163</v>
      </c>
      <c r="F13" s="19" t="s">
        <v>43</v>
      </c>
      <c r="G13" s="19"/>
      <c r="K13" s="4" t="s">
        <v>17</v>
      </c>
      <c r="L13">
        <v>3</v>
      </c>
      <c r="M13">
        <v>4</v>
      </c>
      <c r="N13">
        <v>3</v>
      </c>
      <c r="O13" s="22">
        <f t="shared" si="0"/>
        <v>66.666666666666657</v>
      </c>
      <c r="P13">
        <v>2</v>
      </c>
      <c r="Q13">
        <v>5</v>
      </c>
      <c r="R13">
        <v>2</v>
      </c>
    </row>
    <row r="14" spans="1:18">
      <c r="A14" s="14" t="s">
        <v>160</v>
      </c>
      <c r="B14" s="20" t="s">
        <v>156</v>
      </c>
      <c r="C14" s="21" t="s">
        <v>159</v>
      </c>
      <c r="D14" s="21" t="s">
        <v>157</v>
      </c>
      <c r="E14" s="19"/>
      <c r="F14" s="19" t="s">
        <v>43</v>
      </c>
      <c r="G14" s="19"/>
      <c r="K14" s="4" t="s">
        <v>18</v>
      </c>
      <c r="L14">
        <v>0</v>
      </c>
      <c r="M14">
        <v>0</v>
      </c>
      <c r="N14">
        <v>1</v>
      </c>
      <c r="O14" s="22">
        <f t="shared" si="0"/>
        <v>0</v>
      </c>
      <c r="P14">
        <v>0</v>
      </c>
      <c r="Q14">
        <v>0</v>
      </c>
      <c r="R14">
        <v>1</v>
      </c>
    </row>
    <row r="15" spans="1:18" ht="25.5" customHeight="1">
      <c r="A15" s="14" t="s">
        <v>171</v>
      </c>
      <c r="B15" s="20" t="s">
        <v>172</v>
      </c>
      <c r="C15" s="26" t="s">
        <v>173</v>
      </c>
      <c r="D15" s="26"/>
      <c r="E15" s="18" t="s">
        <v>175</v>
      </c>
      <c r="F15" s="19"/>
      <c r="G15" s="19"/>
      <c r="K15" s="4" t="s">
        <v>19</v>
      </c>
      <c r="L15">
        <v>0</v>
      </c>
      <c r="M15">
        <v>0</v>
      </c>
      <c r="N15">
        <v>1</v>
      </c>
      <c r="O15" s="22">
        <f t="shared" si="0"/>
        <v>0</v>
      </c>
      <c r="P15">
        <v>0</v>
      </c>
      <c r="Q15">
        <v>0</v>
      </c>
      <c r="R15">
        <v>1</v>
      </c>
    </row>
    <row r="16" spans="1:18">
      <c r="A16" s="14"/>
      <c r="B16" s="20"/>
      <c r="D16" s="24"/>
      <c r="E16" s="23"/>
      <c r="K16" s="4" t="s">
        <v>20</v>
      </c>
      <c r="L16">
        <v>3</v>
      </c>
      <c r="M16">
        <v>0</v>
      </c>
      <c r="N16">
        <v>6</v>
      </c>
      <c r="O16" s="22">
        <f t="shared" si="0"/>
        <v>50</v>
      </c>
      <c r="P16">
        <v>2</v>
      </c>
      <c r="Q16">
        <v>0</v>
      </c>
      <c r="R16">
        <v>5</v>
      </c>
    </row>
    <row r="17" spans="11:20">
      <c r="K17" s="1" t="s">
        <v>21</v>
      </c>
      <c r="L17">
        <v>0</v>
      </c>
      <c r="M17">
        <v>0</v>
      </c>
      <c r="N17">
        <v>1</v>
      </c>
      <c r="O17" s="22">
        <f t="shared" si="0"/>
        <v>0</v>
      </c>
    </row>
    <row r="18" spans="11:20" ht="25.5">
      <c r="K18" s="7" t="s">
        <v>22</v>
      </c>
      <c r="L18">
        <v>2</v>
      </c>
      <c r="M18">
        <v>2</v>
      </c>
      <c r="N18">
        <v>2</v>
      </c>
      <c r="O18" s="22">
        <f t="shared" si="0"/>
        <v>75</v>
      </c>
      <c r="P18" s="1"/>
      <c r="Q18" s="1"/>
      <c r="R18" s="1"/>
      <c r="S18" s="1"/>
      <c r="T18" s="1"/>
    </row>
    <row r="19" spans="11:20">
      <c r="K19" s="8" t="s">
        <v>23</v>
      </c>
      <c r="L19" s="17">
        <v>0</v>
      </c>
      <c r="M19" s="17">
        <v>0</v>
      </c>
      <c r="N19" s="17">
        <v>0</v>
      </c>
      <c r="O19" s="22" t="str">
        <f t="shared" si="0"/>
        <v>NA</v>
      </c>
    </row>
    <row r="20" spans="11:20">
      <c r="K20" s="8" t="s">
        <v>24</v>
      </c>
      <c r="L20" s="17">
        <v>0</v>
      </c>
      <c r="M20">
        <v>0</v>
      </c>
      <c r="N20" s="17">
        <v>4</v>
      </c>
      <c r="O20" s="22">
        <f t="shared" si="0"/>
        <v>0</v>
      </c>
    </row>
    <row r="21" spans="11:20">
      <c r="K21" s="8" t="s">
        <v>25</v>
      </c>
      <c r="L21">
        <v>0</v>
      </c>
      <c r="M21">
        <v>0</v>
      </c>
      <c r="N21">
        <v>0</v>
      </c>
      <c r="O21" s="22" t="str">
        <f t="shared" si="0"/>
        <v>NA</v>
      </c>
    </row>
    <row r="22" spans="11:20">
      <c r="K22" s="8" t="s">
        <v>26</v>
      </c>
      <c r="L22">
        <v>1</v>
      </c>
      <c r="M22">
        <v>0</v>
      </c>
      <c r="N22">
        <v>1</v>
      </c>
      <c r="O22" s="22">
        <f t="shared" si="0"/>
        <v>100</v>
      </c>
      <c r="P22">
        <v>0</v>
      </c>
      <c r="Q22">
        <v>0</v>
      </c>
      <c r="R22">
        <v>0</v>
      </c>
    </row>
    <row r="23" spans="11:20">
      <c r="K23" s="8" t="s">
        <v>27</v>
      </c>
      <c r="L23">
        <v>0</v>
      </c>
      <c r="M23">
        <v>0</v>
      </c>
      <c r="N23">
        <v>0</v>
      </c>
      <c r="O23" s="22" t="str">
        <f t="shared" si="0"/>
        <v>NA</v>
      </c>
      <c r="P23">
        <v>0</v>
      </c>
      <c r="Q23">
        <v>0</v>
      </c>
      <c r="R23">
        <v>0</v>
      </c>
    </row>
    <row r="24" spans="11:20">
      <c r="K24" s="8" t="s">
        <v>28</v>
      </c>
      <c r="L24" t="s">
        <v>176</v>
      </c>
      <c r="M24" t="s">
        <v>176</v>
      </c>
      <c r="N24" t="s">
        <v>176</v>
      </c>
      <c r="O24" s="22" t="str">
        <f t="shared" si="0"/>
        <v>NA</v>
      </c>
    </row>
    <row r="25" spans="11:20">
      <c r="K25" s="8" t="s">
        <v>29</v>
      </c>
      <c r="L25">
        <v>2</v>
      </c>
      <c r="M25">
        <v>2</v>
      </c>
      <c r="N25">
        <v>2</v>
      </c>
      <c r="O25" s="22">
        <f t="shared" si="0"/>
        <v>75</v>
      </c>
    </row>
    <row r="26" spans="11:20">
      <c r="K26" s="8" t="s">
        <v>30</v>
      </c>
      <c r="L26">
        <v>0</v>
      </c>
      <c r="M26">
        <v>0</v>
      </c>
      <c r="N26">
        <v>1</v>
      </c>
      <c r="O26" s="22">
        <f t="shared" si="0"/>
        <v>0</v>
      </c>
      <c r="P26">
        <v>0</v>
      </c>
      <c r="Q26">
        <v>0</v>
      </c>
      <c r="R26">
        <v>1</v>
      </c>
    </row>
    <row r="41" spans="1:7">
      <c r="A41" s="14"/>
      <c r="B41" s="19"/>
      <c r="C41" s="19"/>
      <c r="D41" s="19"/>
      <c r="E41" s="19"/>
      <c r="F41" s="19"/>
      <c r="G41" s="19"/>
    </row>
    <row r="42" spans="1:7">
      <c r="A42" s="14"/>
      <c r="B42" s="19"/>
      <c r="C42" s="19"/>
      <c r="D42" s="19"/>
      <c r="E42" s="19"/>
      <c r="F42" s="19"/>
      <c r="G42" s="19"/>
    </row>
    <row r="43" spans="1:7">
      <c r="A43" s="14"/>
      <c r="B43" s="19"/>
      <c r="C43" s="19"/>
      <c r="D43" s="19"/>
      <c r="E43" s="19"/>
      <c r="F43" s="19"/>
      <c r="G43" s="19"/>
    </row>
    <row r="44" spans="1:7">
      <c r="B44" s="19"/>
      <c r="C44" s="19"/>
      <c r="D44" s="19"/>
      <c r="E44" s="19"/>
      <c r="F44" s="19"/>
      <c r="G44" s="19"/>
    </row>
    <row r="45" spans="1:7">
      <c r="B45" s="19"/>
      <c r="C45" s="19"/>
      <c r="D45" s="19"/>
      <c r="E45" s="19"/>
      <c r="F45" s="19"/>
      <c r="G45" s="19"/>
    </row>
    <row r="46" spans="1:7">
      <c r="B46" s="19"/>
      <c r="C46" s="19"/>
      <c r="D46" s="19"/>
      <c r="E46" s="19"/>
      <c r="F46" s="19"/>
      <c r="G46" s="19"/>
    </row>
    <row r="47" spans="1:7">
      <c r="B47" s="19"/>
      <c r="C47" s="19"/>
      <c r="D47" s="19"/>
      <c r="E47" s="19"/>
      <c r="F47" s="19"/>
      <c r="G47" s="19"/>
    </row>
    <row r="48" spans="1:7">
      <c r="B48" s="14"/>
      <c r="C48" s="14"/>
      <c r="D48" s="14"/>
    </row>
    <row r="49" spans="2:4">
      <c r="B49" s="14"/>
      <c r="C49" s="14"/>
      <c r="D49" s="14"/>
    </row>
    <row r="50" spans="2:4">
      <c r="B50" s="14"/>
      <c r="C50" s="14"/>
      <c r="D50" s="14"/>
    </row>
    <row r="51" spans="2:4">
      <c r="B51" s="14"/>
      <c r="C51" s="14"/>
      <c r="D51" s="14"/>
    </row>
    <row r="52" spans="2:4">
      <c r="B52" s="14"/>
      <c r="C52" s="14"/>
      <c r="D52" s="14"/>
    </row>
  </sheetData>
  <mergeCells count="2">
    <mergeCell ref="C15:D15"/>
    <mergeCell ref="E2:G2"/>
  </mergeCells>
  <pageMargins left="0.78749999999999998" right="0.78749999999999998" top="1.0249999999999999" bottom="1.0249999999999999" header="0.78749999999999998" footer="0.78749999999999998"/>
  <pageSetup firstPageNumber="0" orientation="portrait" horizontalDpi="300" verticalDpi="300" r:id="rId1"/>
  <headerFooter>
    <oddHeader>&amp;C&amp;A</oddHeader>
    <oddFooter>&amp;CPage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35"/>
  <sheetViews>
    <sheetView zoomScale="110" zoomScaleNormal="110" workbookViewId="0">
      <selection activeCell="E9" sqref="E9:E10"/>
    </sheetView>
  </sheetViews>
  <sheetFormatPr defaultRowHeight="12.75"/>
  <cols>
    <col min="1" max="2" width="22.42578125" customWidth="1"/>
    <col min="3" max="3" width="22" customWidth="1"/>
    <col min="5" max="5" width="19" customWidth="1"/>
    <col min="6" max="6" width="15.140625" customWidth="1"/>
    <col min="7" max="7" width="10.5703125" customWidth="1"/>
    <col min="8" max="8" width="17.85546875" customWidth="1"/>
    <col min="9" max="9" width="15.42578125" customWidth="1"/>
  </cols>
  <sheetData>
    <row r="1" spans="1:11">
      <c r="A1" s="2" t="s">
        <v>81</v>
      </c>
      <c r="B1" s="2" t="s">
        <v>82</v>
      </c>
      <c r="C1" s="2" t="s">
        <v>83</v>
      </c>
      <c r="D1" s="2" t="s">
        <v>84</v>
      </c>
      <c r="E1" s="2" t="s">
        <v>85</v>
      </c>
      <c r="F1" s="2" t="s">
        <v>84</v>
      </c>
      <c r="H1" s="3" t="s">
        <v>86</v>
      </c>
      <c r="I1" s="2" t="s">
        <v>87</v>
      </c>
      <c r="K1" s="2" t="s">
        <v>88</v>
      </c>
    </row>
    <row r="2" spans="1:11">
      <c r="A2" s="13" t="s">
        <v>89</v>
      </c>
      <c r="B2" s="13" t="s">
        <v>89</v>
      </c>
      <c r="C2" s="14">
        <v>165</v>
      </c>
      <c r="D2" s="15">
        <f t="shared" ref="D2:D19" si="0">C2/10000</f>
        <v>1.6500000000000001E-2</v>
      </c>
      <c r="E2" s="14">
        <v>165</v>
      </c>
      <c r="F2" s="15">
        <f>E2/10000</f>
        <v>1.6500000000000001E-2</v>
      </c>
      <c r="H2" s="16">
        <f t="shared" ref="H2:H35" si="1">D2^(1/3)*100</f>
        <v>25.458216848297443</v>
      </c>
      <c r="I2" s="16">
        <f>F2^(1/3)*100</f>
        <v>25.458216848297443</v>
      </c>
      <c r="K2" t="s">
        <v>11</v>
      </c>
    </row>
    <row r="3" spans="1:11" ht="12.75" customHeight="1">
      <c r="A3" s="27" t="s">
        <v>90</v>
      </c>
      <c r="B3" s="13" t="s">
        <v>90</v>
      </c>
      <c r="C3" s="14">
        <v>1328</v>
      </c>
      <c r="D3" s="15">
        <f t="shared" si="0"/>
        <v>0.1328</v>
      </c>
      <c r="E3" s="31">
        <f>SUM(C3:C5)</f>
        <v>2656</v>
      </c>
      <c r="F3" s="29">
        <f>SUM(D3:D5)</f>
        <v>0.2656</v>
      </c>
      <c r="H3" s="16">
        <f t="shared" si="1"/>
        <v>51.019088074688213</v>
      </c>
      <c r="I3" s="30">
        <f>F3^(1/3)*100</f>
        <v>64.28002301174017</v>
      </c>
      <c r="K3" t="s">
        <v>11</v>
      </c>
    </row>
    <row r="4" spans="1:11">
      <c r="A4" s="27"/>
      <c r="B4" s="13" t="s">
        <v>91</v>
      </c>
      <c r="C4" s="14">
        <v>776</v>
      </c>
      <c r="D4" s="15">
        <f t="shared" si="0"/>
        <v>7.7600000000000002E-2</v>
      </c>
      <c r="E4" s="31"/>
      <c r="F4" s="31"/>
      <c r="H4" s="16">
        <f t="shared" si="1"/>
        <v>42.65342471011774</v>
      </c>
      <c r="I4" s="30">
        <f>F4^(1/3)*100</f>
        <v>0</v>
      </c>
      <c r="K4" t="s">
        <v>11</v>
      </c>
    </row>
    <row r="5" spans="1:11">
      <c r="A5" s="27"/>
      <c r="B5" s="13" t="s">
        <v>92</v>
      </c>
      <c r="C5" s="14">
        <v>552</v>
      </c>
      <c r="D5" s="15">
        <f t="shared" si="0"/>
        <v>5.5199999999999999E-2</v>
      </c>
      <c r="E5" s="31"/>
      <c r="F5" s="31"/>
      <c r="H5" s="16">
        <f t="shared" si="1"/>
        <v>38.075565239266069</v>
      </c>
      <c r="I5" s="30">
        <f>F5^(1/3)*100</f>
        <v>0</v>
      </c>
      <c r="K5" t="s">
        <v>11</v>
      </c>
    </row>
    <row r="6" spans="1:11" ht="12.75" customHeight="1">
      <c r="A6" s="27" t="s">
        <v>93</v>
      </c>
      <c r="B6" s="13" t="s">
        <v>94</v>
      </c>
      <c r="C6" s="14">
        <v>79</v>
      </c>
      <c r="D6" s="15">
        <f t="shared" si="0"/>
        <v>7.9000000000000008E-3</v>
      </c>
      <c r="E6" s="31">
        <f>SUM(C6:C8)</f>
        <v>434</v>
      </c>
      <c r="F6" s="29">
        <f>SUM(D6:D8)</f>
        <v>4.3400000000000001E-2</v>
      </c>
      <c r="H6" s="16">
        <f t="shared" si="1"/>
        <v>19.916317012899132</v>
      </c>
      <c r="I6" s="30">
        <f>F6^(1/3)*100</f>
        <v>35.142277986986961</v>
      </c>
      <c r="K6" t="s">
        <v>11</v>
      </c>
    </row>
    <row r="7" spans="1:11">
      <c r="A7" s="27"/>
      <c r="B7" s="13" t="s">
        <v>95</v>
      </c>
      <c r="C7" s="14">
        <v>138</v>
      </c>
      <c r="D7" s="15">
        <f t="shared" si="0"/>
        <v>1.38E-2</v>
      </c>
      <c r="E7" s="31">
        <f>SUM(C7:C9)</f>
        <v>408</v>
      </c>
      <c r="F7" s="29"/>
      <c r="H7" s="16">
        <f t="shared" si="1"/>
        <v>23.986103065798421</v>
      </c>
      <c r="I7" s="30"/>
      <c r="K7" t="s">
        <v>11</v>
      </c>
    </row>
    <row r="8" spans="1:11">
      <c r="A8" s="27"/>
      <c r="B8" s="13" t="s">
        <v>96</v>
      </c>
      <c r="C8" s="14">
        <v>217</v>
      </c>
      <c r="D8" s="15">
        <f t="shared" si="0"/>
        <v>2.1700000000000001E-2</v>
      </c>
      <c r="E8" s="31">
        <f>SUM(C8:C10)</f>
        <v>3184</v>
      </c>
      <c r="F8" s="29"/>
      <c r="H8" s="16">
        <f t="shared" si="1"/>
        <v>27.892444522551003</v>
      </c>
      <c r="I8" s="30"/>
      <c r="K8" t="s">
        <v>11</v>
      </c>
    </row>
    <row r="9" spans="1:11">
      <c r="A9" s="28" t="s">
        <v>97</v>
      </c>
      <c r="B9" s="13" t="s">
        <v>98</v>
      </c>
      <c r="C9" s="14">
        <v>53</v>
      </c>
      <c r="D9" s="15">
        <f t="shared" si="0"/>
        <v>5.3E-3</v>
      </c>
      <c r="E9" s="28">
        <f>SUM(C9:C10)</f>
        <v>2967</v>
      </c>
      <c r="F9" s="29">
        <f>SUM(D9:D10)</f>
        <v>0.29670000000000002</v>
      </c>
      <c r="H9" s="16">
        <f t="shared" si="1"/>
        <v>17.435134012651282</v>
      </c>
      <c r="I9" s="30">
        <f>F9^(1/3)*100</f>
        <v>66.696930703686448</v>
      </c>
      <c r="K9" t="s">
        <v>11</v>
      </c>
    </row>
    <row r="10" spans="1:11">
      <c r="A10" s="28"/>
      <c r="B10" s="14" t="s">
        <v>97</v>
      </c>
      <c r="C10" s="14">
        <v>2914</v>
      </c>
      <c r="D10" s="15">
        <f t="shared" si="0"/>
        <v>0.29139999999999999</v>
      </c>
      <c r="E10" s="28"/>
      <c r="F10" s="28"/>
      <c r="H10" s="16">
        <f t="shared" si="1"/>
        <v>66.297402884676842</v>
      </c>
      <c r="I10" s="30"/>
      <c r="K10" t="s">
        <v>11</v>
      </c>
    </row>
    <row r="11" spans="1:11">
      <c r="A11" s="28" t="s">
        <v>99</v>
      </c>
      <c r="B11" s="13" t="s">
        <v>100</v>
      </c>
      <c r="C11" s="14">
        <v>2407</v>
      </c>
      <c r="D11" s="15">
        <f t="shared" si="0"/>
        <v>0.2407</v>
      </c>
      <c r="E11" s="28">
        <f>SUM(C11:C15)</f>
        <v>3265</v>
      </c>
      <c r="F11" s="29">
        <f>SUM(D11:D15)</f>
        <v>0.32650000000000001</v>
      </c>
      <c r="H11" s="16">
        <f t="shared" si="1"/>
        <v>62.205009883790574</v>
      </c>
      <c r="I11" s="30">
        <f>F11^(1/3)*100</f>
        <v>68.859055567877064</v>
      </c>
      <c r="K11" t="s">
        <v>11</v>
      </c>
    </row>
    <row r="12" spans="1:11">
      <c r="A12" s="28"/>
      <c r="B12" s="13" t="s">
        <v>101</v>
      </c>
      <c r="C12" s="14">
        <v>101</v>
      </c>
      <c r="D12" s="15">
        <f t="shared" si="0"/>
        <v>1.01E-2</v>
      </c>
      <c r="E12" s="28"/>
      <c r="F12" s="28"/>
      <c r="H12" s="16">
        <f t="shared" si="1"/>
        <v>21.61592332945083</v>
      </c>
      <c r="I12" s="30"/>
      <c r="K12" t="s">
        <v>11</v>
      </c>
    </row>
    <row r="13" spans="1:11">
      <c r="A13" s="28"/>
      <c r="B13" s="13" t="s">
        <v>102</v>
      </c>
      <c r="C13" s="14">
        <v>65</v>
      </c>
      <c r="D13" s="15">
        <f t="shared" si="0"/>
        <v>6.4999999999999997E-3</v>
      </c>
      <c r="E13" s="28"/>
      <c r="F13" s="28"/>
      <c r="H13" s="16">
        <f t="shared" si="1"/>
        <v>18.662555784086241</v>
      </c>
      <c r="I13" s="30"/>
      <c r="K13" t="s">
        <v>11</v>
      </c>
    </row>
    <row r="14" spans="1:11">
      <c r="A14" s="28"/>
      <c r="B14" s="13" t="s">
        <v>103</v>
      </c>
      <c r="C14" s="14">
        <v>72</v>
      </c>
      <c r="D14" s="15">
        <f t="shared" si="0"/>
        <v>7.1999999999999998E-3</v>
      </c>
      <c r="E14" s="28"/>
      <c r="F14" s="28"/>
      <c r="H14" s="16">
        <f t="shared" si="1"/>
        <v>19.309787692112597</v>
      </c>
      <c r="I14" s="30"/>
      <c r="K14" t="s">
        <v>11</v>
      </c>
    </row>
    <row r="15" spans="1:11">
      <c r="A15" s="28"/>
      <c r="B15" s="13" t="s">
        <v>104</v>
      </c>
      <c r="C15" s="14">
        <v>620</v>
      </c>
      <c r="D15" s="15">
        <f t="shared" si="0"/>
        <v>6.2E-2</v>
      </c>
      <c r="E15" s="28"/>
      <c r="F15" s="28"/>
      <c r="H15" s="16">
        <f t="shared" si="1"/>
        <v>39.578916096804058</v>
      </c>
      <c r="I15" s="30"/>
      <c r="K15" t="s">
        <v>11</v>
      </c>
    </row>
    <row r="16" spans="1:11">
      <c r="A16" s="13" t="s">
        <v>105</v>
      </c>
      <c r="B16" s="13" t="s">
        <v>105</v>
      </c>
      <c r="C16" s="14">
        <v>79</v>
      </c>
      <c r="D16" s="15">
        <f t="shared" si="0"/>
        <v>7.9000000000000008E-3</v>
      </c>
      <c r="E16" s="14">
        <v>79</v>
      </c>
      <c r="F16" s="15">
        <f>E16/10000</f>
        <v>7.9000000000000008E-3</v>
      </c>
      <c r="H16" s="16">
        <f t="shared" si="1"/>
        <v>19.916317012899132</v>
      </c>
      <c r="I16" s="16">
        <f>F16^(1/3)*100</f>
        <v>19.916317012899132</v>
      </c>
      <c r="K16" t="s">
        <v>11</v>
      </c>
    </row>
    <row r="17" spans="1:11">
      <c r="A17" s="13" t="s">
        <v>106</v>
      </c>
      <c r="B17" s="13" t="s">
        <v>106</v>
      </c>
      <c r="C17" s="14">
        <v>395</v>
      </c>
      <c r="D17" s="15">
        <f t="shared" si="0"/>
        <v>3.95E-2</v>
      </c>
      <c r="E17" s="14">
        <v>395</v>
      </c>
      <c r="F17" s="15">
        <f>E17/10000</f>
        <v>3.95E-2</v>
      </c>
      <c r="H17" s="16">
        <f t="shared" si="1"/>
        <v>34.056423038445402</v>
      </c>
      <c r="I17" s="16">
        <f>F17^(1/3)*100</f>
        <v>34.056423038445402</v>
      </c>
      <c r="K17" t="s">
        <v>11</v>
      </c>
    </row>
    <row r="18" spans="1:11" ht="25.5">
      <c r="A18" s="13" t="s">
        <v>107</v>
      </c>
      <c r="B18" s="13" t="s">
        <v>107</v>
      </c>
      <c r="C18" s="14">
        <v>70</v>
      </c>
      <c r="D18" s="15">
        <f t="shared" si="0"/>
        <v>7.0000000000000001E-3</v>
      </c>
      <c r="E18" s="14">
        <v>70</v>
      </c>
      <c r="F18" s="15">
        <f>E18/10000</f>
        <v>7.0000000000000001E-3</v>
      </c>
      <c r="H18" s="16">
        <f t="shared" si="1"/>
        <v>19.129311827723892</v>
      </c>
      <c r="I18" s="16">
        <f>F18^(1/3)*100</f>
        <v>19.129311827723892</v>
      </c>
      <c r="K18" t="s">
        <v>11</v>
      </c>
    </row>
    <row r="19" spans="1:11">
      <c r="A19" s="13" t="s">
        <v>108</v>
      </c>
      <c r="B19" s="13" t="s">
        <v>108</v>
      </c>
      <c r="C19" s="14">
        <v>475</v>
      </c>
      <c r="D19" s="15">
        <f t="shared" si="0"/>
        <v>4.7500000000000001E-2</v>
      </c>
      <c r="E19" s="14">
        <v>475</v>
      </c>
      <c r="F19" s="15">
        <f>E19/10000</f>
        <v>4.7500000000000001E-2</v>
      </c>
      <c r="H19" s="16">
        <f t="shared" si="1"/>
        <v>36.215782217208705</v>
      </c>
      <c r="I19" s="16">
        <f>F19^(1/3)*100</f>
        <v>36.215782217208705</v>
      </c>
      <c r="K19" t="s">
        <v>43</v>
      </c>
    </row>
    <row r="20" spans="1:11" ht="12.75" customHeight="1">
      <c r="A20" s="28" t="s">
        <v>109</v>
      </c>
      <c r="B20" s="13" t="s">
        <v>110</v>
      </c>
      <c r="C20" s="14" t="s">
        <v>111</v>
      </c>
      <c r="D20" s="15">
        <v>0.19</v>
      </c>
      <c r="E20" s="32" t="s">
        <v>112</v>
      </c>
      <c r="F20" s="32" t="s">
        <v>113</v>
      </c>
      <c r="H20" s="16">
        <f t="shared" si="1"/>
        <v>57.48897078944831</v>
      </c>
      <c r="I20" s="30">
        <f>((0.35*2+0.16)/3)^(1/3)*100</f>
        <v>65.936475966716415</v>
      </c>
      <c r="K20" t="s">
        <v>11</v>
      </c>
    </row>
    <row r="21" spans="1:11">
      <c r="A21" s="28"/>
      <c r="B21" s="13" t="s">
        <v>114</v>
      </c>
      <c r="C21" s="14" t="s">
        <v>115</v>
      </c>
      <c r="D21" s="15">
        <v>0.06</v>
      </c>
      <c r="E21" s="32"/>
      <c r="F21" s="32"/>
      <c r="H21" s="16">
        <f t="shared" si="1"/>
        <v>39.148676411688641</v>
      </c>
      <c r="I21" s="30"/>
      <c r="K21" t="s">
        <v>11</v>
      </c>
    </row>
    <row r="22" spans="1:11">
      <c r="A22" s="28"/>
      <c r="B22" s="13" t="s">
        <v>116</v>
      </c>
      <c r="C22" s="14" t="s">
        <v>117</v>
      </c>
      <c r="D22" s="15">
        <v>0.02</v>
      </c>
      <c r="E22" s="32"/>
      <c r="F22" s="32"/>
      <c r="H22" s="16">
        <f t="shared" si="1"/>
        <v>27.144176165949069</v>
      </c>
      <c r="I22" s="30"/>
      <c r="K22" t="s">
        <v>11</v>
      </c>
    </row>
    <row r="23" spans="1:11">
      <c r="A23" s="28"/>
      <c r="B23" s="13" t="s">
        <v>118</v>
      </c>
      <c r="C23" s="14" t="s">
        <v>117</v>
      </c>
      <c r="D23" s="15">
        <v>0.02</v>
      </c>
      <c r="E23" s="32"/>
      <c r="F23" s="32"/>
      <c r="H23" s="16">
        <f t="shared" si="1"/>
        <v>27.144176165949069</v>
      </c>
      <c r="I23" s="30"/>
      <c r="K23" t="s">
        <v>11</v>
      </c>
    </row>
    <row r="24" spans="1:11">
      <c r="A24" s="28" t="s">
        <v>119</v>
      </c>
      <c r="B24" s="13" t="s">
        <v>120</v>
      </c>
      <c r="C24" s="14">
        <v>1211</v>
      </c>
      <c r="D24" s="15">
        <f t="shared" ref="D24:D35" si="2">C24/10000</f>
        <v>0.1211</v>
      </c>
      <c r="E24" s="28">
        <f>SUM(C24:C25)</f>
        <v>2905</v>
      </c>
      <c r="F24" s="29">
        <f>SUM(D24:D25)</f>
        <v>0.29049999999999998</v>
      </c>
      <c r="H24" s="16">
        <f t="shared" si="1"/>
        <v>49.47449626584784</v>
      </c>
      <c r="I24" s="33">
        <f>F24^(1/3)*100</f>
        <v>66.229078477410127</v>
      </c>
      <c r="K24" t="s">
        <v>11</v>
      </c>
    </row>
    <row r="25" spans="1:11">
      <c r="A25" s="28"/>
      <c r="B25" s="14" t="s">
        <v>119</v>
      </c>
      <c r="C25" s="14">
        <v>1694</v>
      </c>
      <c r="D25" s="15">
        <f t="shared" si="2"/>
        <v>0.1694</v>
      </c>
      <c r="E25" s="28"/>
      <c r="F25" s="28"/>
      <c r="H25" s="16">
        <f t="shared" si="1"/>
        <v>55.3313332932997</v>
      </c>
      <c r="I25" s="33"/>
      <c r="K25" t="s">
        <v>11</v>
      </c>
    </row>
    <row r="26" spans="1:11">
      <c r="A26" s="13" t="s">
        <v>121</v>
      </c>
      <c r="B26" s="13" t="s">
        <v>121</v>
      </c>
      <c r="C26" s="14">
        <v>4674</v>
      </c>
      <c r="D26" s="15">
        <f t="shared" si="2"/>
        <v>0.46739999999999998</v>
      </c>
      <c r="E26" s="14">
        <v>4674</v>
      </c>
      <c r="F26" s="15">
        <f>E26/10000</f>
        <v>0.46739999999999998</v>
      </c>
      <c r="H26" s="16">
        <f t="shared" si="1"/>
        <v>77.606167363301225</v>
      </c>
      <c r="I26" s="16">
        <f>F26^(1/3)*100</f>
        <v>77.606167363301225</v>
      </c>
      <c r="K26" t="s">
        <v>11</v>
      </c>
    </row>
    <row r="27" spans="1:11">
      <c r="A27" s="13" t="s">
        <v>122</v>
      </c>
      <c r="B27" s="13" t="s">
        <v>122</v>
      </c>
      <c r="C27" s="14">
        <v>396</v>
      </c>
      <c r="D27" s="15">
        <f t="shared" si="2"/>
        <v>3.9600000000000003E-2</v>
      </c>
      <c r="E27" s="14">
        <v>396</v>
      </c>
      <c r="F27" s="15">
        <f>E27/10000</f>
        <v>3.9600000000000003E-2</v>
      </c>
      <c r="H27" s="16">
        <f t="shared" si="1"/>
        <v>34.085138417174704</v>
      </c>
      <c r="I27" s="16">
        <f>F27^(1/3)*100</f>
        <v>34.085138417174704</v>
      </c>
      <c r="K27" t="s">
        <v>43</v>
      </c>
    </row>
    <row r="28" spans="1:11">
      <c r="A28" s="13" t="s">
        <v>123</v>
      </c>
      <c r="B28" s="13" t="s">
        <v>123</v>
      </c>
      <c r="C28" s="14">
        <v>795</v>
      </c>
      <c r="D28" s="15">
        <f t="shared" si="2"/>
        <v>7.9500000000000001E-2</v>
      </c>
      <c r="E28" s="14">
        <v>795</v>
      </c>
      <c r="F28" s="15">
        <f>E28/10000</f>
        <v>7.9500000000000001E-2</v>
      </c>
      <c r="H28" s="16">
        <f t="shared" si="1"/>
        <v>42.99873801957046</v>
      </c>
      <c r="I28" s="16">
        <f>F28^(1/3)*100</f>
        <v>42.99873801957046</v>
      </c>
      <c r="K28" t="s">
        <v>43</v>
      </c>
    </row>
    <row r="29" spans="1:11" ht="12.75" customHeight="1">
      <c r="A29" s="27" t="s">
        <v>124</v>
      </c>
      <c r="B29" s="13" t="s">
        <v>125</v>
      </c>
      <c r="C29" s="14">
        <v>595</v>
      </c>
      <c r="D29" s="15">
        <f t="shared" si="2"/>
        <v>5.9499999999999997E-2</v>
      </c>
      <c r="E29" s="28" t="s">
        <v>126</v>
      </c>
      <c r="F29" s="29">
        <v>0.17</v>
      </c>
      <c r="H29" s="16">
        <f t="shared" si="1"/>
        <v>39.039626608898544</v>
      </c>
      <c r="I29" s="30">
        <f>F29^(1/3)*100</f>
        <v>55.396582567544648</v>
      </c>
      <c r="K29" t="s">
        <v>11</v>
      </c>
    </row>
    <row r="30" spans="1:11">
      <c r="A30" s="27"/>
      <c r="B30" s="13" t="s">
        <v>127</v>
      </c>
      <c r="C30" s="14">
        <v>57</v>
      </c>
      <c r="D30" s="15">
        <f t="shared" si="2"/>
        <v>5.7000000000000002E-3</v>
      </c>
      <c r="E30" s="28"/>
      <c r="F30" s="28"/>
      <c r="H30" s="16">
        <f t="shared" si="1"/>
        <v>17.863159877080566</v>
      </c>
      <c r="I30" s="30"/>
      <c r="K30" t="s">
        <v>11</v>
      </c>
    </row>
    <row r="31" spans="1:11">
      <c r="A31" s="27"/>
      <c r="B31" s="13" t="s">
        <v>128</v>
      </c>
      <c r="C31" s="14">
        <v>306</v>
      </c>
      <c r="D31" s="15">
        <f t="shared" si="2"/>
        <v>3.0599999999999999E-2</v>
      </c>
      <c r="E31" s="28"/>
      <c r="F31" s="28"/>
      <c r="H31" s="16">
        <f t="shared" si="1"/>
        <v>31.278108043765329</v>
      </c>
      <c r="I31" s="30"/>
      <c r="K31" t="s">
        <v>11</v>
      </c>
    </row>
    <row r="32" spans="1:11">
      <c r="A32" s="27"/>
      <c r="B32" s="13" t="s">
        <v>129</v>
      </c>
      <c r="C32" s="14">
        <v>2</v>
      </c>
      <c r="D32" s="15">
        <f t="shared" si="2"/>
        <v>2.0000000000000001E-4</v>
      </c>
      <c r="E32" s="28"/>
      <c r="F32" s="28"/>
      <c r="H32" s="16">
        <f t="shared" si="1"/>
        <v>5.8480354764257312</v>
      </c>
      <c r="I32" s="30"/>
      <c r="K32" t="s">
        <v>11</v>
      </c>
    </row>
    <row r="33" spans="1:11" ht="12.75" customHeight="1">
      <c r="A33" s="27" t="s">
        <v>22</v>
      </c>
      <c r="B33" s="14" t="s">
        <v>130</v>
      </c>
      <c r="C33" s="14">
        <v>749</v>
      </c>
      <c r="D33" s="15">
        <f t="shared" si="2"/>
        <v>7.4899999999999994E-2</v>
      </c>
      <c r="E33" s="31">
        <f>SUM(C33:C35)</f>
        <v>4285</v>
      </c>
      <c r="F33" s="29">
        <f>SUM(D33:D35)</f>
        <v>0.42849999999999999</v>
      </c>
      <c r="H33" s="16">
        <f t="shared" si="1"/>
        <v>42.152881980594472</v>
      </c>
      <c r="I33" s="30">
        <f>F33^(1/3)*100</f>
        <v>75.390555283298838</v>
      </c>
      <c r="K33" t="s">
        <v>11</v>
      </c>
    </row>
    <row r="34" spans="1:11">
      <c r="A34" s="27"/>
      <c r="B34" s="14" t="s">
        <v>131</v>
      </c>
      <c r="C34" s="14">
        <v>2097</v>
      </c>
      <c r="D34" s="15">
        <f t="shared" si="2"/>
        <v>0.2097</v>
      </c>
      <c r="E34" s="31"/>
      <c r="F34" s="31"/>
      <c r="H34" s="16">
        <f t="shared" si="1"/>
        <v>59.410901648391722</v>
      </c>
      <c r="I34" s="30"/>
      <c r="K34" t="s">
        <v>11</v>
      </c>
    </row>
    <row r="35" spans="1:11">
      <c r="A35" s="27"/>
      <c r="B35" s="14" t="s">
        <v>132</v>
      </c>
      <c r="C35" s="14">
        <v>1439</v>
      </c>
      <c r="D35" s="15">
        <f t="shared" si="2"/>
        <v>0.1439</v>
      </c>
      <c r="E35" s="31"/>
      <c r="F35" s="31"/>
      <c r="H35" s="16">
        <f t="shared" si="1"/>
        <v>52.402692012504481</v>
      </c>
      <c r="I35" s="30"/>
      <c r="K35" t="s">
        <v>11</v>
      </c>
    </row>
  </sheetData>
  <mergeCells count="32">
    <mergeCell ref="A3:A5"/>
    <mergeCell ref="E3:E5"/>
    <mergeCell ref="F3:F5"/>
    <mergeCell ref="I3:I5"/>
    <mergeCell ref="A6:A8"/>
    <mergeCell ref="E6:E8"/>
    <mergeCell ref="F6:F8"/>
    <mergeCell ref="I6:I8"/>
    <mergeCell ref="A9:A10"/>
    <mergeCell ref="E9:E10"/>
    <mergeCell ref="F9:F10"/>
    <mergeCell ref="I9:I10"/>
    <mergeCell ref="A11:A15"/>
    <mergeCell ref="E11:E15"/>
    <mergeCell ref="F11:F15"/>
    <mergeCell ref="I11:I15"/>
    <mergeCell ref="A20:A23"/>
    <mergeCell ref="E20:E23"/>
    <mergeCell ref="F20:F23"/>
    <mergeCell ref="I20:I23"/>
    <mergeCell ref="A24:A25"/>
    <mergeCell ref="E24:E25"/>
    <mergeCell ref="F24:F25"/>
    <mergeCell ref="I24:I25"/>
    <mergeCell ref="A29:A32"/>
    <mergeCell ref="E29:E32"/>
    <mergeCell ref="F29:F32"/>
    <mergeCell ref="I29:I32"/>
    <mergeCell ref="A33:A35"/>
    <mergeCell ref="E33:E35"/>
    <mergeCell ref="F33:F35"/>
    <mergeCell ref="I33:I35"/>
  </mergeCell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  <ignoredErrors>
    <ignoredError sqref="E11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Calculations</vt:lpstr>
      <vt:lpstr>OWASP</vt:lpstr>
      <vt:lpstr>Wapiti</vt:lpstr>
      <vt:lpstr>Acunetix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Przemyslaw Buczkowski</dc:creator>
  <dc:description/>
  <cp:lastModifiedBy>Przemyslaw Buczkowski</cp:lastModifiedBy>
  <cp:revision>15</cp:revision>
  <dcterms:created xsi:type="dcterms:W3CDTF">2019-07-24T19:44:16Z</dcterms:created>
  <dcterms:modified xsi:type="dcterms:W3CDTF">2019-07-30T16:01:10Z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