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240" yWindow="240" windowWidth="24660" windowHeight="15360" tabRatio="500" firstSheet="1" activeTab="1"/>
  </bookViews>
  <sheets>
    <sheet name="Large Responses" sheetId="1" r:id="rId1"/>
    <sheet name="LargeDataSets" sheetId="8" r:id="rId2"/>
    <sheet name="LargeDataSets-BasicAnalysis" sheetId="9" r:id="rId3"/>
    <sheet name="SmallDataSets" sheetId="4" r:id="rId4"/>
    <sheet name="NoVulnData" sheetId="2" r:id="rId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3" i="9" l="1"/>
  <c r="Z23" i="9"/>
  <c r="Z20" i="9"/>
  <c r="Z19" i="9"/>
  <c r="Z18" i="9"/>
  <c r="Z17" i="9"/>
  <c r="Z16" i="9"/>
  <c r="Z15" i="9"/>
  <c r="Z14" i="9"/>
  <c r="Z12" i="9"/>
  <c r="Z11" i="9"/>
  <c r="Z10" i="9"/>
  <c r="Z9" i="9"/>
  <c r="Z8" i="9"/>
  <c r="Z7" i="9"/>
  <c r="Z6" i="9"/>
  <c r="Z5" i="9"/>
  <c r="Z4" i="9"/>
  <c r="Z3" i="9"/>
  <c r="Z2" i="9"/>
  <c r="Y2" i="9"/>
  <c r="W47" i="8"/>
  <c r="Z22" i="9"/>
  <c r="Z24" i="9"/>
  <c r="X23" i="9"/>
  <c r="V23" i="9"/>
  <c r="T23" i="9"/>
  <c r="R23" i="9"/>
  <c r="P23" i="9"/>
  <c r="N23" i="9"/>
  <c r="L23" i="9"/>
  <c r="J23" i="9"/>
  <c r="H23" i="9"/>
  <c r="F23" i="9"/>
  <c r="Y12" i="9"/>
  <c r="Y18" i="9"/>
  <c r="Y20" i="9"/>
  <c r="Y17" i="9"/>
  <c r="Y4" i="9"/>
  <c r="Y5" i="9"/>
  <c r="Y8" i="9"/>
  <c r="Y19" i="9"/>
  <c r="Y7" i="9"/>
  <c r="Y10" i="9"/>
  <c r="Y3" i="9"/>
  <c r="Y14" i="9"/>
  <c r="Y16" i="9"/>
  <c r="Y6" i="9"/>
  <c r="Y15" i="9"/>
  <c r="Y9" i="9"/>
  <c r="Y11" i="9"/>
  <c r="AB8" i="9"/>
  <c r="AB22" i="9"/>
  <c r="Y22" i="9"/>
  <c r="X20" i="9"/>
  <c r="X19" i="9"/>
  <c r="X18" i="9"/>
  <c r="X16" i="9"/>
  <c r="X15" i="9"/>
  <c r="X14" i="9"/>
  <c r="X12" i="9"/>
  <c r="X11" i="9"/>
  <c r="X10" i="9"/>
  <c r="X8" i="9"/>
  <c r="X7" i="9"/>
  <c r="X6" i="9"/>
  <c r="X5" i="9"/>
  <c r="X3" i="9"/>
  <c r="V20" i="9"/>
  <c r="V19" i="9"/>
  <c r="V18" i="9"/>
  <c r="V17" i="9"/>
  <c r="V16" i="9"/>
  <c r="V15" i="9"/>
  <c r="V14" i="9"/>
  <c r="V12" i="9"/>
  <c r="V11" i="9"/>
  <c r="V10" i="9"/>
  <c r="V9" i="9"/>
  <c r="V8" i="9"/>
  <c r="V7" i="9"/>
  <c r="V6" i="9"/>
  <c r="V5" i="9"/>
  <c r="V4" i="9"/>
  <c r="V3" i="9"/>
  <c r="T20" i="9"/>
  <c r="T19" i="9"/>
  <c r="T18" i="9"/>
  <c r="T17" i="9"/>
  <c r="T16" i="9"/>
  <c r="T15" i="9"/>
  <c r="T14" i="9"/>
  <c r="T12" i="9"/>
  <c r="T11" i="9"/>
  <c r="T10" i="9"/>
  <c r="T9" i="9"/>
  <c r="T8" i="9"/>
  <c r="T7" i="9"/>
  <c r="T6" i="9"/>
  <c r="T5" i="9"/>
  <c r="T4" i="9"/>
  <c r="T3" i="9"/>
  <c r="R20" i="9"/>
  <c r="R18" i="9"/>
  <c r="R17" i="9"/>
  <c r="R16" i="9"/>
  <c r="R12" i="9"/>
  <c r="R11" i="9"/>
  <c r="R10" i="9"/>
  <c r="R9" i="9"/>
  <c r="R6" i="9"/>
  <c r="R5" i="9"/>
  <c r="R3" i="9"/>
  <c r="P20" i="9"/>
  <c r="P19" i="9"/>
  <c r="P18" i="9"/>
  <c r="P17" i="9"/>
  <c r="P16" i="9"/>
  <c r="P15" i="9"/>
  <c r="P14" i="9"/>
  <c r="P12" i="9"/>
  <c r="P11" i="9"/>
  <c r="P10" i="9"/>
  <c r="P9" i="9"/>
  <c r="P8" i="9"/>
  <c r="P7" i="9"/>
  <c r="P6" i="9"/>
  <c r="P5" i="9"/>
  <c r="P4" i="9"/>
  <c r="P3" i="9"/>
  <c r="N20" i="9"/>
  <c r="N19" i="9"/>
  <c r="N18" i="9"/>
  <c r="N17" i="9"/>
  <c r="N16" i="9"/>
  <c r="N15" i="9"/>
  <c r="N14" i="9"/>
  <c r="N12" i="9"/>
  <c r="N11" i="9"/>
  <c r="N10" i="9"/>
  <c r="N9" i="9"/>
  <c r="N8" i="9"/>
  <c r="N7" i="9"/>
  <c r="N6" i="9"/>
  <c r="N4" i="9"/>
  <c r="N3" i="9"/>
  <c r="L20" i="9"/>
  <c r="L19" i="9"/>
  <c r="L18" i="9"/>
  <c r="L17" i="9"/>
  <c r="L16" i="9"/>
  <c r="L15" i="9"/>
  <c r="L14" i="9"/>
  <c r="L12" i="9"/>
  <c r="L11" i="9"/>
  <c r="L10" i="9"/>
  <c r="L9" i="9"/>
  <c r="L8" i="9"/>
  <c r="L7" i="9"/>
  <c r="L6" i="9"/>
  <c r="L5" i="9"/>
  <c r="L4" i="9"/>
  <c r="L3" i="9"/>
  <c r="X2" i="9"/>
  <c r="W2" i="9"/>
  <c r="V2" i="9"/>
  <c r="U2" i="9"/>
  <c r="T2" i="9"/>
  <c r="S2" i="9"/>
  <c r="R2" i="9"/>
  <c r="Q2" i="9"/>
  <c r="P2" i="9"/>
  <c r="O2" i="9"/>
  <c r="N2" i="9"/>
  <c r="M2" i="9"/>
  <c r="L2" i="9"/>
  <c r="K2" i="9"/>
  <c r="J2" i="9"/>
  <c r="I2" i="9"/>
  <c r="H2" i="9"/>
  <c r="G2" i="9"/>
  <c r="F2" i="9"/>
  <c r="E2" i="9"/>
  <c r="J20" i="9"/>
  <c r="J19" i="9"/>
  <c r="J18" i="9"/>
  <c r="J17" i="9"/>
  <c r="J16" i="9"/>
  <c r="J15" i="9"/>
  <c r="J14" i="9"/>
  <c r="J12" i="9"/>
  <c r="J11" i="9"/>
  <c r="J10" i="9"/>
  <c r="J9" i="9"/>
  <c r="J8" i="9"/>
  <c r="J7" i="9"/>
  <c r="J6" i="9"/>
  <c r="J5" i="9"/>
  <c r="J4" i="9"/>
  <c r="J3" i="9"/>
  <c r="H20" i="9"/>
  <c r="H19" i="9"/>
  <c r="H18" i="9"/>
  <c r="H17" i="9"/>
  <c r="H16" i="9"/>
  <c r="H15" i="9"/>
  <c r="H14" i="9"/>
  <c r="H12" i="9"/>
  <c r="H11" i="9"/>
  <c r="H10" i="9"/>
  <c r="H9" i="9"/>
  <c r="H8" i="9"/>
  <c r="H7" i="9"/>
  <c r="H6" i="9"/>
  <c r="H5" i="9"/>
  <c r="H4" i="9"/>
  <c r="H3" i="9"/>
  <c r="C47" i="8"/>
  <c r="E47" i="8"/>
  <c r="G47" i="8"/>
  <c r="I47" i="8"/>
  <c r="M47" i="8"/>
  <c r="Q47" i="8"/>
  <c r="S47" i="8"/>
  <c r="F20" i="9"/>
  <c r="F19" i="9"/>
  <c r="F18" i="9"/>
  <c r="F17" i="9"/>
  <c r="F16" i="9"/>
  <c r="F15" i="9"/>
  <c r="F14" i="9"/>
  <c r="F12" i="9"/>
  <c r="F11" i="9"/>
  <c r="B16" i="8"/>
  <c r="B17" i="8"/>
  <c r="B21" i="8"/>
  <c r="B22" i="8"/>
  <c r="B23" i="8"/>
  <c r="B26" i="8"/>
  <c r="B29" i="8"/>
  <c r="B30" i="8"/>
  <c r="B31" i="8"/>
  <c r="B32" i="8"/>
  <c r="B33" i="8"/>
  <c r="B34" i="8"/>
  <c r="B35" i="8"/>
  <c r="B36" i="8"/>
  <c r="B37" i="8"/>
  <c r="B38" i="8"/>
  <c r="B39" i="8"/>
  <c r="B43" i="8"/>
  <c r="B44" i="8"/>
  <c r="B46" i="8"/>
  <c r="B15" i="8"/>
  <c r="F10" i="9"/>
  <c r="F9" i="9"/>
  <c r="F8" i="9"/>
  <c r="F7" i="9"/>
  <c r="F6" i="9"/>
  <c r="F5" i="9"/>
  <c r="F4" i="9"/>
  <c r="F3" i="9"/>
  <c r="F22" i="9"/>
  <c r="F24" i="9"/>
  <c r="L22" i="9"/>
  <c r="T22" i="9"/>
  <c r="V22" i="9"/>
  <c r="H22" i="9"/>
  <c r="P22" i="9"/>
  <c r="J22" i="9"/>
  <c r="S8" i="9"/>
  <c r="T24" i="9"/>
  <c r="O12" i="9"/>
  <c r="P24" i="9"/>
  <c r="G3" i="9"/>
  <c r="H24" i="9"/>
  <c r="K6" i="9"/>
  <c r="L24" i="9"/>
  <c r="I16" i="9"/>
  <c r="J24" i="9"/>
  <c r="U9" i="9"/>
  <c r="V24" i="9"/>
  <c r="K14" i="9"/>
  <c r="K16" i="9"/>
  <c r="K11" i="9"/>
  <c r="K5" i="9"/>
  <c r="K12" i="9"/>
  <c r="K8" i="9"/>
  <c r="K4" i="9"/>
  <c r="K7" i="9"/>
  <c r="K18" i="9"/>
  <c r="K17" i="9"/>
  <c r="K20" i="9"/>
  <c r="K3" i="9"/>
  <c r="K9" i="9"/>
  <c r="O6" i="9"/>
  <c r="O18" i="9"/>
  <c r="O11" i="9"/>
  <c r="O14" i="9"/>
  <c r="I5" i="9"/>
  <c r="I4" i="9"/>
  <c r="S3" i="9"/>
  <c r="S5" i="9"/>
  <c r="S6" i="9"/>
  <c r="S4" i="9"/>
  <c r="I12" i="9"/>
  <c r="U18" i="9"/>
  <c r="O20" i="9"/>
  <c r="I14" i="9"/>
  <c r="O15" i="9"/>
  <c r="O8" i="9"/>
  <c r="O5" i="9"/>
  <c r="O10" i="9"/>
  <c r="O16" i="9"/>
  <c r="O3" i="9"/>
  <c r="O9" i="9"/>
  <c r="O19" i="9"/>
  <c r="U16" i="9"/>
  <c r="O7" i="9"/>
  <c r="S11" i="9"/>
  <c r="S15" i="9"/>
  <c r="S14" i="9"/>
  <c r="S7" i="9"/>
  <c r="S10" i="9"/>
  <c r="S9" i="9"/>
  <c r="S12" i="9"/>
  <c r="S17" i="9"/>
  <c r="S16" i="9"/>
  <c r="S19" i="9"/>
  <c r="S18" i="9"/>
  <c r="S20" i="9"/>
  <c r="O4" i="9"/>
  <c r="G14" i="9"/>
  <c r="U7" i="9"/>
  <c r="K19" i="9"/>
  <c r="U19" i="9"/>
  <c r="U4" i="9"/>
  <c r="K10" i="9"/>
  <c r="U10" i="9"/>
  <c r="U17" i="9"/>
  <c r="U20" i="9"/>
  <c r="O17" i="9"/>
  <c r="U5" i="9"/>
  <c r="U11" i="9"/>
  <c r="U15" i="9"/>
  <c r="U8" i="9"/>
  <c r="K15" i="9"/>
  <c r="U14" i="9"/>
  <c r="U3" i="9"/>
  <c r="U6" i="9"/>
  <c r="U12" i="9"/>
  <c r="I19" i="9"/>
  <c r="I20" i="9"/>
  <c r="I17" i="9"/>
  <c r="I10" i="9"/>
  <c r="I18" i="9"/>
  <c r="I6" i="9"/>
  <c r="I15" i="9"/>
  <c r="I11" i="9"/>
  <c r="I7" i="9"/>
  <c r="I9" i="9"/>
  <c r="I8" i="9"/>
  <c r="I3" i="9"/>
  <c r="G16" i="9"/>
  <c r="G20" i="9"/>
  <c r="G12" i="9"/>
  <c r="G5" i="9"/>
  <c r="G4" i="9"/>
  <c r="G6" i="9"/>
  <c r="G11" i="9"/>
  <c r="G8" i="9"/>
  <c r="G10" i="9"/>
  <c r="G7" i="9"/>
  <c r="G9" i="9"/>
  <c r="G17" i="9"/>
  <c r="G15" i="9"/>
  <c r="G18" i="9"/>
  <c r="G19" i="9"/>
  <c r="E5" i="9"/>
  <c r="E16" i="9"/>
  <c r="E20" i="9"/>
  <c r="E18" i="9"/>
  <c r="E19" i="9"/>
  <c r="E17" i="9"/>
  <c r="E14" i="9"/>
  <c r="E15" i="9"/>
  <c r="E9" i="9"/>
  <c r="E3" i="9"/>
  <c r="E7" i="9"/>
  <c r="E11" i="9"/>
  <c r="E4" i="9"/>
  <c r="E6" i="9"/>
  <c r="E12" i="9"/>
  <c r="E10" i="9"/>
  <c r="E8" i="9"/>
  <c r="O45" i="8"/>
  <c r="U42" i="8"/>
  <c r="O41" i="8"/>
  <c r="O40" i="8"/>
  <c r="O28" i="8"/>
  <c r="O27" i="8"/>
  <c r="B27" i="8"/>
  <c r="O25" i="8"/>
  <c r="U24" i="8"/>
  <c r="K20" i="8"/>
  <c r="O19" i="8"/>
  <c r="B19" i="8"/>
  <c r="U18" i="8"/>
  <c r="O18" i="8"/>
  <c r="X4" i="9"/>
  <c r="U47" i="8"/>
  <c r="R7" i="9"/>
  <c r="B25" i="8"/>
  <c r="N5" i="9"/>
  <c r="K47" i="8"/>
  <c r="B20" i="8"/>
  <c r="B28" i="8"/>
  <c r="R8" i="9"/>
  <c r="R19" i="9"/>
  <c r="B45" i="8"/>
  <c r="O47" i="8"/>
  <c r="B18" i="8"/>
  <c r="R4" i="9"/>
  <c r="B24" i="8"/>
  <c r="X9" i="9"/>
  <c r="R15" i="9"/>
  <c r="B40" i="8"/>
  <c r="R14" i="9"/>
  <c r="B41" i="8"/>
  <c r="X17" i="9"/>
  <c r="B42" i="8"/>
  <c r="O22" i="9"/>
  <c r="S22" i="9"/>
  <c r="K22" i="9"/>
  <c r="U22" i="9"/>
  <c r="I22" i="9"/>
  <c r="G22" i="9"/>
  <c r="E22" i="9"/>
  <c r="AR11" i="1"/>
  <c r="T11" i="1"/>
  <c r="Q22" i="1"/>
  <c r="Q24" i="1"/>
  <c r="R22" i="1"/>
  <c r="R24" i="1"/>
  <c r="S22" i="1"/>
  <c r="S24" i="1"/>
  <c r="T22" i="1"/>
  <c r="T24" i="1"/>
  <c r="U22" i="1"/>
  <c r="U24" i="1"/>
  <c r="V22" i="1"/>
  <c r="V24" i="1"/>
  <c r="W22" i="1"/>
  <c r="W24" i="1"/>
  <c r="X22" i="1"/>
  <c r="X24" i="1"/>
  <c r="Y22" i="1"/>
  <c r="Y24" i="1"/>
  <c r="Z22" i="1"/>
  <c r="Z24" i="1"/>
  <c r="AA22" i="1"/>
  <c r="AA24" i="1"/>
  <c r="AB22" i="1"/>
  <c r="AB24" i="1"/>
  <c r="AC22" i="1"/>
  <c r="AC24" i="1"/>
  <c r="AD22" i="1"/>
  <c r="AD24" i="1"/>
  <c r="AE22" i="1"/>
  <c r="AE24" i="1"/>
  <c r="AF22" i="1"/>
  <c r="AF24" i="1"/>
  <c r="AG22" i="1"/>
  <c r="AG24" i="1"/>
  <c r="AH22" i="1"/>
  <c r="AH24" i="1"/>
  <c r="AI22" i="1"/>
  <c r="AI24" i="1"/>
  <c r="AJ22" i="1"/>
  <c r="AJ24" i="1"/>
  <c r="AK22" i="1"/>
  <c r="AK24" i="1"/>
  <c r="AL22" i="1"/>
  <c r="AL24" i="1"/>
  <c r="AM22" i="1"/>
  <c r="AM24" i="1"/>
  <c r="AN22" i="1"/>
  <c r="AN24" i="1"/>
  <c r="AO22" i="1"/>
  <c r="AO24" i="1"/>
  <c r="AP22" i="1"/>
  <c r="AP24" i="1"/>
  <c r="AQ22" i="1"/>
  <c r="AQ24" i="1"/>
  <c r="AR22" i="1"/>
  <c r="AR24" i="1"/>
  <c r="AS22" i="1"/>
  <c r="AS24" i="1"/>
  <c r="AT22" i="1"/>
  <c r="AT24" i="1"/>
  <c r="Z11" i="1"/>
  <c r="O21" i="1"/>
  <c r="O22" i="1"/>
  <c r="R22" i="9"/>
  <c r="Q15" i="9"/>
  <c r="B47" i="8"/>
  <c r="N22" i="9"/>
  <c r="M5" i="9"/>
  <c r="X22" i="9"/>
  <c r="O14" i="1"/>
  <c r="O15" i="1"/>
  <c r="O16" i="1"/>
  <c r="O17" i="1"/>
  <c r="O18" i="1"/>
  <c r="O19" i="1"/>
  <c r="O20" i="1"/>
  <c r="O13" i="1"/>
  <c r="AT13" i="1"/>
  <c r="AT14" i="1"/>
  <c r="AT15" i="1"/>
  <c r="AT23" i="1"/>
  <c r="AT16" i="1"/>
  <c r="AT17" i="1"/>
  <c r="AT18" i="1"/>
  <c r="AT19" i="1"/>
  <c r="AT20" i="1"/>
  <c r="AT21" i="1"/>
  <c r="AI13" i="1"/>
  <c r="AI14" i="1"/>
  <c r="AI15" i="1"/>
  <c r="AI16" i="1"/>
  <c r="AI17" i="1"/>
  <c r="AI18" i="1"/>
  <c r="AI19" i="1"/>
  <c r="AI20" i="1"/>
  <c r="AI21" i="1"/>
  <c r="AJ13" i="1"/>
  <c r="AJ14" i="1"/>
  <c r="AJ15" i="1"/>
  <c r="AJ16" i="1"/>
  <c r="AJ17" i="1"/>
  <c r="AJ18" i="1"/>
  <c r="AJ19" i="1"/>
  <c r="AJ20" i="1"/>
  <c r="AJ21" i="1"/>
  <c r="AK13" i="1"/>
  <c r="AK14" i="1"/>
  <c r="AK15" i="1"/>
  <c r="AK16" i="1"/>
  <c r="AK17" i="1"/>
  <c r="AK18" i="1"/>
  <c r="AK19" i="1"/>
  <c r="AK20" i="1"/>
  <c r="AK21" i="1"/>
  <c r="AL13" i="1"/>
  <c r="AL14" i="1"/>
  <c r="AL15" i="1"/>
  <c r="AL23" i="1"/>
  <c r="AL16" i="1"/>
  <c r="AL17" i="1"/>
  <c r="AL18" i="1"/>
  <c r="AL19" i="1"/>
  <c r="AL20" i="1"/>
  <c r="AL21" i="1"/>
  <c r="AM13" i="1"/>
  <c r="AM23" i="1"/>
  <c r="AM14" i="1"/>
  <c r="AM15" i="1"/>
  <c r="AM16" i="1"/>
  <c r="AM17" i="1"/>
  <c r="AM18" i="1"/>
  <c r="AM19" i="1"/>
  <c r="AM20" i="1"/>
  <c r="AM21" i="1"/>
  <c r="AN13" i="1"/>
  <c r="AN14" i="1"/>
  <c r="AN15" i="1"/>
  <c r="AN16" i="1"/>
  <c r="AN17" i="1"/>
  <c r="AN18" i="1"/>
  <c r="AN19" i="1"/>
  <c r="AN20" i="1"/>
  <c r="AN21" i="1"/>
  <c r="AO13" i="1"/>
  <c r="AO14" i="1"/>
  <c r="AO15" i="1"/>
  <c r="AO16" i="1"/>
  <c r="AO17" i="1"/>
  <c r="AO18" i="1"/>
  <c r="AO19" i="1"/>
  <c r="AO20" i="1"/>
  <c r="AO21" i="1"/>
  <c r="AP13" i="1"/>
  <c r="AP14" i="1"/>
  <c r="AP15" i="1"/>
  <c r="AP16" i="1"/>
  <c r="AP17" i="1"/>
  <c r="AP18" i="1"/>
  <c r="AP20" i="1"/>
  <c r="AP21" i="1"/>
  <c r="AQ13" i="1"/>
  <c r="AQ14" i="1"/>
  <c r="AQ15" i="1"/>
  <c r="AQ16" i="1"/>
  <c r="AQ17" i="1"/>
  <c r="AQ18" i="1"/>
  <c r="AQ20" i="1"/>
  <c r="AQ21" i="1"/>
  <c r="AR13" i="1"/>
  <c r="AR14" i="1"/>
  <c r="AR15" i="1"/>
  <c r="AR16" i="1"/>
  <c r="AR17" i="1"/>
  <c r="AR18" i="1"/>
  <c r="AR19" i="1"/>
  <c r="AR20" i="1"/>
  <c r="AR21" i="1"/>
  <c r="AS13" i="1"/>
  <c r="AS14" i="1"/>
  <c r="AS15" i="1"/>
  <c r="AS16" i="1"/>
  <c r="AS17" i="1"/>
  <c r="AS18" i="1"/>
  <c r="AS19" i="1"/>
  <c r="AS20" i="1"/>
  <c r="AS21" i="1"/>
  <c r="X13" i="1"/>
  <c r="X14" i="1"/>
  <c r="X15" i="1"/>
  <c r="X16" i="1"/>
  <c r="X17" i="1"/>
  <c r="X18" i="1"/>
  <c r="X19" i="1"/>
  <c r="X20" i="1"/>
  <c r="X21" i="1"/>
  <c r="Y13" i="1"/>
  <c r="Y14" i="1"/>
  <c r="Y15" i="1"/>
  <c r="Y16" i="1"/>
  <c r="Y17" i="1"/>
  <c r="Y18" i="1"/>
  <c r="Y19" i="1"/>
  <c r="Y20" i="1"/>
  <c r="Y21" i="1"/>
  <c r="Z13" i="1"/>
  <c r="Z14" i="1"/>
  <c r="Z23" i="1"/>
  <c r="Z15" i="1"/>
  <c r="Z16" i="1"/>
  <c r="Z17" i="1"/>
  <c r="Z18" i="1"/>
  <c r="Z19" i="1"/>
  <c r="Z20" i="1"/>
  <c r="Z21" i="1"/>
  <c r="AA13" i="1"/>
  <c r="AA14" i="1"/>
  <c r="AA15" i="1"/>
  <c r="AA16" i="1"/>
  <c r="AA17" i="1"/>
  <c r="AA18" i="1"/>
  <c r="AA20" i="1"/>
  <c r="AA21" i="1"/>
  <c r="AB13" i="1"/>
  <c r="AB14" i="1"/>
  <c r="AB15" i="1"/>
  <c r="AB16" i="1"/>
  <c r="AB17" i="1"/>
  <c r="AB18" i="1"/>
  <c r="AB19" i="1"/>
  <c r="AB20" i="1"/>
  <c r="AB21" i="1"/>
  <c r="AC13" i="1"/>
  <c r="AC14" i="1"/>
  <c r="AC15" i="1"/>
  <c r="AC16" i="1"/>
  <c r="AC17" i="1"/>
  <c r="AC18" i="1"/>
  <c r="AC20" i="1"/>
  <c r="AC21" i="1"/>
  <c r="AD13" i="1"/>
  <c r="AD14" i="1"/>
  <c r="AD23" i="1"/>
  <c r="AD15" i="1"/>
  <c r="AD16" i="1"/>
  <c r="AD17" i="1"/>
  <c r="AD18" i="1"/>
  <c r="AD19" i="1"/>
  <c r="AD20" i="1"/>
  <c r="AD21" i="1"/>
  <c r="AE13" i="1"/>
  <c r="AE23" i="1"/>
  <c r="AE14" i="1"/>
  <c r="AE15" i="1"/>
  <c r="AE16" i="1"/>
  <c r="AE17" i="1"/>
  <c r="AE18" i="1"/>
  <c r="AE19" i="1"/>
  <c r="AE20" i="1"/>
  <c r="AE21" i="1"/>
  <c r="AF13" i="1"/>
  <c r="AF14" i="1"/>
  <c r="AF15" i="1"/>
  <c r="AF16" i="1"/>
  <c r="AF17" i="1"/>
  <c r="AF18" i="1"/>
  <c r="AF19" i="1"/>
  <c r="AF20" i="1"/>
  <c r="AF21" i="1"/>
  <c r="AG13" i="1"/>
  <c r="AG14" i="1"/>
  <c r="AG15" i="1"/>
  <c r="AG16" i="1"/>
  <c r="AG17" i="1"/>
  <c r="AG18" i="1"/>
  <c r="AG19" i="1"/>
  <c r="AG20" i="1"/>
  <c r="AG21" i="1"/>
  <c r="AH13" i="1"/>
  <c r="AH14" i="1"/>
  <c r="AH23" i="1"/>
  <c r="AH15" i="1"/>
  <c r="AH16" i="1"/>
  <c r="AH17" i="1"/>
  <c r="AH18" i="1"/>
  <c r="AH19" i="1"/>
  <c r="AH20" i="1"/>
  <c r="AH21" i="1"/>
  <c r="R13" i="1"/>
  <c r="R23" i="1"/>
  <c r="R14" i="1"/>
  <c r="R15" i="1"/>
  <c r="R16" i="1"/>
  <c r="R17" i="1"/>
  <c r="R18" i="1"/>
  <c r="R19" i="1"/>
  <c r="R20" i="1"/>
  <c r="R21" i="1"/>
  <c r="S13" i="1"/>
  <c r="S14" i="1"/>
  <c r="S15" i="1"/>
  <c r="S16" i="1"/>
  <c r="S17" i="1"/>
  <c r="S18" i="1"/>
  <c r="S19" i="1"/>
  <c r="S20" i="1"/>
  <c r="S21" i="1"/>
  <c r="T13" i="1"/>
  <c r="T14" i="1"/>
  <c r="T15" i="1"/>
  <c r="T16" i="1"/>
  <c r="T17" i="1"/>
  <c r="T18" i="1"/>
  <c r="T20" i="1"/>
  <c r="T21" i="1"/>
  <c r="U13" i="1"/>
  <c r="U14" i="1"/>
  <c r="U23" i="1"/>
  <c r="U15" i="1"/>
  <c r="U16" i="1"/>
  <c r="U17" i="1"/>
  <c r="U18" i="1"/>
  <c r="U19" i="1"/>
  <c r="U20" i="1"/>
  <c r="U21" i="1"/>
  <c r="V13" i="1"/>
  <c r="V23" i="1"/>
  <c r="V14" i="1"/>
  <c r="V15" i="1"/>
  <c r="V16" i="1"/>
  <c r="V17" i="1"/>
  <c r="V18" i="1"/>
  <c r="V19" i="1"/>
  <c r="V20" i="1"/>
  <c r="V21" i="1"/>
  <c r="W13" i="1"/>
  <c r="W14" i="1"/>
  <c r="W15" i="1"/>
  <c r="W23" i="1"/>
  <c r="W16" i="1"/>
  <c r="W17" i="1"/>
  <c r="W18" i="1"/>
  <c r="W19" i="1"/>
  <c r="W20" i="1"/>
  <c r="W21" i="1"/>
  <c r="Q14" i="1"/>
  <c r="Q23" i="1"/>
  <c r="Q15" i="1"/>
  <c r="Q16" i="1"/>
  <c r="Q17" i="1"/>
  <c r="Q18" i="1"/>
  <c r="Q19" i="1"/>
  <c r="Q20" i="1"/>
  <c r="Q21" i="1"/>
  <c r="V6" i="1"/>
  <c r="X23" i="1"/>
  <c r="AB23" i="1"/>
  <c r="AF23" i="1"/>
  <c r="AJ23" i="1"/>
  <c r="AN23" i="1"/>
  <c r="AR23" i="1"/>
  <c r="AU13" i="1"/>
  <c r="Q13" i="1"/>
  <c r="B14" i="1"/>
  <c r="B15" i="1"/>
  <c r="B16" i="1"/>
  <c r="B17" i="1"/>
  <c r="B18" i="1"/>
  <c r="B19" i="1"/>
  <c r="B20" i="1"/>
  <c r="B21" i="1"/>
  <c r="B13" i="1"/>
  <c r="U8" i="1"/>
  <c r="AP8" i="1"/>
  <c r="AP19" i="1"/>
  <c r="AA8" i="1"/>
  <c r="AA19" i="1"/>
  <c r="T8" i="1"/>
  <c r="T19" i="1"/>
  <c r="T23" i="1"/>
  <c r="AQ8" i="1"/>
  <c r="AQ19" i="1"/>
  <c r="AU8" i="1"/>
  <c r="AD8" i="1"/>
  <c r="AC8" i="1"/>
  <c r="AC19" i="1"/>
  <c r="W3" i="9"/>
  <c r="W8" i="9"/>
  <c r="W11" i="9"/>
  <c r="W16" i="9"/>
  <c r="W20" i="9"/>
  <c r="W7" i="9"/>
  <c r="W12" i="9"/>
  <c r="W19" i="9"/>
  <c r="W5" i="9"/>
  <c r="W14" i="9"/>
  <c r="W10" i="9"/>
  <c r="W18" i="9"/>
  <c r="X24" i="9"/>
  <c r="W15" i="9"/>
  <c r="W6" i="9"/>
  <c r="D5" i="9"/>
  <c r="AA5" i="9"/>
  <c r="Q20" i="9"/>
  <c r="Q17" i="9"/>
  <c r="Q12" i="9"/>
  <c r="R24" i="9"/>
  <c r="Q5" i="9"/>
  <c r="Q18" i="9"/>
  <c r="Q6" i="9"/>
  <c r="Q16" i="9"/>
  <c r="Q9" i="9"/>
  <c r="Q3" i="9"/>
  <c r="Q11" i="9"/>
  <c r="Q10" i="9"/>
  <c r="M9" i="9"/>
  <c r="M12" i="9"/>
  <c r="D12" i="9"/>
  <c r="AA12" i="9"/>
  <c r="M8" i="9"/>
  <c r="M6" i="9"/>
  <c r="N24" i="9"/>
  <c r="M3" i="9"/>
  <c r="M16" i="9"/>
  <c r="M18" i="9"/>
  <c r="D18" i="9"/>
  <c r="AA18" i="9"/>
  <c r="M14" i="9"/>
  <c r="M4" i="9"/>
  <c r="M20" i="9"/>
  <c r="D20" i="9"/>
  <c r="AA20" i="9"/>
  <c r="M17" i="9"/>
  <c r="M19" i="9"/>
  <c r="M10" i="9"/>
  <c r="M15" i="9"/>
  <c r="D15" i="9"/>
  <c r="AA15" i="9"/>
  <c r="M11" i="9"/>
  <c r="D11" i="9"/>
  <c r="AA11" i="9"/>
  <c r="M7" i="9"/>
  <c r="W17" i="9"/>
  <c r="Q7" i="9"/>
  <c r="W4" i="9"/>
  <c r="Q8" i="9"/>
  <c r="Q19" i="9"/>
  <c r="Q14" i="9"/>
  <c r="Q4" i="9"/>
  <c r="W9" i="9"/>
  <c r="AP23" i="1"/>
  <c r="AQ23" i="1"/>
  <c r="AI23" i="1"/>
  <c r="AA23" i="1"/>
  <c r="AS23" i="1"/>
  <c r="AO23" i="1"/>
  <c r="AK23" i="1"/>
  <c r="AG23" i="1"/>
  <c r="AC23" i="1"/>
  <c r="Y23" i="1"/>
  <c r="S23" i="1"/>
  <c r="D17" i="9"/>
  <c r="AA17" i="9"/>
  <c r="D6" i="9"/>
  <c r="AA6" i="9"/>
  <c r="D16" i="9"/>
  <c r="AA16" i="9"/>
  <c r="D8" i="9"/>
  <c r="AA8" i="9"/>
  <c r="D10" i="9"/>
  <c r="AA10" i="9"/>
  <c r="D4" i="9"/>
  <c r="AA4" i="9"/>
  <c r="D3" i="9"/>
  <c r="M22" i="9"/>
  <c r="Q22" i="9"/>
  <c r="D7" i="9"/>
  <c r="AA7" i="9"/>
  <c r="D19" i="9"/>
  <c r="AA19" i="9"/>
  <c r="D14" i="9"/>
  <c r="AA14" i="9"/>
  <c r="D9" i="9"/>
  <c r="AA9" i="9"/>
  <c r="W22" i="9"/>
  <c r="AA3" i="9"/>
  <c r="AA22" i="9"/>
  <c r="D22" i="9"/>
</calcChain>
</file>

<file path=xl/sharedStrings.xml><?xml version="1.0" encoding="utf-8"?>
<sst xmlns="http://schemas.openxmlformats.org/spreadsheetml/2006/main" count="774" uniqueCount="373">
  <si>
    <t>Timestamp</t>
  </si>
  <si>
    <t>Name of Company/Organization</t>
  </si>
  <si>
    <t>Company/Organization Web Site</t>
  </si>
  <si>
    <t>Point of Contact Name</t>
  </si>
  <si>
    <t>Point of Contact E-Mail</t>
  </si>
  <si>
    <t>During what year(s) was this data collected?</t>
  </si>
  <si>
    <t>If the application vulnerability data you are submitting was extracted from a publicly available report, please provide a link to that report (or reports), and the relevant page number(s)</t>
  </si>
  <si>
    <t>How many web applications do the submitted results cover?</t>
  </si>
  <si>
    <t>What were the primary programming languages the applications you reviewed written in?</t>
  </si>
  <si>
    <t>Please supply the exact percentage of applications per language checked off above:</t>
  </si>
  <si>
    <t>What were the primary industries these applications supported?</t>
  </si>
  <si>
    <t>Where in the world were the application owners primarily?</t>
  </si>
  <si>
    <t>What type of team did the bulk of this work?</t>
  </si>
  <si>
    <t>What type of analysis tools do they use?</t>
  </si>
  <si>
    <t>Which analysis tools do you frequently use?</t>
  </si>
  <si>
    <t>What is your primary assessment methodology?</t>
  </si>
  <si>
    <t>Number of SQL Injection Vulnerabilities Found (CWE-89)?</t>
  </si>
  <si>
    <t>Number of Hibernate Injection Vulnerabilities Found (CWE-564)?</t>
  </si>
  <si>
    <t>Number of Command Injection Vulnerabilities Found (CWE-77)?</t>
  </si>
  <si>
    <t>Number of Authentication Vulnerabilities Found (CWE-287)?</t>
  </si>
  <si>
    <t>Number of Session Fixation Vulnerabilities Found (CWE-384)?</t>
  </si>
  <si>
    <t>Number of Cross-Site Scripting (XSS) Vulnerabilities Found (CWE-79)?</t>
  </si>
  <si>
    <t>Number of DOM-Based XSS Vulnerabilities Found (No CWE)?</t>
  </si>
  <si>
    <t>Number of Insecure Direct Object Reference Vulnerabilities Found (CWE-639)?</t>
  </si>
  <si>
    <t>Number of Path Traversal Vulnerabilities Found (CWE-22)?</t>
  </si>
  <si>
    <t>Number of Missing Authorization Vulnerabilities Found (CWE-285)?</t>
  </si>
  <si>
    <t>Number of Security Misconfiguration Vulnerabilities Found (CWE-2)?</t>
  </si>
  <si>
    <t>Number of Cleartext Transmission of Sensitive Information Vulnerabilities Found (CWE-319)?</t>
  </si>
  <si>
    <t>Number of Cleartext Storage of Sensitive Information Vulnerabilities Found (CWE-312)?</t>
  </si>
  <si>
    <t>Number of Cryptographic Vulnerabilities Found (CWEs-310/326/327/etc)?</t>
  </si>
  <si>
    <t>Number of Improper (Function Level) Access Control Vulnerabilities Found (CWE-285)?</t>
  </si>
  <si>
    <t>Number of Cross-Site Request Forgery (CSRF) Vulnerabilities Found (CWE-352)?</t>
  </si>
  <si>
    <t>Number of Use of Known Libraries Found (No CWE)?</t>
  </si>
  <si>
    <t>Number of Unchecked Redirect Vulnerabilities Found (CWE-601)?</t>
  </si>
  <si>
    <t>Number of Unvalidated Forward Vulnerabilities Found (No CWE)?</t>
  </si>
  <si>
    <t>Number of Clickjacking Vulnerabilities Found (No CWE)?</t>
  </si>
  <si>
    <t>Number of XML eXternal Entity Injection (XXE) Vulnerabilities Found (CWE-611)?</t>
  </si>
  <si>
    <t>Number of Server-Side Request Forgery (SSRF) Vulnerabilities Found (CWE-918)?</t>
  </si>
  <si>
    <t>Number of Denial of Service (DOS) Vulnerabilities Found (CWE-400)?</t>
  </si>
  <si>
    <t>Number of Expression Language Injection Vulnerabilities Found (CWE-917)?</t>
  </si>
  <si>
    <t>Number of Error Handling Vulnerabilities Found (CWE-388)?</t>
  </si>
  <si>
    <t>Number of Information Leakage/Disclosure Vulnerabilities Found (CWE-200)?</t>
  </si>
  <si>
    <t>Number of Insufficient Anti-automation Vulnerabilities Found (CWE-799)?</t>
  </si>
  <si>
    <t>Number of Insufficient Security Logging Vulnerabilities Found (CWE-778)?</t>
  </si>
  <si>
    <t>Number of Insufficient Intrusion Detection and Response Vulnerabilities Found (No CWE)?</t>
  </si>
  <si>
    <t>Number of Mass Assignment Vulnerabilities Found (CWE-915)?</t>
  </si>
  <si>
    <t>What other vulnerabilities did you find?</t>
  </si>
  <si>
    <t>Vulnerability types you think should be added to the T10?</t>
  </si>
  <si>
    <t>Vulnerability types you think should be removed from the T10?</t>
  </si>
  <si>
    <t>Suggested changes to the Top 10 Document/Wiki?</t>
  </si>
  <si>
    <t>Suggestions on how to improve this call for data?</t>
  </si>
  <si>
    <t>Derek Weeks</t>
  </si>
  <si>
    <t>derekeweeks@gmail.com</t>
  </si>
  <si>
    <t>2015 State of the Software Supply Chain Report</t>
  </si>
  <si>
    <t>Java</t>
  </si>
  <si>
    <t>Financial, Internet/Social Media, Entertainment (Games/Music/Movies), Government</t>
  </si>
  <si>
    <t>North America, Europe, AsiaPac</t>
  </si>
  <si>
    <t>Product Vendor/Service Provider (e.g., SaaS)</t>
  </si>
  <si>
    <t>Open Source Binary Analysis; some in AppSec refer to this as SCA - Software Composition Analysis</t>
  </si>
  <si>
    <t>Sonatype's Application Health Check, Sonatype Nexus Lifecycle, Sonatype Nexus Repository Pro</t>
  </si>
  <si>
    <t>Raw (untriaged) output of automated analysis tool results using default rules</t>
  </si>
  <si>
    <t>TCS</t>
  </si>
  <si>
    <t>jaiswal.v@hotmail.com</t>
  </si>
  <si>
    <t>Both 2014 &amp; 2015</t>
  </si>
  <si>
    <t>Java, .NET, PHP</t>
  </si>
  <si>
    <t>Healthcare</t>
  </si>
  <si>
    <t>North America, Europe, AsiaPac, South America</t>
  </si>
  <si>
    <t>Internal Assessment Team(s)</t>
  </si>
  <si>
    <t>Free/Open Source Static Application Security Testing (SAST) Tools, Commercial Static Application Security Testing (SAST) Tools, Commercial Dynamic Application Security Testing (DAST) Tools</t>
  </si>
  <si>
    <t>AppScan, Burp, Fiddler</t>
  </si>
  <si>
    <t>Automated analysis tool results - with manual false positive analysis/elimination</t>
  </si>
  <si>
    <t>Easybss</t>
  </si>
  <si>
    <t>orlando_rodriguezg@hotmail.com</t>
  </si>
  <si>
    <t>.NET</t>
  </si>
  <si>
    <t>Financial, eCommerce, Internet/Social Media</t>
  </si>
  <si>
    <t>North America, South America, Republica Dominicana</t>
  </si>
  <si>
    <t>Commercial Dynamic Application Security Testing (DAST) Tools, Commercial Interactive Application Security Testing (IAST) Tools, Commercial DAST/IAST Hybrid Analysis Tools</t>
  </si>
  <si>
    <t>Combined manual expert code review and penetration testing with only commercial tools</t>
  </si>
  <si>
    <t>I4 Consulting</t>
  </si>
  <si>
    <t>justincompsci@gmail.com</t>
  </si>
  <si>
    <t>Java, Python, PHP, Ruby</t>
  </si>
  <si>
    <t>2 100% Java, 1 100% PHP, half Python half Ruby</t>
  </si>
  <si>
    <t>Internet/Social Media</t>
  </si>
  <si>
    <t>North America</t>
  </si>
  <si>
    <t>Free/Open Source Static Application Security Testing (SAST) Tools, Free/Open Source Dynamic Application Security Testing (DAST) Tools</t>
  </si>
  <si>
    <t xml:space="preserve">Among others, yara GDB Radare zap Burp </t>
  </si>
  <si>
    <t>Combined manual expert code review and penetration testing with only free tools</t>
  </si>
  <si>
    <t>Add more fields to comment on why certain vulnerabilities are so high i.e.: one application accesses a database frequently throu multiple pages and so it originally had multiple SQL injection vulnerabilities, some of which are DOS, information disclosure, and authentication bypass</t>
  </si>
  <si>
    <t>ANCAP</t>
  </si>
  <si>
    <t>alberto.daniel.hill@gmail.com</t>
  </si>
  <si>
    <t>.net 50% 30% PHP 20% JAVA</t>
  </si>
  <si>
    <t>Healthcare, eCommerce, Energy, Government</t>
  </si>
  <si>
    <t>South America</t>
  </si>
  <si>
    <t>Consulting Organization</t>
  </si>
  <si>
    <t>Free/Open Source Dynamic Application Security Testing (DAST) Tools</t>
  </si>
  <si>
    <t>acunetix, kali suite, zap, fiddle, shodan</t>
  </si>
  <si>
    <t>Manual expert penetration testing (Expected to be tool assisted w/ free DAST tool(s))</t>
  </si>
  <si>
    <t xml:space="preserve">actually i found two cases of injection with code that ran randsomeware, </t>
  </si>
  <si>
    <t>none</t>
  </si>
  <si>
    <t>i cant imagine now</t>
  </si>
  <si>
    <t>looks good.</t>
  </si>
  <si>
    <t>Hidden</t>
  </si>
  <si>
    <t>ANELKAOS@gmail.com</t>
  </si>
  <si>
    <t>Java, .NET, PHP, Perl/cgi</t>
  </si>
  <si>
    <t>50% php, 40% Java, 5% .NET, 5% Perl/cgi</t>
  </si>
  <si>
    <t>Financial, Energy, Government</t>
  </si>
  <si>
    <t>North America, Europe</t>
  </si>
  <si>
    <t>Free/Open Source Static Application Security Testing (SAST) Tools, Free/Open Source Dynamic Application Security Testing (DAST) Tools, Commercial Dynamic Application Security Testing (DAST) Tools, My own tools.</t>
  </si>
  <si>
    <t>ZAP/Burp, CoreImpact, AppScan and python scripts</t>
  </si>
  <si>
    <t>blind sqli and xss everywhere</t>
  </si>
  <si>
    <t>increase to top 20. HTTP Parameter Pollution</t>
  </si>
  <si>
    <t>Include different codifications of xss attacks.</t>
  </si>
  <si>
    <t>edgescan</t>
  </si>
  <si>
    <t>Eoin Keary</t>
  </si>
  <si>
    <t>eoin@edgescan.com</t>
  </si>
  <si>
    <t>Java = 45%. .Net = 45% PHP=10%</t>
  </si>
  <si>
    <t>Financial, Healthcare, eCommerce, Energy, Government, Gaming</t>
  </si>
  <si>
    <t>North America, Europe, Middle East</t>
  </si>
  <si>
    <t>Free/Open Source Dynamic Application Security Testing (DAST) Tools, Commercial Dynamic Application Security Testing (DAST) Tools, edgescan bespoke engine</t>
  </si>
  <si>
    <t>edgescan, Burp, Acunetix, OWASP Zap</t>
  </si>
  <si>
    <t>Output from manually tailored automated analysis tool(s) - with manual false positive analysis/elimination</t>
  </si>
  <si>
    <t>XML Injection  - 23 Exposed Admin Interface: 11</t>
  </si>
  <si>
    <t>SSL/HTTPS as a specific Topic?</t>
  </si>
  <si>
    <t>Security Misconfiguration - Change to "Poor maintenance / insecure deployment"</t>
  </si>
  <si>
    <t>None, its great</t>
  </si>
  <si>
    <t>None its also a great start</t>
  </si>
  <si>
    <t>CDAC</t>
  </si>
  <si>
    <t>askyadav771@gmail.com</t>
  </si>
  <si>
    <t>Financial, Healthcare, eCommerce</t>
  </si>
  <si>
    <t>Free/Open Source Static Application Security Testing (SAST) Tools, Free/Open Source Dynamic Application Security Testing (DAST) Tools, Free/Open Source Interactive Application Security Testing (IAST) Tools</t>
  </si>
  <si>
    <t>opensource</t>
  </si>
  <si>
    <t>EZI</t>
  </si>
  <si>
    <t>linjie01@sina.com</t>
  </si>
  <si>
    <t>Free/Open Source Interactive Application Security Testing (IAST) Tools, Commercial Static Application Security Testing (SAST) Tools</t>
  </si>
  <si>
    <t>Colegio LaSalle Monteria</t>
  </si>
  <si>
    <t>virustroyano1221@gmail.com</t>
  </si>
  <si>
    <t>PHP</t>
  </si>
  <si>
    <t>Financial, Internet/Social Media, Educacion</t>
  </si>
  <si>
    <t>pc estudiante</t>
  </si>
  <si>
    <t>Free/Open Source Static Application Security Testing (SAST) Tools</t>
  </si>
  <si>
    <t>Purpletalk</t>
  </si>
  <si>
    <t>pkrishnadeepak@gmail.com</t>
  </si>
  <si>
    <t>Financial, Healthcare, eCommerce, Internet/Social Media, Entertainment (Games/Music/Movies), mobile apps</t>
  </si>
  <si>
    <t>Free/Open Source Static Application Security Testing (SAST) Tools, Free/Open Source Dynamic Application Security Testing (DAST) Tools, Free/Open Source Interactive Application Security Testing (IAST) Tools, Commercial Static Application Security Testing (SAST) Tools, Commercial Dynamic Application Security Testing (DAST) Tools, Commercial Interactive Application Security Testing (IAST) Tools, Commercial DAST/IAST Hybrid Analysis Tools</t>
  </si>
  <si>
    <t>EVRY</t>
  </si>
  <si>
    <t>Oleksandr.Kazymyrov@evry.com</t>
  </si>
  <si>
    <t>Financial, eCommerce</t>
  </si>
  <si>
    <t>Europe</t>
  </si>
  <si>
    <t>Free/Open Source Dynamic Application Security Testing (DAST) Tools, Free/Open Source Interactive Application Security Testing (IAST) Tools, Commercial DAST/IAST Hybrid Analysis Tools</t>
  </si>
  <si>
    <t>HPE WebInspec, ZapProxy, Burp Suite, nmap</t>
  </si>
  <si>
    <t>Combined manual expert code review and penetration testing with free and commercial tools</t>
  </si>
  <si>
    <t>Cryptographic Vulnerabilities, Error Handling Vulnerabilities, Information Leakage</t>
  </si>
  <si>
    <t>Missing Function Level Access Control</t>
  </si>
  <si>
    <t>ITsec Security Services bv</t>
  </si>
  <si>
    <t>http://www.itsec.nl/</t>
  </si>
  <si>
    <t>e.gozeling@itsec.nl</t>
  </si>
  <si>
    <t>N/A</t>
  </si>
  <si>
    <t>Java, PHP</t>
  </si>
  <si>
    <t>Not available, but Java is over 2/3rd</t>
  </si>
  <si>
    <t>Financial, eCommerce, Internet/Social Media, Transport/Logistics</t>
  </si>
  <si>
    <t>Free/Open Source Dynamic Application Security Testing (DAST) Tools, Free/Open Source Interactive Application Security Testing (IAST) Tools, Commercial Dynamic Application Security Testing (DAST) Tools, Commercial DAST/IAST Hybrid Analysis Tools</t>
  </si>
  <si>
    <t>Nessus, Burp Suite (Pro), SQLmap, Nikto, SSLScan, NMap, Dirbuster, TestSSLserver.jar, TamperData, WebAlyzer, MetaSploit, ZAP, SoapUI</t>
  </si>
  <si>
    <t>Manual expert penetration testing with commercial DAST tool(s)</t>
  </si>
  <si>
    <t>Inclusion of Web Functionality from an Untrusted Source, CWE-830, 7
Unrestricted Upload of File with Dangerous Type, CWE-434, 5
Improper Input Validation, CWE-20, 4
Use of Insufficiently Random Values, CWE-330, 1</t>
  </si>
  <si>
    <t>Bad practices and risky behaviours. Though they are not a direct vulnerability, with time-lines getting shorter, unmaintainable code will result in vulnerabilities when updates/additions are made.</t>
  </si>
  <si>
    <t>Veracode</t>
  </si>
  <si>
    <t>https://www.veracode.com/</t>
  </si>
  <si>
    <t>Tim Jarrett</t>
  </si>
  <si>
    <t>tjarrett@veracode.com</t>
  </si>
  <si>
    <t>Java - 53.4%, .NET - 33.1%, PHP - 5.4%</t>
  </si>
  <si>
    <t>Financial, eCommerce, Internet/Social Media, Commercial software, telecommunications, manufacturing, education</t>
  </si>
  <si>
    <t>Commercial Static Application Security Testing (SAST) Tools, Commercial Dynamic Application Security Testing (DAST) Tools</t>
  </si>
  <si>
    <t>Veracode Static Analysis, Veracode DynamicDS, Veracode DynamicMP</t>
  </si>
  <si>
    <t>Raw output of automated analysis tools, using rules tuned by earlier stage manual false positive analysis</t>
  </si>
  <si>
    <t>via email</t>
  </si>
  <si>
    <t>CWE 611 -- almost as many applications affected as CWE 89, also bears info disclosure risk (if application is deployed in the cloud).</t>
  </si>
  <si>
    <t>More transparent documentation of data collection methodology from contributors. For instance, Veracode's statement would be: collected from applications on their first scan by a particular SAAS vendor, excluding results from languages written in primarily non-web languages (ObjectiveC, Swift, C/C++, VB6)</t>
  </si>
  <si>
    <t>Shift from # of vulnerabilities found (vulnerability prevalence) to number of applications affected (app prevalence), or reporting both. Vulnerability prevalence gives you an idea of developer effort to fix; arguably app prevalence gives you an idea of the enterprise risk.</t>
  </si>
  <si>
    <t>Branding Brand</t>
  </si>
  <si>
    <t>www.brandingbrand.com</t>
  </si>
  <si>
    <t>Alex Cline</t>
  </si>
  <si>
    <t>alex.cline@brandingbrand.com</t>
  </si>
  <si>
    <t>Java, PHP, Node.js, Objective-C</t>
  </si>
  <si>
    <t>Node.js - 80%, PHP 10%, Java 5%, Objective-C 5%</t>
  </si>
  <si>
    <t>eCommerce</t>
  </si>
  <si>
    <t>Free/Open Source Static Application Security Testing (SAST) Tools, Free/Open Source Dynamic Application Security Testing (DAST) Tools, Commercial Static Application Security Testing (SAST) Tools, Commercial Dynamic Application Security Testing (DAST) Tools</t>
  </si>
  <si>
    <t>Nessus, Checkmarx, Bespoke Analysis, HackerGuardian</t>
  </si>
  <si>
    <t>Cross Site History Manipulation, 203, 6
Client Insecure Randomness, 330, 29
Privacy Violation, 359, 11
HTML/Cookie Injection, 94, 433
Remote File Inclusion, 829, 23
Regex Injection, 624, 10</t>
  </si>
  <si>
    <t>Explicitly calling out Regular Expression Injection and DoS vulnerabilities.</t>
  </si>
  <si>
    <t>Paladion Networks</t>
  </si>
  <si>
    <t>www.paladion.net</t>
  </si>
  <si>
    <t>Prashant Verma</t>
  </si>
  <si>
    <t>prashant.verma@paladion.net</t>
  </si>
  <si>
    <t>NA</t>
  </si>
  <si>
    <t>Java 70%, .NET 10%, PHP 12%</t>
  </si>
  <si>
    <t>Financial, eCommerce, Internet/Social Media, Government</t>
  </si>
  <si>
    <t>North America, AsiaPac, Middle East</t>
  </si>
  <si>
    <t>Burp Suite Pro, NetSparker</t>
  </si>
  <si>
    <t>SQL Injection and Other Injection attacks can be separated. 95% of our discovered injection attacks are SQL Injection. Similarly Broken Authentication &amp; Session Management can be separated into two different categories.</t>
  </si>
  <si>
    <t>"Using components with known vulnerabilities" can be a subset of "Security Misconfiguration" as patched components are not used.</t>
  </si>
  <si>
    <t>If CWEs can be listed down against each Top 10 that will be of great help to pentesters.</t>
  </si>
  <si>
    <t>Bifurcation of automated and manual pentest vulnerability count is important to arrive at real weightage to each of Top10. If data call format is available in a year advance, then more detailed data can be recorded and submitted.</t>
  </si>
  <si>
    <t>Secure Network</t>
  </si>
  <si>
    <t>Secure Network s.r.l.</t>
  </si>
  <si>
    <t>a.volpatto@securenetwork.it</t>
  </si>
  <si>
    <t>Free/Open Source Static Application Security Testing (SAST) Tools, Free/Open Source Dynamic Application Security Testing (DAST) Tools, Commercial Dynamic Application Security Testing (DAST) Tools</t>
  </si>
  <si>
    <t>NMap, BurpSuite, Nessus, SQLMap, SSLScan, Metasploit</t>
  </si>
  <si>
    <t>Vantage Point</t>
  </si>
  <si>
    <t>www.vantagepoint.sg</t>
  </si>
  <si>
    <t>Gerhard Wagner</t>
  </si>
  <si>
    <t>gerhard@vantagepoint.sg</t>
  </si>
  <si>
    <t>http://www.vantagepoint.sg/blog/69-owasp-top-10-data-call-submission</t>
  </si>
  <si>
    <t>Financial, eCommerce, Internet/Social Media, Entertainment (Games/Music/Movies), Government</t>
  </si>
  <si>
    <t>AsiaPac</t>
  </si>
  <si>
    <t>manual expert penetration testing or/and code review coupled with commercial as well as free DAST and SAST tools</t>
  </si>
  <si>
    <t>CWE-434: Unrestricted Upload of File with Dangerous Type</t>
  </si>
  <si>
    <t>Web</t>
  </si>
  <si>
    <t>www.web.com</t>
  </si>
  <si>
    <t>abo.mola0093@gmail.com</t>
  </si>
  <si>
    <t>Java, .NET, Python, PHP, Ruby, Grails, Play, Node.js</t>
  </si>
  <si>
    <t>iBLISS Segurança &amp; Inteligência</t>
  </si>
  <si>
    <t>www.ibliss.com.br</t>
  </si>
  <si>
    <t>Bruno Freire</t>
  </si>
  <si>
    <t>bruno.freire@ibliss.com.br</t>
  </si>
  <si>
    <t>56% Java, 33% .Net, 11% PHP</t>
  </si>
  <si>
    <t>Financial, Healthcare, eCommerce, Internet/Social Media, Entertainment (Games/Music/Movies), Government, Defense</t>
  </si>
  <si>
    <t>Free/Open Source Static Application Security Testing (SAST) Tools, Free/Open Source Dynamic Application Security Testing (DAST) Tools, Free/Open Source Interactive Application Security Testing (IAST) Tools, Commercial Dynamic Application Security Testing (DAST) Tools</t>
  </si>
  <si>
    <t>OWASP ZAP, Acunetix, Burp, mantra</t>
  </si>
  <si>
    <t>AsTech Consulting</t>
  </si>
  <si>
    <t>https://www.astechconsulting.com</t>
  </si>
  <si>
    <t>Jason White</t>
  </si>
  <si>
    <t>jason.white@owasp.org</t>
  </si>
  <si>
    <t>Java, .NET</t>
  </si>
  <si>
    <t>Java - 54%,  .Net-24%</t>
  </si>
  <si>
    <t>Financial, Healthcare</t>
  </si>
  <si>
    <t>Manual expert code review with commercial SAST tool(s)</t>
  </si>
  <si>
    <t>The difficulty with Top 10 is the density and categorization. When unpacked, there are many more than 10 items and some can be cross-categorized. Highlighted somewhat in this post: https://www.astechconsulting.com/blog/2016/whats-in-a-name/
Also, maybe include risk as part of the top 10 data collection. However, that is likely to run into similar subjectivity problems as the labeling</t>
  </si>
  <si>
    <t>Will think this over some more and send thoughts along directly via email</t>
  </si>
  <si>
    <t>Network Test Labs Inc.</t>
  </si>
  <si>
    <t>networktestlabs.com</t>
  </si>
  <si>
    <t>vernon@networktestlabs.com</t>
  </si>
  <si>
    <t>No</t>
  </si>
  <si>
    <t>.NET, PHP, Ruby, Node.js</t>
  </si>
  <si>
    <t>eCommerce, Internet/Social Media, Entertainment (Games/Music/Movies)</t>
  </si>
  <si>
    <t>Free/Open Source Static Application Security Testing (SAST) Tools, Free/Open Source Dynamic Application Security Testing (DAST) Tools, Free/Open Source Interactive Application Security Testing (IAST) Tools, Commercial DAST/IAST Hybrid Analysis Tools</t>
  </si>
  <si>
    <t>Rapid 7, Teneable, Nikto, Qualys, Nmap, Curl, Burp Suite</t>
  </si>
  <si>
    <t>Despite being properly defended against the top 10 vulnerabilities, prominent web applications are still vulnerable to Automation. As defined by OWASP, this is a situation in which web applications that are designed for manual use are unable to define, detect, or prevent automated non-whitelisted requests. Applications that are vulnerable include login, account registration, and search forms. 
To prove this point, we devised an experiment to see if large websites were vulnerable to automation on their login forms. We chose 3 US companies that had many users (as evidenced by their Alexa ratings) and were sizeable ($1B+ revenue) along with 2 other large US companies. We used a simple Selenium test to login to a website with 5 sets of credentials, 4 fake and 1 real. On 3 of the websites we tested, all 5 login attempts were possible, including the real set of credentials. 
This has real world implications. Our experiment mimics a "credential stuffing" (also known as credential testing or brute force) attack in which an attacker tests a list of stolen credentials from website A on website B. Most won't work, but via automation, the attacker can test an impossibly large number of possible uid/pwd combinations, and then break into the accounts for which the user has reused their credentials. There are many other problems associated with insufficient anti-automation, as detailed in the OWASP Automated Threat Handbook: https://www.owasp.org/images/3/33/Automated-threat-handbook.pdf 
This data was found on websites managed by some of the top companies in the world, so we can assume their web applications are properly guarded against the OWASP Top 10 vulnerabilities. And yet, their login applications were completely susceptible to automation. Thus, it follows that "insufficient anti-automation" is a significant vulnerability for all web applications. 
 "Insufficient anti-automation (CWE-799)" should be added to OWASP T10. Our research proves that web applications that do not have brute force or automation detection controls in place are at risk of credential stuffing and other automated attacks. This vulnerability is currently rated at a Threat/Severity of High/Medium; however, our test proves how easy it is to exploit and the results can have a dramatic impact on a business and its users. These attacks are easy to scale, (from 1 automated request to 1000 distributed over time), increasing chances of compromise.</t>
  </si>
  <si>
    <t>No comment</t>
  </si>
  <si>
    <t>The Wiki is easy to use and the T10 PDF is very handy. Please add  "Insufficient anti-automation (CWE-799) protection" to the new OWASP T10. Everyone looks to OWASP for guidance and per this research shows a huge potential hole in web app security that IT needs to be aware off.</t>
  </si>
  <si>
    <t>We are happy with this process, however a downloadable application in the future would be appreciated.</t>
  </si>
  <si>
    <t>Contrast Security</t>
  </si>
  <si>
    <t>http://contrastsecurity.com</t>
  </si>
  <si>
    <t>Jeff Williams</t>
  </si>
  <si>
    <t>jeff.williams@contrastsecurity.com</t>
  </si>
  <si>
    <t>Data is from a random sample of client applications using Contrast Enterprise SAAS edition only (not Contrast On-Premise edition)</t>
  </si>
  <si>
    <t>Java, .NET, Node.js</t>
  </si>
  <si>
    <t>67% Java, 28% .NET, 5% Node.js</t>
  </si>
  <si>
    <t>Financial, Healthcare, eCommerce, Entertainment (Games/Music/Movies), Government</t>
  </si>
  <si>
    <t>Commercial Interactive Application Security Testing (IAST) Tools</t>
  </si>
  <si>
    <t>Contrast Enterprise Edition</t>
  </si>
  <si>
    <t>Lack of attack detection/prevention, unprotected APIs, XXE, untrusted deserialization, use of non-standard controls, weak HTTP headers</t>
  </si>
  <si>
    <t>It's perfect the way it is</t>
  </si>
  <si>
    <t>OWASP should redo the CWE correctly</t>
  </si>
  <si>
    <t>hamed.naderi@gmail.com</t>
  </si>
  <si>
    <t>Financial, Healthcare, eCommerce, Internet/Social Media, Airline, Energy, Entertainment (Games/Music/Movies), Government</t>
  </si>
  <si>
    <t>Shape Security</t>
  </si>
  <si>
    <t>shapesecurity.com</t>
  </si>
  <si>
    <t>niki@shapesecurity.com</t>
  </si>
  <si>
    <t>60%, 40%</t>
  </si>
  <si>
    <t>Financial, eCommerce, Airline, Government, Insurance</t>
  </si>
  <si>
    <t>Improper Enforcement of a Single, Unique Action (CWE-837): 2
Improper Restriction of Excessive Authentication Attempts (CWE-307): 2</t>
  </si>
  <si>
    <t>Include "Insufficient Anti-Automation" (longer explanation will be submitted via email)</t>
  </si>
  <si>
    <t>Allow for attack data to be submitted. We found it limiting to supply just vulnerability data for this particular vulnerability, and that may be the case for other vulnerabilities.</t>
  </si>
  <si>
    <t>Khallaagh</t>
  </si>
  <si>
    <t>khallaagh.ir</t>
  </si>
  <si>
    <t>mohammad.mortazavi.z@gmail.com</t>
  </si>
  <si>
    <t>Entertainment (Games/Music/Movies)</t>
  </si>
  <si>
    <t>Middle East</t>
  </si>
  <si>
    <t>Free/Open Source Dynamic Application Security Testing (DAST) Tools, Free/Open Source Interactive Application Security Testing (IAST) Tools, Commercial Static Application Security Testing (SAST) Tools</t>
  </si>
  <si>
    <t>DDoS.com</t>
  </si>
  <si>
    <t>https://www.ddos.com</t>
  </si>
  <si>
    <t>lihb@ddos.com</t>
  </si>
  <si>
    <t>Python, PHP</t>
  </si>
  <si>
    <t>North America, AsiaPac</t>
  </si>
  <si>
    <t>Output from manually tailored automated analysis tool(s)</t>
  </si>
  <si>
    <t>Minded Security</t>
  </si>
  <si>
    <t>https://www.mindedsecurity.com/</t>
  </si>
  <si>
    <t>Gianrico</t>
  </si>
  <si>
    <t>gianrico.ingrosso@mindedsecurity.com</t>
  </si>
  <si>
    <t>User enumeration, CWE 203, 158
HTTP Response splitting, CWE 113, 62 
Insecure session cookie, CWE 614, 316
Weak Password policy, CWE 521, 84
Arbitrary file upload, CWE 434, 188
No Session timeout, CWE 613, 65
LDAP injection, CWE 90, 57
View state MAC disabled, No CWE, 60
Insecure logout, No CWE, 55
Concurrent sessions permitted, No CWE, 102
Incorrect Content-Type in JSON responses, No CWE, 70</t>
  </si>
  <si>
    <t>Abfa Mazandaran</t>
  </si>
  <si>
    <t>www.abfa-mazandaran.ir</t>
  </si>
  <si>
    <t>info@abfa-mazandaran.ir</t>
  </si>
  <si>
    <t>SHCP</t>
  </si>
  <si>
    <t>gvillamartelf11@hotmail.com</t>
  </si>
  <si>
    <t>Attack Info</t>
  </si>
  <si>
    <t>https://www.akamai.com/us/en/multimedia/documents/state-of-the-internet/akamai-q1-2016-state-of-the-internet-security-report.pdf</t>
  </si>
  <si>
    <t>Input Validation</t>
  </si>
  <si>
    <t>Tools with manual false positive elimination</t>
  </si>
  <si>
    <t>Raw tool output</t>
  </si>
  <si>
    <t>Expert code review/pen testing aided by commercial tools</t>
  </si>
  <si>
    <t>Expert Pen Testing aided by commercial DAST tools</t>
  </si>
  <si>
    <t>Expert code review aided by commercial SAST tools</t>
  </si>
  <si>
    <t>Expert code review/pen testing aided by free tools</t>
  </si>
  <si>
    <t>Number of Use of Known Libraries Found (NEW 937)?</t>
  </si>
  <si>
    <t>Unrestricted Upload of File with Dangerous Type (CWE-434)</t>
  </si>
  <si>
    <t>Aspect Security</t>
  </si>
  <si>
    <t>??</t>
  </si>
  <si>
    <t>Average:</t>
  </si>
  <si>
    <t># of Entries:</t>
  </si>
  <si>
    <t>Burp Pro</t>
  </si>
  <si>
    <t>A1-Injection</t>
  </si>
  <si>
    <t>A4-Insecure Direct Object References</t>
  </si>
  <si>
    <t>A10-Unvalidated Redirects and Forwards</t>
  </si>
  <si>
    <t>Information Disclosure</t>
  </si>
  <si>
    <t>A2-Broken Authentication and Session Management</t>
  </si>
  <si>
    <t>A5-Security Misconfiguration</t>
  </si>
  <si>
    <t>A6-Sensitive Data Exposure</t>
  </si>
  <si>
    <t>A8-Cross Site Request Forgery (CSRF)</t>
  </si>
  <si>
    <t>Denial of Service (DoS)</t>
  </si>
  <si>
    <t>Auditing and Logging</t>
  </si>
  <si>
    <t>Total:</t>
  </si>
  <si>
    <t>CWE #s</t>
  </si>
  <si>
    <t>77,89,564,611,917</t>
  </si>
  <si>
    <t>Insufficient Antiautomation</t>
  </si>
  <si>
    <t>Mass Assignment</t>
  </si>
  <si>
    <t>2013 Top 10 - Area</t>
  </si>
  <si>
    <t>A3-Cross-Site Scripting (XSS)</t>
  </si>
  <si>
    <t>A7-Missing Function Level Access Control</t>
  </si>
  <si>
    <t>A9-Using Components with Known Vulnerabilities</t>
  </si>
  <si>
    <t>310,312,319,326,327</t>
  </si>
  <si>
    <t>601,Forwards (no cwe)</t>
  </si>
  <si>
    <t>79,DOM XSS(no cwe)</t>
  </si>
  <si>
    <t>352,918,Clickjack</t>
  </si>
  <si>
    <t>285, 2 of them</t>
  </si>
  <si>
    <t>Insufficient Input Validation</t>
  </si>
  <si>
    <t>None</t>
  </si>
  <si>
    <t>Totals</t>
  </si>
  <si>
    <t>Totals:</t>
  </si>
  <si>
    <t>Edgescan</t>
  </si>
  <si>
    <t>2013 Data Prevalence</t>
  </si>
  <si>
    <t>No Data</t>
  </si>
  <si>
    <t>Product Vendor</t>
  </si>
  <si>
    <t>Consultant</t>
  </si>
  <si>
    <t>Service Provider</t>
  </si>
  <si>
    <t>2017 Data Prevalence</t>
  </si>
  <si>
    <t># of Apps:</t>
  </si>
  <si>
    <t>Ave Vulns / App:</t>
  </si>
  <si>
    <t>Softtek</t>
  </si>
  <si>
    <t>http://www.softtek.com/</t>
  </si>
  <si>
    <t>julio.maldonado@softtek.com, martha.salgado@softtek.com, raul.muro@softtek.com</t>
  </si>
  <si>
    <t>Java;.NET;PHP;Play;Oracle</t>
  </si>
  <si>
    <t xml:space="preserve">Java: 62.5%, .NET: 10.3%, PHP: 7.2%, Oracle: 7.9%, </t>
  </si>
  <si>
    <t>Healthcare;eCommerce;Airline;Energy;Bank, Financial Services, Transportation</t>
  </si>
  <si>
    <t>North America;Europe;AsiaPac</t>
  </si>
  <si>
    <t>Free/Open Source Static Application Security Testing (SAST) Tools;Free/Open Source Dynamic Application Security Testing (DAST) Tools;Commercial Static Application Security Testing (SAST) Tools;Commercial Dynamic Application Security Testing (DAST) Tools</t>
  </si>
  <si>
    <t>Checkmarx, Nessus, nMap, Fiddler, Burp, HP Web Inspect, OWASP ZAP, WIreshark, Paros, AppSentry, Kali Linux, SoapUI</t>
  </si>
  <si>
    <t>Combined manual expert code review and penetration testing with free and commercial tools, Automated analysis tool results - with manual false positive analysis/elimination</t>
  </si>
  <si>
    <t>Underprotected APIs</t>
  </si>
  <si>
    <t>All</t>
  </si>
  <si>
    <t>Sonatype</t>
  </si>
  <si>
    <t>hamed naderi</t>
  </si>
  <si>
    <t>2014-2015 Prevalence Rank</t>
  </si>
  <si>
    <t>2014-2015 Overall Prevalence</t>
  </si>
  <si>
    <t>john.pavone@aspectsecurity.com</t>
  </si>
  <si>
    <t>www.aspectsecurity.com</t>
  </si>
  <si>
    <t>Free &amp; Commercial Dynamic Application Security Testing (DAST) Tools, Commercial Static Application Security Testing (SAST) Tools, Commercial Interactive Application Security Testing (IAST) Tools</t>
  </si>
  <si>
    <t>Burp Pro, OWASP ZAP, Contrast, Fortify, IBM AppScan Source</t>
  </si>
  <si>
    <t>Note: Sonatype's input wasn't 'small' but all in one category, so we didn't roll it into the large data set analysis.</t>
  </si>
  <si>
    <t>Sent in email</t>
  </si>
  <si>
    <t>Financial, Government, Healthcare, Technology Services, Defense, Airline, Retail, Education</t>
  </si>
  <si>
    <t>manual expert penetration testing or/and code review coupled with commercial DAST/SAST/IAST tools and free DAST/SAST tools</t>
  </si>
  <si>
    <t>Other Areas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</si>
</sst>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font>
    <font>
      <sz val="10"/>
      <name val="Arial"/>
      <family val="2"/>
    </font>
    <font>
      <u/>
      <sz val="10"/>
      <color rgb="FF0000FF"/>
      <name val="Arial"/>
      <family val="2"/>
    </font>
    <font>
      <u/>
      <sz val="10"/>
      <color theme="11"/>
      <name val="Arial"/>
      <family val="2"/>
    </font>
    <font>
      <sz val="11"/>
      <color rgb="FF000000"/>
      <name val="Arial"/>
      <family val="2"/>
    </font>
    <font>
      <sz val="10"/>
      <color rgb="FF000000"/>
      <name val="Arial"/>
      <family val="2"/>
    </font>
    <font>
      <sz val="10"/>
      <name val="Arial"/>
      <family val="2"/>
    </font>
    <font>
      <b/>
      <sz val="10"/>
      <color rgb="FF000000"/>
      <name val="Arial"/>
      <family val="2"/>
    </font>
    <font>
      <sz val="10"/>
      <color rgb="FF000000"/>
      <name val="Arial"/>
      <family val="2"/>
    </font>
    <font>
      <u/>
      <sz val="10"/>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9" fontId="8" fillId="0" borderId="0" applyFont="0" applyFill="0" applyBorder="0" applyAlignment="0" applyProtection="0"/>
    <xf numFmtId="0" fontId="3" fillId="0" borderId="0" applyNumberFormat="0" applyFill="0" applyBorder="0" applyAlignment="0" applyProtection="0"/>
  </cellStyleXfs>
  <cellXfs count="46">
    <xf numFmtId="0" fontId="0" fillId="0" borderId="0" xfId="0" applyFont="1" applyAlignment="1"/>
    <xf numFmtId="164" fontId="1" fillId="0" borderId="0" xfId="0" applyNumberFormat="1" applyFont="1" applyAlignment="1"/>
    <xf numFmtId="0" fontId="1" fillId="0" borderId="0" xfId="0" applyFont="1" applyAlignment="1"/>
    <xf numFmtId="9" fontId="1" fillId="0" borderId="0" xfId="0" applyNumberFormat="1" applyFont="1" applyAlignment="1"/>
    <xf numFmtId="0" fontId="2" fillId="0" borderId="0" xfId="0" applyFont="1" applyAlignment="1"/>
    <xf numFmtId="3" fontId="1" fillId="0" borderId="0" xfId="0" applyNumberFormat="1" applyFont="1" applyAlignment="1"/>
    <xf numFmtId="0" fontId="4" fillId="0" borderId="0" xfId="0" applyFont="1" applyAlignment="1"/>
    <xf numFmtId="0" fontId="6" fillId="0" borderId="0" xfId="0" applyFont="1" applyAlignment="1"/>
    <xf numFmtId="0" fontId="7" fillId="0" borderId="0" xfId="0" applyFont="1" applyAlignment="1"/>
    <xf numFmtId="0" fontId="0" fillId="0" borderId="0" xfId="0"/>
    <xf numFmtId="0" fontId="0" fillId="0" borderId="0" xfId="0" applyFont="1" applyAlignment="1">
      <alignment horizontal="right"/>
    </xf>
    <xf numFmtId="0" fontId="6" fillId="0" borderId="0" xfId="0" applyFont="1" applyAlignment="1">
      <alignment horizontal="right"/>
    </xf>
    <xf numFmtId="0" fontId="0" fillId="0" borderId="0" xfId="0" applyNumberFormat="1"/>
    <xf numFmtId="0" fontId="0" fillId="2" borderId="0" xfId="0" applyFont="1" applyFill="1" applyAlignment="1"/>
    <xf numFmtId="0" fontId="0" fillId="3" borderId="0" xfId="0" applyFont="1" applyFill="1" applyAlignment="1"/>
    <xf numFmtId="0" fontId="0" fillId="0" borderId="0" xfId="0" applyAlignment="1">
      <alignment wrapText="1"/>
    </xf>
    <xf numFmtId="0" fontId="0" fillId="0" borderId="0" xfId="0" applyFill="1"/>
    <xf numFmtId="10" fontId="0" fillId="0" borderId="0" xfId="18" applyNumberFormat="1" applyFont="1" applyFill="1"/>
    <xf numFmtId="10" fontId="0" fillId="0" borderId="0" xfId="18" applyNumberFormat="1" applyFont="1"/>
    <xf numFmtId="10" fontId="0" fillId="0" borderId="0" xfId="0" applyNumberFormat="1"/>
    <xf numFmtId="0" fontId="0" fillId="0" borderId="0" xfId="0" applyFont="1"/>
    <xf numFmtId="0" fontId="0" fillId="4" borderId="0" xfId="0" applyFill="1"/>
    <xf numFmtId="0" fontId="0" fillId="0" borderId="0" xfId="0" applyAlignment="1">
      <alignment horizontal="right"/>
    </xf>
    <xf numFmtId="3" fontId="0" fillId="0" borderId="0" xfId="0" applyNumberFormat="1" applyAlignment="1">
      <alignment horizontal="right"/>
    </xf>
    <xf numFmtId="3" fontId="0" fillId="0" borderId="0" xfId="0" quotePrefix="1" applyNumberFormat="1" applyAlignment="1">
      <alignment horizontal="right"/>
    </xf>
    <xf numFmtId="10" fontId="0" fillId="0" borderId="0" xfId="0" applyNumberFormat="1" applyFill="1"/>
    <xf numFmtId="0" fontId="0" fillId="0" borderId="0" xfId="0" applyFont="1" applyFill="1" applyAlignment="1">
      <alignment horizontal="right"/>
    </xf>
    <xf numFmtId="10" fontId="5" fillId="0" borderId="0" xfId="18" applyNumberFormat="1" applyFont="1" applyFill="1"/>
    <xf numFmtId="0" fontId="5" fillId="0" borderId="0" xfId="0" applyFont="1" applyFill="1"/>
    <xf numFmtId="0" fontId="5" fillId="0" borderId="0" xfId="0" applyFont="1" applyFill="1" applyAlignment="1">
      <alignment horizontal="center"/>
    </xf>
    <xf numFmtId="0" fontId="5" fillId="0" borderId="0" xfId="0" applyFont="1" applyFill="1" applyAlignment="1">
      <alignment horizontal="right"/>
    </xf>
    <xf numFmtId="0" fontId="0" fillId="0" borderId="0" xfId="0" applyAlignment="1">
      <alignment horizontal="center"/>
    </xf>
    <xf numFmtId="0" fontId="0" fillId="0" borderId="0" xfId="0" applyFont="1" applyFill="1" applyAlignment="1"/>
    <xf numFmtId="0" fontId="0" fillId="0" borderId="0" xfId="0" applyFill="1" applyAlignment="1">
      <alignment horizontal="center"/>
    </xf>
    <xf numFmtId="0" fontId="0" fillId="0" borderId="0" xfId="0" applyFont="1" applyFill="1"/>
    <xf numFmtId="0" fontId="5" fillId="0" borderId="0" xfId="0" applyFont="1" applyFill="1" applyAlignment="1">
      <alignment horizontal="left"/>
    </xf>
    <xf numFmtId="0" fontId="0" fillId="0" borderId="0" xfId="0" applyFill="1" applyAlignment="1">
      <alignment horizontal="left"/>
    </xf>
    <xf numFmtId="0" fontId="9" fillId="0" borderId="0" xfId="0" applyFont="1" applyFill="1"/>
    <xf numFmtId="0" fontId="6" fillId="0" borderId="0" xfId="0" applyFont="1" applyFill="1" applyAlignment="1"/>
    <xf numFmtId="0" fontId="7" fillId="0" borderId="0" xfId="0" applyFont="1" applyFill="1" applyAlignment="1"/>
    <xf numFmtId="0" fontId="6" fillId="0" borderId="0" xfId="0" applyFont="1" applyFill="1" applyAlignment="1">
      <alignment horizontal="right"/>
    </xf>
    <xf numFmtId="0" fontId="7" fillId="0" borderId="0" xfId="0" applyFont="1"/>
    <xf numFmtId="0" fontId="7" fillId="0" borderId="0" xfId="0" applyFont="1" applyFill="1"/>
    <xf numFmtId="0" fontId="7" fillId="0" borderId="0" xfId="0" applyFont="1" applyFill="1" applyAlignment="1">
      <alignment horizontal="center"/>
    </xf>
    <xf numFmtId="0" fontId="7" fillId="0" borderId="0" xfId="0" applyFont="1" applyAlignment="1">
      <alignment wrapText="1"/>
    </xf>
    <xf numFmtId="0" fontId="7" fillId="0" borderId="0" xfId="0" applyFont="1" applyFill="1" applyBorder="1"/>
  </cellXfs>
  <cellStyles count="2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Normal" xfId="0" builtinId="0"/>
    <cellStyle name="Percent" xfId="18"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aladion.net/" TargetMode="External"/><Relationship Id="rId4" Type="http://schemas.openxmlformats.org/officeDocument/2006/relationships/hyperlink" Target="http://www.ibliss.com.br/" TargetMode="External"/><Relationship Id="rId5" Type="http://schemas.openxmlformats.org/officeDocument/2006/relationships/hyperlink" Target="https://www.astechconsulting.com/" TargetMode="External"/><Relationship Id="rId6" Type="http://schemas.openxmlformats.org/officeDocument/2006/relationships/hyperlink" Target="http://contrastsecurity.com/" TargetMode="External"/><Relationship Id="rId7" Type="http://schemas.openxmlformats.org/officeDocument/2006/relationships/hyperlink" Target="https://www.mindedsecurity.com/" TargetMode="External"/><Relationship Id="rId8" Type="http://schemas.openxmlformats.org/officeDocument/2006/relationships/hyperlink" Target="http://www.vantagepoint.sg/blog/69-owasp-top-10-data-call-submission" TargetMode="External"/><Relationship Id="rId9" Type="http://schemas.openxmlformats.org/officeDocument/2006/relationships/hyperlink" Target="http://www.vantagepoint.sg/" TargetMode="External"/><Relationship Id="rId1" Type="http://schemas.openxmlformats.org/officeDocument/2006/relationships/hyperlink" Target="https://www.veracode.com/" TargetMode="External"/><Relationship Id="rId2" Type="http://schemas.openxmlformats.org/officeDocument/2006/relationships/hyperlink" Target="http://www.brandingbra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0"/>
  <sheetViews>
    <sheetView workbookViewId="0">
      <pane ySplit="1" topLeftCell="A2" activePane="bottomLeft" state="frozen"/>
      <selection pane="bottomLeft" activeCell="A33" sqref="A33"/>
    </sheetView>
  </sheetViews>
  <sheetFormatPr baseColWidth="10" defaultColWidth="14.5" defaultRowHeight="15.75" customHeight="1" x14ac:dyDescent="0"/>
  <cols>
    <col min="1" max="6" width="21.5" customWidth="1"/>
    <col min="7" max="7" width="31.33203125" customWidth="1"/>
    <col min="8" max="15" width="21.5" customWidth="1"/>
    <col min="16" max="16" width="66.1640625" customWidth="1"/>
    <col min="17" max="53" width="21.5" customWidth="1"/>
  </cols>
  <sheetData>
    <row r="1" spans="1:53"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304</v>
      </c>
      <c r="AH1" t="s">
        <v>33</v>
      </c>
      <c r="AI1" t="s">
        <v>34</v>
      </c>
      <c r="AJ1" t="s">
        <v>35</v>
      </c>
      <c r="AK1" t="s">
        <v>36</v>
      </c>
      <c r="AL1" t="s">
        <v>37</v>
      </c>
      <c r="AM1" t="s">
        <v>38</v>
      </c>
      <c r="AN1" t="s">
        <v>39</v>
      </c>
      <c r="AO1" t="s">
        <v>40</v>
      </c>
      <c r="AP1" t="s">
        <v>41</v>
      </c>
      <c r="AQ1" t="s">
        <v>42</v>
      </c>
      <c r="AR1" t="s">
        <v>43</v>
      </c>
      <c r="AS1" t="s">
        <v>44</v>
      </c>
      <c r="AT1" t="s">
        <v>45</v>
      </c>
      <c r="AU1" t="s">
        <v>297</v>
      </c>
      <c r="AV1" s="9" t="s">
        <v>305</v>
      </c>
      <c r="AW1" t="s">
        <v>46</v>
      </c>
      <c r="AX1" t="s">
        <v>47</v>
      </c>
      <c r="AY1" t="s">
        <v>48</v>
      </c>
      <c r="AZ1" t="s">
        <v>49</v>
      </c>
      <c r="BA1" t="s">
        <v>50</v>
      </c>
    </row>
    <row r="2" spans="1:53" ht="15.75" customHeight="1">
      <c r="A2" s="1">
        <v>42521.468599421292</v>
      </c>
      <c r="B2" s="2" t="s">
        <v>112</v>
      </c>
      <c r="D2" s="2" t="s">
        <v>113</v>
      </c>
      <c r="E2" s="2" t="s">
        <v>114</v>
      </c>
      <c r="F2" s="2" t="s">
        <v>63</v>
      </c>
      <c r="H2" s="2">
        <v>356</v>
      </c>
      <c r="I2" s="2" t="s">
        <v>64</v>
      </c>
      <c r="J2" s="2" t="s">
        <v>115</v>
      </c>
      <c r="K2" s="2" t="s">
        <v>116</v>
      </c>
      <c r="L2" s="2" t="s">
        <v>117</v>
      </c>
      <c r="M2" s="2" t="s">
        <v>93</v>
      </c>
      <c r="N2" s="2" t="s">
        <v>118</v>
      </c>
      <c r="O2" s="2" t="s">
        <v>119</v>
      </c>
      <c r="P2" s="2" t="s">
        <v>120</v>
      </c>
      <c r="Q2" s="2">
        <v>27</v>
      </c>
      <c r="R2" s="2">
        <v>0</v>
      </c>
      <c r="S2" s="2">
        <v>22</v>
      </c>
      <c r="T2" s="2">
        <v>21</v>
      </c>
      <c r="U2" s="2">
        <v>20</v>
      </c>
      <c r="V2" s="2">
        <v>1023</v>
      </c>
      <c r="W2" s="2">
        <v>76</v>
      </c>
      <c r="X2" s="2">
        <v>56</v>
      </c>
      <c r="Y2" s="2">
        <v>33</v>
      </c>
      <c r="Z2" s="2">
        <v>24</v>
      </c>
      <c r="AA2" s="2">
        <v>418</v>
      </c>
      <c r="AB2" s="2">
        <v>114</v>
      </c>
      <c r="AC2" s="2">
        <v>0</v>
      </c>
      <c r="AD2" s="2">
        <v>655</v>
      </c>
      <c r="AE2" s="2">
        <v>0</v>
      </c>
      <c r="AF2" s="2">
        <v>82</v>
      </c>
      <c r="AG2" s="2">
        <v>602</v>
      </c>
      <c r="AH2" s="2">
        <v>22</v>
      </c>
      <c r="AI2" s="2">
        <v>0</v>
      </c>
      <c r="AJ2" s="2">
        <v>826</v>
      </c>
      <c r="AK2" s="2">
        <v>30</v>
      </c>
      <c r="AL2" s="2">
        <v>3</v>
      </c>
      <c r="AM2" s="2">
        <v>374</v>
      </c>
      <c r="AN2" s="2">
        <v>4</v>
      </c>
      <c r="AO2" s="2">
        <v>136</v>
      </c>
      <c r="AP2" s="2">
        <v>136</v>
      </c>
      <c r="AQ2" s="2">
        <v>23</v>
      </c>
      <c r="AR2" s="2">
        <v>0</v>
      </c>
      <c r="AS2" s="2">
        <v>0</v>
      </c>
      <c r="AT2" s="2">
        <v>12</v>
      </c>
      <c r="AU2" s="2"/>
      <c r="AV2" s="2"/>
      <c r="AW2" s="2" t="s">
        <v>121</v>
      </c>
      <c r="AX2" s="2" t="s">
        <v>122</v>
      </c>
      <c r="AY2" s="2" t="s">
        <v>123</v>
      </c>
      <c r="AZ2" s="2" t="s">
        <v>124</v>
      </c>
      <c r="BA2" s="2" t="s">
        <v>125</v>
      </c>
    </row>
    <row r="3" spans="1:53" ht="15.75" customHeight="1">
      <c r="A3" s="1">
        <v>42566.621855335645</v>
      </c>
      <c r="B3" s="2" t="s">
        <v>165</v>
      </c>
      <c r="C3" s="4" t="s">
        <v>166</v>
      </c>
      <c r="D3" s="2" t="s">
        <v>167</v>
      </c>
      <c r="E3" s="2" t="s">
        <v>168</v>
      </c>
      <c r="F3" s="2">
        <v>2015</v>
      </c>
      <c r="H3" s="2">
        <v>44627</v>
      </c>
      <c r="I3" s="2" t="s">
        <v>64</v>
      </c>
      <c r="J3" s="2" t="s">
        <v>169</v>
      </c>
      <c r="K3" s="2" t="s">
        <v>170</v>
      </c>
      <c r="M3" s="2" t="s">
        <v>57</v>
      </c>
      <c r="N3" s="2" t="s">
        <v>171</v>
      </c>
      <c r="O3" s="2" t="s">
        <v>172</v>
      </c>
      <c r="P3" s="2" t="s">
        <v>173</v>
      </c>
      <c r="Q3" s="2">
        <v>173883</v>
      </c>
      <c r="R3" s="2">
        <v>1993</v>
      </c>
      <c r="S3" s="2">
        <v>7673</v>
      </c>
      <c r="T3" s="2">
        <v>30</v>
      </c>
      <c r="U3" s="2">
        <v>2973</v>
      </c>
      <c r="V3" s="5">
        <v>1903322</v>
      </c>
      <c r="X3" s="2">
        <v>100</v>
      </c>
      <c r="Y3" s="2">
        <v>8573</v>
      </c>
      <c r="AC3" s="2">
        <v>113</v>
      </c>
      <c r="AF3" s="2">
        <v>43</v>
      </c>
      <c r="AH3" s="2">
        <v>56503</v>
      </c>
      <c r="AK3" s="2">
        <v>41849</v>
      </c>
      <c r="AT3" s="2">
        <v>4915</v>
      </c>
      <c r="AU3" s="2"/>
      <c r="AV3" s="2"/>
      <c r="AW3" s="2" t="s">
        <v>174</v>
      </c>
      <c r="AX3" s="2" t="s">
        <v>175</v>
      </c>
      <c r="AZ3" s="2" t="s">
        <v>176</v>
      </c>
      <c r="BA3" s="2" t="s">
        <v>177</v>
      </c>
    </row>
    <row r="4" spans="1:53" ht="15.75" customHeight="1">
      <c r="A4" s="1">
        <v>42569.700454745369</v>
      </c>
      <c r="B4" s="2" t="s">
        <v>178</v>
      </c>
      <c r="C4" s="4" t="s">
        <v>179</v>
      </c>
      <c r="D4" s="2" t="s">
        <v>180</v>
      </c>
      <c r="E4" s="2" t="s">
        <v>181</v>
      </c>
      <c r="F4" s="2" t="s">
        <v>63</v>
      </c>
      <c r="H4" s="2">
        <v>200</v>
      </c>
      <c r="I4" s="2" t="s">
        <v>182</v>
      </c>
      <c r="J4" s="2" t="s">
        <v>183</v>
      </c>
      <c r="K4" s="2" t="s">
        <v>184</v>
      </c>
      <c r="L4" s="2" t="s">
        <v>83</v>
      </c>
      <c r="M4" s="2" t="s">
        <v>67</v>
      </c>
      <c r="N4" s="2" t="s">
        <v>185</v>
      </c>
      <c r="O4" s="2" t="s">
        <v>186</v>
      </c>
      <c r="P4" s="2" t="s">
        <v>77</v>
      </c>
      <c r="Q4" s="2">
        <v>9</v>
      </c>
      <c r="R4" s="2">
        <v>0</v>
      </c>
      <c r="S4" s="2">
        <v>2</v>
      </c>
      <c r="T4" s="2">
        <v>124</v>
      </c>
      <c r="U4" s="2">
        <v>76</v>
      </c>
      <c r="V4" s="2">
        <v>681</v>
      </c>
      <c r="W4" s="2">
        <v>19</v>
      </c>
      <c r="X4" s="2">
        <v>6</v>
      </c>
      <c r="Y4" s="2">
        <v>22</v>
      </c>
      <c r="Z4" s="2">
        <v>7</v>
      </c>
      <c r="AA4" s="2">
        <v>14</v>
      </c>
      <c r="AB4" s="2">
        <v>149</v>
      </c>
      <c r="AC4" s="2">
        <v>0</v>
      </c>
      <c r="AD4" s="2">
        <v>102</v>
      </c>
      <c r="AE4" s="2">
        <v>69</v>
      </c>
      <c r="AF4" s="2">
        <v>183</v>
      </c>
      <c r="AG4" s="2">
        <v>55</v>
      </c>
      <c r="AH4" s="2">
        <v>26</v>
      </c>
      <c r="AI4" s="2">
        <v>33</v>
      </c>
      <c r="AJ4" s="2">
        <v>182</v>
      </c>
      <c r="AL4" s="2">
        <v>1</v>
      </c>
      <c r="AM4" s="2">
        <v>27</v>
      </c>
      <c r="AO4" s="2">
        <v>8</v>
      </c>
      <c r="AP4" s="2">
        <v>49</v>
      </c>
      <c r="AW4" s="2" t="s">
        <v>187</v>
      </c>
      <c r="AX4" s="2" t="s">
        <v>188</v>
      </c>
    </row>
    <row r="5" spans="1:53" ht="15.75" customHeight="1">
      <c r="A5" s="1">
        <v>42570.427015185182</v>
      </c>
      <c r="B5" s="2" t="s">
        <v>189</v>
      </c>
      <c r="C5" s="4" t="s">
        <v>190</v>
      </c>
      <c r="D5" s="2" t="s">
        <v>191</v>
      </c>
      <c r="E5" s="2" t="s">
        <v>192</v>
      </c>
      <c r="F5" s="2" t="s">
        <v>63</v>
      </c>
      <c r="G5" s="2" t="s">
        <v>193</v>
      </c>
      <c r="H5" s="2">
        <v>1400</v>
      </c>
      <c r="I5" s="2" t="s">
        <v>64</v>
      </c>
      <c r="J5" s="2" t="s">
        <v>194</v>
      </c>
      <c r="K5" s="2" t="s">
        <v>195</v>
      </c>
      <c r="L5" s="2" t="s">
        <v>196</v>
      </c>
      <c r="M5" s="2" t="s">
        <v>93</v>
      </c>
      <c r="N5" s="2" t="s">
        <v>171</v>
      </c>
      <c r="O5" s="2" t="s">
        <v>197</v>
      </c>
      <c r="P5" s="2" t="s">
        <v>162</v>
      </c>
      <c r="Q5" s="2">
        <v>780</v>
      </c>
      <c r="R5" s="2">
        <v>0</v>
      </c>
      <c r="S5" s="2">
        <v>14</v>
      </c>
      <c r="T5" s="2">
        <v>400</v>
      </c>
      <c r="U5" s="2">
        <v>780</v>
      </c>
      <c r="V5" s="2">
        <v>1040</v>
      </c>
      <c r="W5" s="2">
        <v>15</v>
      </c>
      <c r="X5" s="2">
        <v>530</v>
      </c>
      <c r="Y5" s="2">
        <v>130</v>
      </c>
      <c r="Z5" s="2">
        <v>1100</v>
      </c>
      <c r="AA5" s="2">
        <v>400</v>
      </c>
      <c r="AB5" s="2">
        <v>1020</v>
      </c>
      <c r="AC5" s="2">
        <v>170</v>
      </c>
      <c r="AD5" s="2">
        <v>35</v>
      </c>
      <c r="AE5" s="2">
        <v>304</v>
      </c>
      <c r="AF5" s="2">
        <v>437</v>
      </c>
      <c r="AG5" s="2">
        <v>40</v>
      </c>
      <c r="AH5" s="2">
        <v>50</v>
      </c>
      <c r="AI5" s="2">
        <v>48</v>
      </c>
      <c r="AJ5" s="2">
        <v>900</v>
      </c>
      <c r="AK5" s="2">
        <v>200</v>
      </c>
      <c r="AL5" s="2">
        <v>0</v>
      </c>
      <c r="AM5" s="2">
        <v>800</v>
      </c>
      <c r="AN5" s="2">
        <v>0</v>
      </c>
      <c r="AO5" s="2">
        <v>1200</v>
      </c>
      <c r="AP5" s="2">
        <v>400</v>
      </c>
      <c r="AQ5" s="2">
        <v>520</v>
      </c>
      <c r="AR5" s="2">
        <v>364</v>
      </c>
      <c r="AS5" s="2">
        <v>0</v>
      </c>
      <c r="AT5" s="2">
        <v>20</v>
      </c>
      <c r="AU5" s="2"/>
      <c r="AV5" s="2"/>
      <c r="AX5" s="2" t="s">
        <v>198</v>
      </c>
      <c r="AY5" s="2" t="s">
        <v>199</v>
      </c>
      <c r="AZ5" s="2" t="s">
        <v>200</v>
      </c>
      <c r="BA5" s="2" t="s">
        <v>201</v>
      </c>
    </row>
    <row r="6" spans="1:53" ht="15.75" customHeight="1">
      <c r="A6" s="1">
        <v>42570.930202164353</v>
      </c>
      <c r="B6" s="2" t="s">
        <v>207</v>
      </c>
      <c r="C6" s="4" t="s">
        <v>208</v>
      </c>
      <c r="D6" s="2" t="s">
        <v>209</v>
      </c>
      <c r="E6" s="2" t="s">
        <v>210</v>
      </c>
      <c r="F6" s="2">
        <v>2015</v>
      </c>
      <c r="G6" s="4" t="s">
        <v>211</v>
      </c>
      <c r="H6" s="2">
        <v>111</v>
      </c>
      <c r="I6" s="2" t="s">
        <v>64</v>
      </c>
      <c r="K6" s="2" t="s">
        <v>212</v>
      </c>
      <c r="L6" s="2" t="s">
        <v>213</v>
      </c>
      <c r="M6" s="2" t="s">
        <v>93</v>
      </c>
      <c r="N6" s="2" t="s">
        <v>185</v>
      </c>
      <c r="P6" s="2" t="s">
        <v>214</v>
      </c>
      <c r="Q6" s="2">
        <v>50</v>
      </c>
      <c r="R6" s="2">
        <v>0</v>
      </c>
      <c r="S6" s="2">
        <v>6</v>
      </c>
      <c r="T6" s="2">
        <v>70</v>
      </c>
      <c r="U6" s="2">
        <v>1</v>
      </c>
      <c r="V6" s="2">
        <f>145+80</f>
        <v>225</v>
      </c>
      <c r="W6" s="2">
        <v>0</v>
      </c>
      <c r="X6" s="2">
        <v>104</v>
      </c>
      <c r="Y6" s="2">
        <v>20</v>
      </c>
      <c r="Z6" s="2">
        <v>76</v>
      </c>
      <c r="AA6" s="2">
        <v>0</v>
      </c>
      <c r="AB6" s="2">
        <v>22</v>
      </c>
      <c r="AC6" s="2">
        <v>15</v>
      </c>
      <c r="AD6" s="2">
        <v>5</v>
      </c>
      <c r="AE6" s="2">
        <v>0</v>
      </c>
      <c r="AF6" s="2">
        <v>10</v>
      </c>
      <c r="AG6" s="2">
        <v>130</v>
      </c>
      <c r="AH6" s="2">
        <v>0</v>
      </c>
      <c r="AI6" s="2">
        <v>0</v>
      </c>
      <c r="AJ6" s="2">
        <v>0</v>
      </c>
      <c r="AK6" s="2">
        <v>2</v>
      </c>
      <c r="AL6" s="2">
        <v>0</v>
      </c>
      <c r="AM6" s="2">
        <v>0</v>
      </c>
      <c r="AN6" s="2">
        <v>0</v>
      </c>
      <c r="AO6" s="2">
        <v>0</v>
      </c>
      <c r="AP6" s="2">
        <v>75</v>
      </c>
      <c r="AQ6" s="2">
        <v>14</v>
      </c>
      <c r="AV6">
        <v>14</v>
      </c>
      <c r="AX6" s="2" t="s">
        <v>215</v>
      </c>
    </row>
    <row r="7" spans="1:53" ht="15.75" customHeight="1">
      <c r="A7" s="1">
        <v>42571.596527881949</v>
      </c>
      <c r="B7" s="2" t="s">
        <v>220</v>
      </c>
      <c r="C7" s="4" t="s">
        <v>221</v>
      </c>
      <c r="D7" s="2" t="s">
        <v>222</v>
      </c>
      <c r="E7" s="2" t="s">
        <v>223</v>
      </c>
      <c r="F7" s="2" t="s">
        <v>63</v>
      </c>
      <c r="H7" s="2">
        <v>148</v>
      </c>
      <c r="I7" s="2" t="s">
        <v>64</v>
      </c>
      <c r="J7" s="2" t="s">
        <v>224</v>
      </c>
      <c r="K7" s="2" t="s">
        <v>225</v>
      </c>
      <c r="L7" s="2" t="s">
        <v>92</v>
      </c>
      <c r="M7" s="2" t="s">
        <v>67</v>
      </c>
      <c r="N7" s="2" t="s">
        <v>226</v>
      </c>
      <c r="O7" s="2" t="s">
        <v>227</v>
      </c>
      <c r="P7" s="2" t="s">
        <v>120</v>
      </c>
      <c r="Q7" s="2">
        <v>17</v>
      </c>
      <c r="R7" s="2">
        <v>0</v>
      </c>
      <c r="S7" s="2">
        <v>1</v>
      </c>
      <c r="U7" s="2">
        <v>111</v>
      </c>
      <c r="V7" s="2">
        <v>47</v>
      </c>
      <c r="W7" s="2">
        <v>2</v>
      </c>
      <c r="X7" s="2">
        <v>5</v>
      </c>
      <c r="Y7" s="2">
        <v>29</v>
      </c>
      <c r="Z7" s="2">
        <v>157</v>
      </c>
      <c r="AA7" s="2">
        <v>99</v>
      </c>
      <c r="AB7" s="2">
        <v>115</v>
      </c>
      <c r="AC7" s="2">
        <v>1</v>
      </c>
      <c r="AD7" s="2">
        <v>111</v>
      </c>
      <c r="AE7" s="2">
        <v>157</v>
      </c>
      <c r="AF7" s="2">
        <v>12</v>
      </c>
      <c r="AG7" s="2">
        <v>0</v>
      </c>
      <c r="AH7" s="2">
        <v>8</v>
      </c>
      <c r="AJ7" s="2">
        <v>14</v>
      </c>
      <c r="AK7" s="2">
        <v>0</v>
      </c>
      <c r="AL7" s="2">
        <v>0</v>
      </c>
      <c r="AM7" s="2">
        <v>2</v>
      </c>
      <c r="AN7" s="2">
        <v>0</v>
      </c>
      <c r="AO7" s="2">
        <v>137</v>
      </c>
      <c r="AP7" s="2">
        <v>30</v>
      </c>
      <c r="AQ7" s="2">
        <v>83</v>
      </c>
      <c r="AS7" s="2">
        <v>0</v>
      </c>
      <c r="AT7" s="2">
        <v>6</v>
      </c>
      <c r="AU7" s="2"/>
      <c r="AV7" s="2"/>
      <c r="AW7" s="2">
        <v>0</v>
      </c>
    </row>
    <row r="8" spans="1:53" ht="15.75" customHeight="1">
      <c r="A8" s="1">
        <v>42571.712820787041</v>
      </c>
      <c r="B8" s="2" t="s">
        <v>228</v>
      </c>
      <c r="C8" s="4" t="s">
        <v>229</v>
      </c>
      <c r="D8" s="2" t="s">
        <v>230</v>
      </c>
      <c r="E8" s="2" t="s">
        <v>231</v>
      </c>
      <c r="F8" s="2" t="s">
        <v>63</v>
      </c>
      <c r="H8" s="2">
        <v>54</v>
      </c>
      <c r="I8" s="2" t="s">
        <v>232</v>
      </c>
      <c r="J8" s="2" t="s">
        <v>233</v>
      </c>
      <c r="K8" s="2" t="s">
        <v>234</v>
      </c>
      <c r="L8" s="2" t="s">
        <v>83</v>
      </c>
      <c r="M8" s="2" t="s">
        <v>93</v>
      </c>
      <c r="N8" s="2" t="s">
        <v>171</v>
      </c>
      <c r="P8" s="2" t="s">
        <v>235</v>
      </c>
      <c r="Q8" s="2">
        <v>371</v>
      </c>
      <c r="R8" s="2">
        <v>0</v>
      </c>
      <c r="S8" s="2">
        <v>1</v>
      </c>
      <c r="T8" s="2">
        <f>176+64+131</f>
        <v>371</v>
      </c>
      <c r="U8" s="2">
        <f>9+57+9</f>
        <v>75</v>
      </c>
      <c r="V8" s="2">
        <v>2012</v>
      </c>
      <c r="W8" s="2">
        <v>0</v>
      </c>
      <c r="X8" s="2">
        <v>0</v>
      </c>
      <c r="Y8" s="2">
        <v>175</v>
      </c>
      <c r="Z8" s="2">
        <v>3</v>
      </c>
      <c r="AA8" s="2">
        <f>67+353</f>
        <v>420</v>
      </c>
      <c r="AB8" s="2">
        <v>0</v>
      </c>
      <c r="AC8" s="2">
        <f>164+156</f>
        <v>320</v>
      </c>
      <c r="AD8">
        <f>195+15+46</f>
        <v>256</v>
      </c>
      <c r="AE8" s="2">
        <v>3</v>
      </c>
      <c r="AF8" s="2">
        <v>164</v>
      </c>
      <c r="AG8" s="2">
        <v>0</v>
      </c>
      <c r="AH8" s="2">
        <v>6</v>
      </c>
      <c r="AI8" s="2">
        <v>0</v>
      </c>
      <c r="AJ8" s="2">
        <v>0</v>
      </c>
      <c r="AK8" s="2">
        <v>0</v>
      </c>
      <c r="AL8" s="2">
        <v>0</v>
      </c>
      <c r="AM8" s="2">
        <v>0</v>
      </c>
      <c r="AN8" s="2">
        <v>0</v>
      </c>
      <c r="AO8" s="2">
        <v>1477</v>
      </c>
      <c r="AP8" s="2">
        <f>308+48+1+658</f>
        <v>1015</v>
      </c>
      <c r="AQ8" s="2">
        <f>17</f>
        <v>17</v>
      </c>
      <c r="AR8" s="2">
        <v>71</v>
      </c>
      <c r="AS8" s="2">
        <v>0</v>
      </c>
      <c r="AT8" s="2">
        <v>0</v>
      </c>
      <c r="AU8" s="2">
        <f>4676+23</f>
        <v>4699</v>
      </c>
      <c r="AV8" s="2"/>
      <c r="AZ8" s="2" t="s">
        <v>236</v>
      </c>
      <c r="BA8" s="2" t="s">
        <v>237</v>
      </c>
    </row>
    <row r="9" spans="1:53" ht="15.75" customHeight="1">
      <c r="A9" s="1">
        <v>42573.526961828698</v>
      </c>
      <c r="B9" s="2" t="s">
        <v>250</v>
      </c>
      <c r="C9" s="4" t="s">
        <v>251</v>
      </c>
      <c r="D9" s="2" t="s">
        <v>252</v>
      </c>
      <c r="E9" s="2" t="s">
        <v>253</v>
      </c>
      <c r="F9" s="2">
        <v>2015</v>
      </c>
      <c r="G9" s="2" t="s">
        <v>254</v>
      </c>
      <c r="H9" s="2">
        <v>3734</v>
      </c>
      <c r="I9" s="2" t="s">
        <v>255</v>
      </c>
      <c r="J9" s="2" t="s">
        <v>256</v>
      </c>
      <c r="K9" s="2" t="s">
        <v>257</v>
      </c>
      <c r="L9" s="2" t="s">
        <v>56</v>
      </c>
      <c r="M9" s="2" t="s">
        <v>57</v>
      </c>
      <c r="N9" s="2" t="s">
        <v>258</v>
      </c>
      <c r="O9" s="2" t="s">
        <v>259</v>
      </c>
      <c r="P9" s="2" t="s">
        <v>60</v>
      </c>
      <c r="Q9" s="2">
        <v>7506</v>
      </c>
      <c r="R9" s="7">
        <v>75</v>
      </c>
      <c r="S9" s="7">
        <v>196</v>
      </c>
      <c r="T9" s="7">
        <v>3196</v>
      </c>
      <c r="U9" s="7">
        <v>558</v>
      </c>
      <c r="V9" s="7">
        <v>13846</v>
      </c>
      <c r="W9" s="7">
        <v>6</v>
      </c>
      <c r="X9" s="7">
        <v>3250</v>
      </c>
      <c r="Y9" s="7">
        <v>2946</v>
      </c>
      <c r="Z9" s="7">
        <v>1684</v>
      </c>
      <c r="AA9" s="7">
        <v>9453</v>
      </c>
      <c r="AB9" s="7">
        <v>640</v>
      </c>
      <c r="AC9" s="7">
        <v>594</v>
      </c>
      <c r="AD9" s="7">
        <v>7459</v>
      </c>
      <c r="AE9" s="7">
        <v>67</v>
      </c>
      <c r="AF9" s="7">
        <v>75</v>
      </c>
      <c r="AG9" s="7">
        <v>2425</v>
      </c>
      <c r="AH9" s="7">
        <v>385</v>
      </c>
      <c r="AI9" s="7">
        <v>750</v>
      </c>
      <c r="AJ9" s="7">
        <v>1826</v>
      </c>
      <c r="AK9" s="7">
        <v>191</v>
      </c>
      <c r="AL9" s="7">
        <v>191</v>
      </c>
      <c r="AN9" s="7">
        <v>2</v>
      </c>
      <c r="AO9" s="7">
        <v>568</v>
      </c>
      <c r="AP9" s="7">
        <v>1422</v>
      </c>
      <c r="AQ9" s="7">
        <v>75</v>
      </c>
      <c r="AR9" s="7">
        <v>493</v>
      </c>
      <c r="AT9" s="7">
        <v>105</v>
      </c>
      <c r="AU9" s="7"/>
      <c r="AV9" s="7"/>
      <c r="AW9" s="2"/>
      <c r="AX9" s="2" t="s">
        <v>260</v>
      </c>
      <c r="AZ9" s="2" t="s">
        <v>261</v>
      </c>
      <c r="BA9" s="2" t="s">
        <v>262</v>
      </c>
    </row>
    <row r="10" spans="1:53" ht="15.75" customHeight="1">
      <c r="A10" s="1">
        <v>42613.527140682869</v>
      </c>
      <c r="B10" s="2" t="s">
        <v>285</v>
      </c>
      <c r="C10" s="4" t="s">
        <v>286</v>
      </c>
      <c r="D10" s="2" t="s">
        <v>287</v>
      </c>
      <c r="E10" s="2" t="s">
        <v>288</v>
      </c>
      <c r="F10" s="2" t="s">
        <v>63</v>
      </c>
      <c r="H10" s="2">
        <v>110</v>
      </c>
      <c r="I10" s="2" t="s">
        <v>64</v>
      </c>
      <c r="L10" s="2" t="s">
        <v>106</v>
      </c>
      <c r="M10" s="2" t="s">
        <v>93</v>
      </c>
      <c r="N10" s="2" t="s">
        <v>205</v>
      </c>
      <c r="P10" s="2" t="s">
        <v>86</v>
      </c>
      <c r="Q10" s="2">
        <v>154</v>
      </c>
      <c r="S10" s="2">
        <v>8</v>
      </c>
      <c r="T10" s="2">
        <v>102</v>
      </c>
      <c r="U10" s="2">
        <v>110</v>
      </c>
      <c r="V10" s="2">
        <v>1080</v>
      </c>
      <c r="W10" s="2">
        <v>98</v>
      </c>
      <c r="X10" s="2">
        <v>184</v>
      </c>
      <c r="Y10" s="2">
        <v>164</v>
      </c>
      <c r="Z10" s="2">
        <v>100</v>
      </c>
      <c r="AA10" s="2">
        <v>1010</v>
      </c>
      <c r="AB10" s="2">
        <v>194</v>
      </c>
      <c r="AC10" s="2">
        <v>60</v>
      </c>
      <c r="AD10" s="2">
        <v>971</v>
      </c>
      <c r="AF10" s="2">
        <v>243</v>
      </c>
      <c r="AG10" s="2">
        <v>101</v>
      </c>
      <c r="AH10" s="2">
        <v>172</v>
      </c>
      <c r="AJ10" s="2">
        <v>396</v>
      </c>
      <c r="AK10" s="2">
        <v>65</v>
      </c>
      <c r="AM10" s="2">
        <v>224</v>
      </c>
      <c r="AO10" s="2">
        <v>478</v>
      </c>
      <c r="AP10" s="2">
        <v>982</v>
      </c>
      <c r="AW10" s="2" t="s">
        <v>289</v>
      </c>
    </row>
    <row r="11" spans="1:53" ht="15.75" customHeight="1">
      <c r="A11" s="1"/>
      <c r="B11" s="7" t="s">
        <v>306</v>
      </c>
      <c r="C11" s="4"/>
      <c r="D11" s="2"/>
      <c r="E11" s="2"/>
      <c r="F11" s="2" t="s">
        <v>63</v>
      </c>
      <c r="H11" s="2">
        <v>155</v>
      </c>
      <c r="I11" s="2" t="s">
        <v>232</v>
      </c>
      <c r="J11" s="2" t="s">
        <v>307</v>
      </c>
      <c r="L11" s="2" t="s">
        <v>106</v>
      </c>
      <c r="M11" s="2" t="s">
        <v>93</v>
      </c>
      <c r="N11" s="2"/>
      <c r="O11" s="2" t="s">
        <v>310</v>
      </c>
      <c r="P11" s="2" t="s">
        <v>214</v>
      </c>
      <c r="Q11" s="2">
        <v>13</v>
      </c>
      <c r="S11" s="2">
        <v>98</v>
      </c>
      <c r="T11" s="2">
        <f>219+30</f>
        <v>249</v>
      </c>
      <c r="U11" s="2">
        <v>157</v>
      </c>
      <c r="V11" s="2">
        <v>147</v>
      </c>
      <c r="W11" s="2"/>
      <c r="X11" s="2"/>
      <c r="Y11" s="12">
        <v>290</v>
      </c>
      <c r="Z11" s="2">
        <f>67+77</f>
        <v>144</v>
      </c>
      <c r="AA11" s="2">
        <v>27</v>
      </c>
      <c r="AB11" s="2">
        <v>87</v>
      </c>
      <c r="AC11" s="2">
        <v>20</v>
      </c>
      <c r="AD11" s="2">
        <v>98</v>
      </c>
      <c r="AF11" s="2">
        <v>61</v>
      </c>
      <c r="AG11" s="2"/>
      <c r="AH11" s="2">
        <v>5</v>
      </c>
      <c r="AJ11" s="2"/>
      <c r="AK11" s="2"/>
      <c r="AM11" s="2">
        <v>25</v>
      </c>
      <c r="AO11" s="2">
        <v>48</v>
      </c>
      <c r="AP11" s="2"/>
      <c r="AR11">
        <f>60+2</f>
        <v>62</v>
      </c>
      <c r="AW11" s="2"/>
    </row>
    <row r="13" spans="1:53" ht="15.75" customHeight="1">
      <c r="B13" t="str">
        <f t="shared" ref="B13:B21" si="0">B2</f>
        <v>edgescan</v>
      </c>
      <c r="O13" s="8" t="str">
        <f>B2</f>
        <v>edgescan</v>
      </c>
      <c r="P13" s="7" t="s">
        <v>298</v>
      </c>
      <c r="Q13">
        <f t="shared" ref="Q13:AU13" si="1">Q2/$H2</f>
        <v>7.5842696629213488E-2</v>
      </c>
      <c r="R13">
        <f t="shared" si="1"/>
        <v>0</v>
      </c>
      <c r="S13">
        <f t="shared" si="1"/>
        <v>6.1797752808988762E-2</v>
      </c>
      <c r="T13">
        <f t="shared" si="1"/>
        <v>5.8988764044943819E-2</v>
      </c>
      <c r="U13">
        <f t="shared" si="1"/>
        <v>5.6179775280898875E-2</v>
      </c>
      <c r="V13">
        <f t="shared" si="1"/>
        <v>2.8735955056179776</v>
      </c>
      <c r="W13">
        <f t="shared" si="1"/>
        <v>0.21348314606741572</v>
      </c>
      <c r="X13">
        <f t="shared" si="1"/>
        <v>0.15730337078651685</v>
      </c>
      <c r="Y13">
        <f t="shared" si="1"/>
        <v>9.269662921348315E-2</v>
      </c>
      <c r="Z13">
        <f t="shared" si="1"/>
        <v>6.741573033707865E-2</v>
      </c>
      <c r="AA13">
        <f t="shared" si="1"/>
        <v>1.1741573033707866</v>
      </c>
      <c r="AB13">
        <f t="shared" si="1"/>
        <v>0.3202247191011236</v>
      </c>
      <c r="AC13">
        <f t="shared" si="1"/>
        <v>0</v>
      </c>
      <c r="AD13">
        <f t="shared" si="1"/>
        <v>1.8398876404494382</v>
      </c>
      <c r="AE13">
        <f t="shared" si="1"/>
        <v>0</v>
      </c>
      <c r="AF13">
        <f t="shared" si="1"/>
        <v>0.2303370786516854</v>
      </c>
      <c r="AG13" s="14">
        <f t="shared" si="1"/>
        <v>1.6910112359550562</v>
      </c>
      <c r="AH13">
        <f t="shared" si="1"/>
        <v>6.1797752808988762E-2</v>
      </c>
      <c r="AI13">
        <f t="shared" si="1"/>
        <v>0</v>
      </c>
      <c r="AJ13" s="14">
        <f t="shared" si="1"/>
        <v>2.3202247191011236</v>
      </c>
      <c r="AK13">
        <f t="shared" si="1"/>
        <v>8.4269662921348312E-2</v>
      </c>
      <c r="AL13">
        <f t="shared" si="1"/>
        <v>8.4269662921348312E-3</v>
      </c>
      <c r="AM13">
        <f t="shared" si="1"/>
        <v>1.050561797752809</v>
      </c>
      <c r="AN13">
        <f t="shared" si="1"/>
        <v>1.1235955056179775E-2</v>
      </c>
      <c r="AO13">
        <f t="shared" si="1"/>
        <v>0.38202247191011235</v>
      </c>
      <c r="AP13">
        <f t="shared" si="1"/>
        <v>0.38202247191011235</v>
      </c>
      <c r="AQ13">
        <f t="shared" si="1"/>
        <v>6.4606741573033713E-2</v>
      </c>
      <c r="AR13">
        <f t="shared" si="1"/>
        <v>0</v>
      </c>
      <c r="AS13">
        <f t="shared" si="1"/>
        <v>0</v>
      </c>
      <c r="AT13">
        <f t="shared" si="1"/>
        <v>3.3707865168539325E-2</v>
      </c>
      <c r="AU13">
        <f t="shared" si="1"/>
        <v>0</v>
      </c>
    </row>
    <row r="14" spans="1:53" ht="15.75" customHeight="1">
      <c r="B14" t="str">
        <f t="shared" si="0"/>
        <v>Veracode</v>
      </c>
      <c r="O14" s="8" t="str">
        <f t="shared" ref="O14:O22" si="2">B3</f>
        <v>Veracode</v>
      </c>
      <c r="P14" s="7" t="s">
        <v>299</v>
      </c>
      <c r="Q14" s="14">
        <f t="shared" ref="Q14:AT14" si="3">Q3/$H3</f>
        <v>3.8963631882044503</v>
      </c>
      <c r="R14">
        <f t="shared" si="3"/>
        <v>4.4659062899141774E-2</v>
      </c>
      <c r="S14">
        <f t="shared" si="3"/>
        <v>0.17193627176373047</v>
      </c>
      <c r="T14">
        <f t="shared" si="3"/>
        <v>6.7223877921437697E-4</v>
      </c>
      <c r="U14">
        <f t="shared" si="3"/>
        <v>6.6618863020144761E-2</v>
      </c>
      <c r="V14" s="14">
        <f t="shared" si="3"/>
        <v>42.649561924395549</v>
      </c>
      <c r="W14">
        <f t="shared" si="3"/>
        <v>0</v>
      </c>
      <c r="X14">
        <f t="shared" si="3"/>
        <v>2.2407959307145899E-3</v>
      </c>
      <c r="Y14">
        <f t="shared" si="3"/>
        <v>0.19210343514016179</v>
      </c>
      <c r="Z14">
        <f t="shared" si="3"/>
        <v>0</v>
      </c>
      <c r="AA14">
        <f t="shared" si="3"/>
        <v>0</v>
      </c>
      <c r="AB14">
        <f t="shared" si="3"/>
        <v>0</v>
      </c>
      <c r="AC14">
        <f t="shared" si="3"/>
        <v>2.5320994017074866E-3</v>
      </c>
      <c r="AD14">
        <f t="shared" si="3"/>
        <v>0</v>
      </c>
      <c r="AE14">
        <f t="shared" si="3"/>
        <v>0</v>
      </c>
      <c r="AF14">
        <f t="shared" si="3"/>
        <v>9.6354225020727359E-4</v>
      </c>
      <c r="AG14">
        <f t="shared" si="3"/>
        <v>0</v>
      </c>
      <c r="AH14" s="14">
        <f t="shared" si="3"/>
        <v>1.2661169247316646</v>
      </c>
      <c r="AI14">
        <f t="shared" si="3"/>
        <v>0</v>
      </c>
      <c r="AJ14">
        <f t="shared" si="3"/>
        <v>0</v>
      </c>
      <c r="AK14">
        <f t="shared" si="3"/>
        <v>0.93775068904474868</v>
      </c>
      <c r="AL14">
        <f t="shared" si="3"/>
        <v>0</v>
      </c>
      <c r="AM14">
        <f t="shared" si="3"/>
        <v>0</v>
      </c>
      <c r="AN14">
        <f t="shared" si="3"/>
        <v>0</v>
      </c>
      <c r="AO14">
        <f t="shared" si="3"/>
        <v>0</v>
      </c>
      <c r="AP14">
        <f t="shared" si="3"/>
        <v>0</v>
      </c>
      <c r="AQ14">
        <f t="shared" si="3"/>
        <v>0</v>
      </c>
      <c r="AR14">
        <f t="shared" si="3"/>
        <v>0</v>
      </c>
      <c r="AS14">
        <f t="shared" si="3"/>
        <v>0</v>
      </c>
      <c r="AT14">
        <f t="shared" si="3"/>
        <v>0.1101351199946221</v>
      </c>
    </row>
    <row r="15" spans="1:53" ht="15.75" customHeight="1">
      <c r="B15" t="str">
        <f t="shared" si="0"/>
        <v>Branding Brand</v>
      </c>
      <c r="O15" s="8" t="str">
        <f t="shared" si="2"/>
        <v>Branding Brand</v>
      </c>
      <c r="P15" s="7" t="s">
        <v>300</v>
      </c>
      <c r="Q15" s="13">
        <f t="shared" ref="Q15:AT15" si="4">Q4/$H4</f>
        <v>4.4999999999999998E-2</v>
      </c>
      <c r="R15">
        <f t="shared" si="4"/>
        <v>0</v>
      </c>
      <c r="S15">
        <f t="shared" si="4"/>
        <v>0.01</v>
      </c>
      <c r="T15">
        <f t="shared" si="4"/>
        <v>0.62</v>
      </c>
      <c r="U15">
        <f t="shared" si="4"/>
        <v>0.38</v>
      </c>
      <c r="V15">
        <f t="shared" si="4"/>
        <v>3.4049999999999998</v>
      </c>
      <c r="W15">
        <f t="shared" si="4"/>
        <v>9.5000000000000001E-2</v>
      </c>
      <c r="X15">
        <f t="shared" si="4"/>
        <v>0.03</v>
      </c>
      <c r="Y15">
        <f t="shared" si="4"/>
        <v>0.11</v>
      </c>
      <c r="Z15">
        <f t="shared" si="4"/>
        <v>3.5000000000000003E-2</v>
      </c>
      <c r="AA15">
        <f t="shared" si="4"/>
        <v>7.0000000000000007E-2</v>
      </c>
      <c r="AB15">
        <f t="shared" si="4"/>
        <v>0.745</v>
      </c>
      <c r="AC15">
        <f t="shared" si="4"/>
        <v>0</v>
      </c>
      <c r="AD15">
        <f t="shared" si="4"/>
        <v>0.51</v>
      </c>
      <c r="AE15">
        <f t="shared" si="4"/>
        <v>0.34499999999999997</v>
      </c>
      <c r="AF15">
        <f t="shared" si="4"/>
        <v>0.91500000000000004</v>
      </c>
      <c r="AG15">
        <f t="shared" si="4"/>
        <v>0.27500000000000002</v>
      </c>
      <c r="AH15">
        <f t="shared" si="4"/>
        <v>0.13</v>
      </c>
      <c r="AI15">
        <f t="shared" si="4"/>
        <v>0.16500000000000001</v>
      </c>
      <c r="AJ15">
        <f t="shared" si="4"/>
        <v>0.91</v>
      </c>
      <c r="AK15">
        <f t="shared" si="4"/>
        <v>0</v>
      </c>
      <c r="AL15">
        <f t="shared" si="4"/>
        <v>5.0000000000000001E-3</v>
      </c>
      <c r="AM15">
        <f t="shared" si="4"/>
        <v>0.13500000000000001</v>
      </c>
      <c r="AN15">
        <f t="shared" si="4"/>
        <v>0</v>
      </c>
      <c r="AO15">
        <f t="shared" si="4"/>
        <v>0.04</v>
      </c>
      <c r="AP15">
        <f t="shared" si="4"/>
        <v>0.245</v>
      </c>
      <c r="AQ15">
        <f t="shared" si="4"/>
        <v>0</v>
      </c>
      <c r="AR15">
        <f t="shared" si="4"/>
        <v>0</v>
      </c>
      <c r="AS15">
        <f t="shared" si="4"/>
        <v>0</v>
      </c>
      <c r="AT15">
        <f t="shared" si="4"/>
        <v>0</v>
      </c>
    </row>
    <row r="16" spans="1:53" ht="15.75" customHeight="1">
      <c r="B16" t="str">
        <f t="shared" si="0"/>
        <v>Paladion Networks</v>
      </c>
      <c r="O16" s="8" t="str">
        <f t="shared" si="2"/>
        <v>Paladion Networks</v>
      </c>
      <c r="P16" s="7" t="s">
        <v>301</v>
      </c>
      <c r="Q16">
        <f t="shared" ref="Q16:AT16" si="5">Q5/$H5</f>
        <v>0.55714285714285716</v>
      </c>
      <c r="R16">
        <f t="shared" si="5"/>
        <v>0</v>
      </c>
      <c r="S16">
        <f t="shared" si="5"/>
        <v>0.01</v>
      </c>
      <c r="T16">
        <f t="shared" si="5"/>
        <v>0.2857142857142857</v>
      </c>
      <c r="U16">
        <f t="shared" si="5"/>
        <v>0.55714285714285716</v>
      </c>
      <c r="V16">
        <f t="shared" si="5"/>
        <v>0.74285714285714288</v>
      </c>
      <c r="W16">
        <f t="shared" si="5"/>
        <v>1.0714285714285714E-2</v>
      </c>
      <c r="X16">
        <f t="shared" si="5"/>
        <v>0.37857142857142856</v>
      </c>
      <c r="Y16">
        <f t="shared" si="5"/>
        <v>9.285714285714286E-2</v>
      </c>
      <c r="Z16">
        <f t="shared" si="5"/>
        <v>0.7857142857142857</v>
      </c>
      <c r="AA16">
        <f t="shared" si="5"/>
        <v>0.2857142857142857</v>
      </c>
      <c r="AB16">
        <f t="shared" si="5"/>
        <v>0.72857142857142854</v>
      </c>
      <c r="AC16">
        <f t="shared" si="5"/>
        <v>0.12142857142857143</v>
      </c>
      <c r="AD16">
        <f t="shared" si="5"/>
        <v>2.5000000000000001E-2</v>
      </c>
      <c r="AE16">
        <f t="shared" si="5"/>
        <v>0.21714285714285714</v>
      </c>
      <c r="AF16">
        <f t="shared" si="5"/>
        <v>0.31214285714285717</v>
      </c>
      <c r="AG16">
        <f t="shared" si="5"/>
        <v>2.8571428571428571E-2</v>
      </c>
      <c r="AH16">
        <f t="shared" si="5"/>
        <v>3.5714285714285712E-2</v>
      </c>
      <c r="AI16">
        <f t="shared" si="5"/>
        <v>3.4285714285714287E-2</v>
      </c>
      <c r="AJ16">
        <f t="shared" si="5"/>
        <v>0.6428571428571429</v>
      </c>
      <c r="AK16">
        <f t="shared" si="5"/>
        <v>0.14285714285714285</v>
      </c>
      <c r="AL16">
        <f t="shared" si="5"/>
        <v>0</v>
      </c>
      <c r="AM16">
        <f t="shared" si="5"/>
        <v>0.5714285714285714</v>
      </c>
      <c r="AN16">
        <f t="shared" si="5"/>
        <v>0</v>
      </c>
      <c r="AO16">
        <f t="shared" si="5"/>
        <v>0.8571428571428571</v>
      </c>
      <c r="AP16">
        <f t="shared" si="5"/>
        <v>0.2857142857142857</v>
      </c>
      <c r="AQ16">
        <f t="shared" si="5"/>
        <v>0.37142857142857144</v>
      </c>
      <c r="AR16">
        <f t="shared" si="5"/>
        <v>0.26</v>
      </c>
      <c r="AS16">
        <f t="shared" si="5"/>
        <v>0</v>
      </c>
      <c r="AT16">
        <f t="shared" si="5"/>
        <v>1.4285714285714285E-2</v>
      </c>
    </row>
    <row r="17" spans="1:46" ht="15.75" customHeight="1">
      <c r="B17" t="str">
        <f t="shared" si="0"/>
        <v>Vantage Point</v>
      </c>
      <c r="O17" s="8" t="str">
        <f t="shared" si="2"/>
        <v>Vantage Point</v>
      </c>
      <c r="P17" s="7" t="s">
        <v>300</v>
      </c>
      <c r="Q17">
        <f t="shared" ref="Q17:AT17" si="6">Q6/$H6</f>
        <v>0.45045045045045046</v>
      </c>
      <c r="R17">
        <f t="shared" si="6"/>
        <v>0</v>
      </c>
      <c r="S17">
        <f t="shared" si="6"/>
        <v>5.4054054054054057E-2</v>
      </c>
      <c r="T17">
        <f t="shared" si="6"/>
        <v>0.63063063063063063</v>
      </c>
      <c r="U17">
        <f t="shared" si="6"/>
        <v>9.0090090090090089E-3</v>
      </c>
      <c r="V17">
        <f t="shared" si="6"/>
        <v>2.0270270270270272</v>
      </c>
      <c r="W17">
        <f t="shared" si="6"/>
        <v>0</v>
      </c>
      <c r="X17">
        <f t="shared" si="6"/>
        <v>0.93693693693693691</v>
      </c>
      <c r="Y17">
        <f t="shared" si="6"/>
        <v>0.18018018018018017</v>
      </c>
      <c r="Z17">
        <f t="shared" si="6"/>
        <v>0.68468468468468469</v>
      </c>
      <c r="AA17">
        <f t="shared" si="6"/>
        <v>0</v>
      </c>
      <c r="AB17">
        <f t="shared" si="6"/>
        <v>0.1981981981981982</v>
      </c>
      <c r="AC17">
        <f t="shared" si="6"/>
        <v>0.13513513513513514</v>
      </c>
      <c r="AD17">
        <f t="shared" si="6"/>
        <v>4.5045045045045043E-2</v>
      </c>
      <c r="AE17">
        <f t="shared" si="6"/>
        <v>0</v>
      </c>
      <c r="AF17">
        <f t="shared" si="6"/>
        <v>9.0090090090090086E-2</v>
      </c>
      <c r="AG17">
        <f t="shared" si="6"/>
        <v>1.1711711711711712</v>
      </c>
      <c r="AH17">
        <f t="shared" si="6"/>
        <v>0</v>
      </c>
      <c r="AI17">
        <f t="shared" si="6"/>
        <v>0</v>
      </c>
      <c r="AJ17">
        <f t="shared" si="6"/>
        <v>0</v>
      </c>
      <c r="AK17">
        <f t="shared" si="6"/>
        <v>1.8018018018018018E-2</v>
      </c>
      <c r="AL17">
        <f t="shared" si="6"/>
        <v>0</v>
      </c>
      <c r="AM17">
        <f t="shared" si="6"/>
        <v>0</v>
      </c>
      <c r="AN17">
        <f t="shared" si="6"/>
        <v>0</v>
      </c>
      <c r="AO17">
        <f t="shared" si="6"/>
        <v>0</v>
      </c>
      <c r="AP17">
        <f t="shared" si="6"/>
        <v>0.67567567567567566</v>
      </c>
      <c r="AQ17">
        <f t="shared" si="6"/>
        <v>0.12612612612612611</v>
      </c>
      <c r="AR17">
        <f t="shared" si="6"/>
        <v>0</v>
      </c>
      <c r="AS17">
        <f t="shared" si="6"/>
        <v>0</v>
      </c>
      <c r="AT17">
        <f t="shared" si="6"/>
        <v>0</v>
      </c>
    </row>
    <row r="18" spans="1:46" ht="15.75" customHeight="1">
      <c r="B18" t="str">
        <f t="shared" si="0"/>
        <v>iBLISS Segurança &amp; Inteligência</v>
      </c>
      <c r="O18" s="8" t="str">
        <f t="shared" si="2"/>
        <v>iBLISS Segurança &amp; Inteligência</v>
      </c>
      <c r="P18" s="7" t="s">
        <v>298</v>
      </c>
      <c r="Q18">
        <f t="shared" ref="Q18:AT18" si="7">Q7/$H7</f>
        <v>0.11486486486486487</v>
      </c>
      <c r="R18">
        <f t="shared" si="7"/>
        <v>0</v>
      </c>
      <c r="S18">
        <f t="shared" si="7"/>
        <v>6.7567567567567571E-3</v>
      </c>
      <c r="T18">
        <f t="shared" si="7"/>
        <v>0</v>
      </c>
      <c r="U18">
        <f t="shared" si="7"/>
        <v>0.75</v>
      </c>
      <c r="V18">
        <f t="shared" si="7"/>
        <v>0.31756756756756754</v>
      </c>
      <c r="W18">
        <f t="shared" si="7"/>
        <v>1.3513513513513514E-2</v>
      </c>
      <c r="X18">
        <f t="shared" si="7"/>
        <v>3.3783783783783786E-2</v>
      </c>
      <c r="Y18">
        <f t="shared" si="7"/>
        <v>0.19594594594594594</v>
      </c>
      <c r="Z18">
        <f t="shared" si="7"/>
        <v>1.0608108108108107</v>
      </c>
      <c r="AA18">
        <f t="shared" si="7"/>
        <v>0.66891891891891897</v>
      </c>
      <c r="AB18">
        <f t="shared" si="7"/>
        <v>0.77702702702702697</v>
      </c>
      <c r="AC18">
        <f t="shared" si="7"/>
        <v>6.7567567567567571E-3</v>
      </c>
      <c r="AD18">
        <f t="shared" si="7"/>
        <v>0.75</v>
      </c>
      <c r="AE18">
        <f t="shared" si="7"/>
        <v>1.0608108108108107</v>
      </c>
      <c r="AF18">
        <f t="shared" si="7"/>
        <v>8.1081081081081086E-2</v>
      </c>
      <c r="AG18">
        <f t="shared" si="7"/>
        <v>0</v>
      </c>
      <c r="AH18">
        <f t="shared" si="7"/>
        <v>5.4054054054054057E-2</v>
      </c>
      <c r="AI18">
        <f t="shared" si="7"/>
        <v>0</v>
      </c>
      <c r="AJ18">
        <f t="shared" si="7"/>
        <v>9.45945945945946E-2</v>
      </c>
      <c r="AK18">
        <f t="shared" si="7"/>
        <v>0</v>
      </c>
      <c r="AL18">
        <f t="shared" si="7"/>
        <v>0</v>
      </c>
      <c r="AM18">
        <f t="shared" si="7"/>
        <v>1.3513513513513514E-2</v>
      </c>
      <c r="AN18">
        <f t="shared" si="7"/>
        <v>0</v>
      </c>
      <c r="AO18">
        <f t="shared" si="7"/>
        <v>0.92567567567567566</v>
      </c>
      <c r="AP18">
        <f t="shared" si="7"/>
        <v>0.20270270270270271</v>
      </c>
      <c r="AQ18">
        <f t="shared" si="7"/>
        <v>0.56081081081081086</v>
      </c>
      <c r="AR18">
        <f t="shared" si="7"/>
        <v>0</v>
      </c>
      <c r="AS18">
        <f t="shared" si="7"/>
        <v>0</v>
      </c>
      <c r="AT18">
        <f t="shared" si="7"/>
        <v>4.0540540540540543E-2</v>
      </c>
    </row>
    <row r="19" spans="1:46" ht="15.75" customHeight="1">
      <c r="B19" t="str">
        <f t="shared" si="0"/>
        <v>AsTech Consulting</v>
      </c>
      <c r="O19" s="8" t="str">
        <f t="shared" si="2"/>
        <v>AsTech Consulting</v>
      </c>
      <c r="P19" s="7" t="s">
        <v>302</v>
      </c>
      <c r="Q19" s="14">
        <f t="shared" ref="Q19:AT19" si="8">Q8/$H8</f>
        <v>6.8703703703703702</v>
      </c>
      <c r="R19">
        <f t="shared" si="8"/>
        <v>0</v>
      </c>
      <c r="S19">
        <f t="shared" si="8"/>
        <v>1.8518518518518517E-2</v>
      </c>
      <c r="T19" s="14">
        <f t="shared" si="8"/>
        <v>6.8703703703703702</v>
      </c>
      <c r="U19" s="14">
        <f t="shared" si="8"/>
        <v>1.3888888888888888</v>
      </c>
      <c r="V19" s="14">
        <f t="shared" si="8"/>
        <v>37.25925925925926</v>
      </c>
      <c r="W19">
        <f t="shared" si="8"/>
        <v>0</v>
      </c>
      <c r="X19">
        <f t="shared" si="8"/>
        <v>0</v>
      </c>
      <c r="Y19" s="14">
        <f t="shared" si="8"/>
        <v>3.2407407407407409</v>
      </c>
      <c r="Z19">
        <f t="shared" si="8"/>
        <v>5.5555555555555552E-2</v>
      </c>
      <c r="AA19" s="14">
        <f t="shared" si="8"/>
        <v>7.7777777777777777</v>
      </c>
      <c r="AB19">
        <f t="shared" si="8"/>
        <v>0</v>
      </c>
      <c r="AC19" s="14">
        <f t="shared" si="8"/>
        <v>5.9259259259259256</v>
      </c>
      <c r="AD19" s="14">
        <f t="shared" si="8"/>
        <v>4.7407407407407405</v>
      </c>
      <c r="AE19">
        <f t="shared" si="8"/>
        <v>5.5555555555555552E-2</v>
      </c>
      <c r="AF19" s="14">
        <f t="shared" si="8"/>
        <v>3.0370370370370372</v>
      </c>
      <c r="AG19">
        <f t="shared" si="8"/>
        <v>0</v>
      </c>
      <c r="AH19">
        <f t="shared" si="8"/>
        <v>0.1111111111111111</v>
      </c>
      <c r="AI19">
        <f t="shared" si="8"/>
        <v>0</v>
      </c>
      <c r="AJ19">
        <f t="shared" si="8"/>
        <v>0</v>
      </c>
      <c r="AK19">
        <f t="shared" si="8"/>
        <v>0</v>
      </c>
      <c r="AL19">
        <f t="shared" si="8"/>
        <v>0</v>
      </c>
      <c r="AM19">
        <f t="shared" si="8"/>
        <v>0</v>
      </c>
      <c r="AN19">
        <f t="shared" si="8"/>
        <v>0</v>
      </c>
      <c r="AO19" s="14">
        <f t="shared" si="8"/>
        <v>27.351851851851851</v>
      </c>
      <c r="AP19">
        <f t="shared" si="8"/>
        <v>18.796296296296298</v>
      </c>
      <c r="AQ19">
        <f t="shared" si="8"/>
        <v>0.31481481481481483</v>
      </c>
      <c r="AR19">
        <f t="shared" si="8"/>
        <v>1.3148148148148149</v>
      </c>
      <c r="AS19">
        <f t="shared" si="8"/>
        <v>0</v>
      </c>
      <c r="AT19">
        <f t="shared" si="8"/>
        <v>0</v>
      </c>
    </row>
    <row r="20" spans="1:46" ht="15.75" customHeight="1">
      <c r="B20" t="str">
        <f t="shared" si="0"/>
        <v>Contrast Security</v>
      </c>
      <c r="O20" s="8" t="str">
        <f t="shared" si="2"/>
        <v>Contrast Security</v>
      </c>
      <c r="P20" s="7" t="s">
        <v>299</v>
      </c>
      <c r="Q20">
        <f t="shared" ref="Q20:AT20" si="9">Q9/$H9</f>
        <v>2.0101767541510442</v>
      </c>
      <c r="R20">
        <f t="shared" si="9"/>
        <v>2.0085698982324585E-2</v>
      </c>
      <c r="S20">
        <f t="shared" si="9"/>
        <v>5.2490626673808251E-2</v>
      </c>
      <c r="T20">
        <f t="shared" si="9"/>
        <v>0.8559185859667916</v>
      </c>
      <c r="U20">
        <f t="shared" si="9"/>
        <v>0.14943760042849491</v>
      </c>
      <c r="V20">
        <f t="shared" si="9"/>
        <v>3.7080878414568827</v>
      </c>
      <c r="W20">
        <f t="shared" si="9"/>
        <v>1.6068559185859668E-3</v>
      </c>
      <c r="X20">
        <f t="shared" si="9"/>
        <v>0.8703802892340653</v>
      </c>
      <c r="Y20">
        <f t="shared" si="9"/>
        <v>0.78896625602570969</v>
      </c>
      <c r="Z20">
        <f t="shared" si="9"/>
        <v>0.45099089448312801</v>
      </c>
      <c r="AA20">
        <f t="shared" si="9"/>
        <v>2.5316014997321905</v>
      </c>
      <c r="AB20">
        <f t="shared" si="9"/>
        <v>0.17139796464916979</v>
      </c>
      <c r="AC20">
        <f t="shared" si="9"/>
        <v>0.15907873594001071</v>
      </c>
      <c r="AD20">
        <f t="shared" si="9"/>
        <v>1.997589716122121</v>
      </c>
      <c r="AE20">
        <f t="shared" si="9"/>
        <v>1.7943224424209963E-2</v>
      </c>
      <c r="AF20">
        <f t="shared" si="9"/>
        <v>2.0085698982324585E-2</v>
      </c>
      <c r="AG20">
        <f t="shared" si="9"/>
        <v>0.64943760042849497</v>
      </c>
      <c r="AH20">
        <f t="shared" si="9"/>
        <v>0.10310658810926621</v>
      </c>
      <c r="AI20">
        <f t="shared" si="9"/>
        <v>0.20085698982324585</v>
      </c>
      <c r="AJ20">
        <f t="shared" si="9"/>
        <v>0.48901981788966253</v>
      </c>
      <c r="AK20">
        <f t="shared" si="9"/>
        <v>5.1151580074986609E-2</v>
      </c>
      <c r="AL20">
        <f t="shared" si="9"/>
        <v>5.1151580074986609E-2</v>
      </c>
      <c r="AM20">
        <f t="shared" si="9"/>
        <v>0</v>
      </c>
      <c r="AN20">
        <f t="shared" si="9"/>
        <v>5.3561863952865559E-4</v>
      </c>
      <c r="AO20">
        <f t="shared" si="9"/>
        <v>0.15211569362613819</v>
      </c>
      <c r="AP20">
        <f t="shared" si="9"/>
        <v>0.38082485270487415</v>
      </c>
      <c r="AQ20">
        <f t="shared" si="9"/>
        <v>2.0085698982324585E-2</v>
      </c>
      <c r="AR20">
        <f t="shared" si="9"/>
        <v>0.1320299946438136</v>
      </c>
      <c r="AS20">
        <f t="shared" si="9"/>
        <v>0</v>
      </c>
      <c r="AT20">
        <f t="shared" si="9"/>
        <v>2.8119978575254417E-2</v>
      </c>
    </row>
    <row r="21" spans="1:46" ht="15.75" customHeight="1">
      <c r="B21" t="str">
        <f t="shared" si="0"/>
        <v>Minded Security</v>
      </c>
      <c r="O21" s="8" t="str">
        <f t="shared" si="2"/>
        <v>Minded Security</v>
      </c>
      <c r="P21" s="7" t="s">
        <v>303</v>
      </c>
      <c r="Q21">
        <f t="shared" ref="Q21:AT22" si="10">Q10/$H10</f>
        <v>1.4</v>
      </c>
      <c r="R21">
        <f t="shared" si="10"/>
        <v>0</v>
      </c>
      <c r="S21">
        <f t="shared" si="10"/>
        <v>7.2727272727272724E-2</v>
      </c>
      <c r="T21">
        <f t="shared" si="10"/>
        <v>0.92727272727272725</v>
      </c>
      <c r="U21">
        <f t="shared" si="10"/>
        <v>1</v>
      </c>
      <c r="V21">
        <f t="shared" si="10"/>
        <v>9.8181818181818183</v>
      </c>
      <c r="W21">
        <f t="shared" si="10"/>
        <v>0.89090909090909087</v>
      </c>
      <c r="X21" s="14">
        <f t="shared" si="10"/>
        <v>1.6727272727272726</v>
      </c>
      <c r="Y21">
        <f t="shared" si="10"/>
        <v>1.490909090909091</v>
      </c>
      <c r="Z21">
        <f t="shared" si="10"/>
        <v>0.90909090909090906</v>
      </c>
      <c r="AA21" s="14">
        <f t="shared" si="10"/>
        <v>9.1818181818181817</v>
      </c>
      <c r="AB21">
        <f t="shared" si="10"/>
        <v>1.7636363636363637</v>
      </c>
      <c r="AC21">
        <f t="shared" si="10"/>
        <v>0.54545454545454541</v>
      </c>
      <c r="AD21" s="14">
        <f t="shared" si="10"/>
        <v>8.827272727272728</v>
      </c>
      <c r="AE21">
        <f t="shared" si="10"/>
        <v>0</v>
      </c>
      <c r="AF21" s="14">
        <f t="shared" si="10"/>
        <v>2.209090909090909</v>
      </c>
      <c r="AG21">
        <f t="shared" si="10"/>
        <v>0.91818181818181821</v>
      </c>
      <c r="AH21" s="14">
        <f t="shared" si="10"/>
        <v>1.5636363636363637</v>
      </c>
      <c r="AI21">
        <f t="shared" si="10"/>
        <v>0</v>
      </c>
      <c r="AJ21">
        <f t="shared" si="10"/>
        <v>3.6</v>
      </c>
      <c r="AK21">
        <f t="shared" si="10"/>
        <v>0.59090909090909094</v>
      </c>
      <c r="AL21">
        <f t="shared" si="10"/>
        <v>0</v>
      </c>
      <c r="AM21" s="14">
        <f t="shared" si="10"/>
        <v>2.0363636363636362</v>
      </c>
      <c r="AN21">
        <f t="shared" si="10"/>
        <v>0</v>
      </c>
      <c r="AO21">
        <f t="shared" si="10"/>
        <v>4.3454545454545457</v>
      </c>
      <c r="AP21">
        <f t="shared" si="10"/>
        <v>8.9272727272727277</v>
      </c>
      <c r="AQ21">
        <f t="shared" si="10"/>
        <v>0</v>
      </c>
      <c r="AR21">
        <f t="shared" si="10"/>
        <v>0</v>
      </c>
      <c r="AS21">
        <f t="shared" si="10"/>
        <v>0</v>
      </c>
      <c r="AT21">
        <f t="shared" si="10"/>
        <v>0</v>
      </c>
    </row>
    <row r="22" spans="1:46" ht="15.75" customHeight="1">
      <c r="B22" s="7" t="s">
        <v>306</v>
      </c>
      <c r="O22" s="8" t="str">
        <f t="shared" si="2"/>
        <v>Aspect Security</v>
      </c>
      <c r="P22" s="7" t="s">
        <v>300</v>
      </c>
      <c r="Q22" s="13">
        <f t="shared" si="10"/>
        <v>8.387096774193549E-2</v>
      </c>
      <c r="R22">
        <f t="shared" si="10"/>
        <v>0</v>
      </c>
      <c r="S22" s="14">
        <f t="shared" si="10"/>
        <v>0.63225806451612898</v>
      </c>
      <c r="T22">
        <f t="shared" si="10"/>
        <v>1.6064516129032258</v>
      </c>
      <c r="U22" s="14">
        <f t="shared" si="10"/>
        <v>1.0129032258064516</v>
      </c>
      <c r="V22">
        <f t="shared" si="10"/>
        <v>0.94838709677419353</v>
      </c>
      <c r="W22">
        <f t="shared" si="10"/>
        <v>0</v>
      </c>
      <c r="X22">
        <f t="shared" si="10"/>
        <v>0</v>
      </c>
      <c r="Y22">
        <f t="shared" si="10"/>
        <v>1.8709677419354838</v>
      </c>
      <c r="Z22">
        <f t="shared" si="10"/>
        <v>0.92903225806451617</v>
      </c>
      <c r="AA22">
        <f t="shared" si="10"/>
        <v>0.17419354838709677</v>
      </c>
      <c r="AB22">
        <f t="shared" si="10"/>
        <v>0.56129032258064515</v>
      </c>
      <c r="AC22">
        <f t="shared" si="10"/>
        <v>0.12903225806451613</v>
      </c>
      <c r="AD22">
        <f t="shared" si="10"/>
        <v>0.63225806451612898</v>
      </c>
      <c r="AE22">
        <f t="shared" si="10"/>
        <v>0</v>
      </c>
      <c r="AF22">
        <f t="shared" si="10"/>
        <v>0.3935483870967742</v>
      </c>
      <c r="AG22">
        <f t="shared" si="10"/>
        <v>0</v>
      </c>
      <c r="AH22">
        <f t="shared" si="10"/>
        <v>3.2258064516129031E-2</v>
      </c>
      <c r="AI22">
        <f t="shared" si="10"/>
        <v>0</v>
      </c>
      <c r="AJ22">
        <f t="shared" si="10"/>
        <v>0</v>
      </c>
      <c r="AK22">
        <f t="shared" si="10"/>
        <v>0</v>
      </c>
      <c r="AL22">
        <f t="shared" si="10"/>
        <v>0</v>
      </c>
      <c r="AM22">
        <f t="shared" si="10"/>
        <v>0.16129032258064516</v>
      </c>
      <c r="AN22">
        <f t="shared" si="10"/>
        <v>0</v>
      </c>
      <c r="AO22">
        <f t="shared" si="10"/>
        <v>0.30967741935483872</v>
      </c>
      <c r="AP22">
        <f t="shared" si="10"/>
        <v>0</v>
      </c>
      <c r="AQ22">
        <f t="shared" si="10"/>
        <v>0</v>
      </c>
      <c r="AR22">
        <f t="shared" si="10"/>
        <v>0.4</v>
      </c>
      <c r="AS22">
        <f t="shared" si="10"/>
        <v>0</v>
      </c>
      <c r="AT22">
        <f t="shared" si="10"/>
        <v>0</v>
      </c>
    </row>
    <row r="23" spans="1:46" ht="15.75" customHeight="1">
      <c r="P23" s="10" t="s">
        <v>308</v>
      </c>
      <c r="Q23" s="8">
        <f>SUM(Q13:Q21)/COUNT(Q13:Q21)</f>
        <v>1.7133567979792499</v>
      </c>
      <c r="R23" s="8">
        <f t="shared" ref="R23:AT23" si="11">SUM(R13:R21)/COUNT(R13:R21)</f>
        <v>7.1938624312740396E-3</v>
      </c>
      <c r="S23" s="8">
        <f t="shared" si="11"/>
        <v>5.0920139255903281E-2</v>
      </c>
      <c r="T23" s="8">
        <f t="shared" si="11"/>
        <v>1.1388408447532183</v>
      </c>
      <c r="U23" s="8">
        <f t="shared" si="11"/>
        <v>0.48414188819669923</v>
      </c>
      <c r="V23" s="8">
        <f t="shared" si="11"/>
        <v>11.42234867626258</v>
      </c>
      <c r="W23" s="8">
        <f t="shared" si="11"/>
        <v>0.13613632134698797</v>
      </c>
      <c r="X23" s="8">
        <f t="shared" si="11"/>
        <v>0.45354931977452434</v>
      </c>
      <c r="Y23" s="8">
        <f t="shared" si="11"/>
        <v>0.70937771344582834</v>
      </c>
      <c r="Z23" s="8">
        <f t="shared" si="11"/>
        <v>0.44991809674182792</v>
      </c>
      <c r="AA23" s="8">
        <f t="shared" si="11"/>
        <v>2.4099986630369044</v>
      </c>
      <c r="AB23" s="8">
        <f t="shared" si="11"/>
        <v>0.52267285568703459</v>
      </c>
      <c r="AC23" s="8">
        <f t="shared" si="11"/>
        <v>0.76625686333807252</v>
      </c>
      <c r="AD23" s="8">
        <f t="shared" si="11"/>
        <v>2.0817262077366747</v>
      </c>
      <c r="AE23" s="8">
        <f t="shared" si="11"/>
        <v>0.18849471643704815</v>
      </c>
      <c r="AF23" s="8">
        <f t="shared" si="11"/>
        <v>0.76620314381402133</v>
      </c>
      <c r="AG23" s="8">
        <f t="shared" si="11"/>
        <v>0.52593036158977435</v>
      </c>
      <c r="AH23" s="8">
        <f t="shared" si="11"/>
        <v>0.36950412001841493</v>
      </c>
      <c r="AI23" s="8">
        <f t="shared" si="11"/>
        <v>4.4460300456551125E-2</v>
      </c>
      <c r="AJ23" s="8">
        <f t="shared" si="11"/>
        <v>0.89518847493805831</v>
      </c>
      <c r="AK23" s="8">
        <f t="shared" si="11"/>
        <v>0.20277290931392619</v>
      </c>
      <c r="AL23" s="8">
        <f t="shared" si="11"/>
        <v>7.1753940407912713E-3</v>
      </c>
      <c r="AM23" s="8">
        <f t="shared" si="11"/>
        <v>0.4229852798953922</v>
      </c>
      <c r="AN23" s="8">
        <f t="shared" si="11"/>
        <v>1.3079526328564923E-3</v>
      </c>
      <c r="AO23" s="8">
        <f t="shared" si="11"/>
        <v>3.7838070106290207</v>
      </c>
      <c r="AP23" s="8">
        <f t="shared" si="11"/>
        <v>3.3217232235862975</v>
      </c>
      <c r="AQ23" s="8">
        <f t="shared" si="11"/>
        <v>0.16198586263729797</v>
      </c>
      <c r="AR23" s="8">
        <f t="shared" si="11"/>
        <v>0.18964942327318093</v>
      </c>
      <c r="AS23" s="8">
        <f t="shared" si="11"/>
        <v>0</v>
      </c>
      <c r="AT23" s="8">
        <f t="shared" si="11"/>
        <v>2.5198802062741183E-2</v>
      </c>
    </row>
    <row r="24" spans="1:46" ht="15.75" customHeight="1">
      <c r="P24" s="11" t="s">
        <v>309</v>
      </c>
      <c r="Q24">
        <f>COUNT(Q13:Q22)</f>
        <v>10</v>
      </c>
      <c r="R24">
        <f t="shared" ref="R24:AT24" si="12">COUNT(R13:R22)</f>
        <v>10</v>
      </c>
      <c r="S24">
        <f t="shared" si="12"/>
        <v>10</v>
      </c>
      <c r="T24">
        <f t="shared" si="12"/>
        <v>10</v>
      </c>
      <c r="U24">
        <f t="shared" si="12"/>
        <v>10</v>
      </c>
      <c r="V24">
        <f t="shared" si="12"/>
        <v>10</v>
      </c>
      <c r="W24">
        <f t="shared" si="12"/>
        <v>10</v>
      </c>
      <c r="X24">
        <f t="shared" si="12"/>
        <v>10</v>
      </c>
      <c r="Y24">
        <f t="shared" si="12"/>
        <v>10</v>
      </c>
      <c r="Z24">
        <f t="shared" si="12"/>
        <v>10</v>
      </c>
      <c r="AA24">
        <f t="shared" si="12"/>
        <v>10</v>
      </c>
      <c r="AB24">
        <f t="shared" si="12"/>
        <v>10</v>
      </c>
      <c r="AC24">
        <f t="shared" si="12"/>
        <v>10</v>
      </c>
      <c r="AD24">
        <f t="shared" si="12"/>
        <v>10</v>
      </c>
      <c r="AE24">
        <f t="shared" si="12"/>
        <v>10</v>
      </c>
      <c r="AF24">
        <f t="shared" si="12"/>
        <v>10</v>
      </c>
      <c r="AG24">
        <f t="shared" si="12"/>
        <v>10</v>
      </c>
      <c r="AH24">
        <f t="shared" si="12"/>
        <v>10</v>
      </c>
      <c r="AI24">
        <f t="shared" si="12"/>
        <v>10</v>
      </c>
      <c r="AJ24">
        <f t="shared" si="12"/>
        <v>10</v>
      </c>
      <c r="AK24">
        <f t="shared" si="12"/>
        <v>10</v>
      </c>
      <c r="AL24">
        <f t="shared" si="12"/>
        <v>10</v>
      </c>
      <c r="AM24">
        <f t="shared" si="12"/>
        <v>10</v>
      </c>
      <c r="AN24">
        <f t="shared" si="12"/>
        <v>10</v>
      </c>
      <c r="AO24">
        <f t="shared" si="12"/>
        <v>10</v>
      </c>
      <c r="AP24">
        <f t="shared" si="12"/>
        <v>10</v>
      </c>
      <c r="AQ24">
        <f t="shared" si="12"/>
        <v>10</v>
      </c>
      <c r="AR24">
        <f t="shared" si="12"/>
        <v>10</v>
      </c>
      <c r="AS24">
        <f t="shared" si="12"/>
        <v>10</v>
      </c>
      <c r="AT24">
        <f t="shared" si="12"/>
        <v>10</v>
      </c>
    </row>
    <row r="29" spans="1:46" ht="15.75" customHeight="1">
      <c r="A29" t="s">
        <v>295</v>
      </c>
    </row>
    <row r="30" spans="1:46" ht="15.75" customHeight="1">
      <c r="B30" s="6" t="s">
        <v>296</v>
      </c>
    </row>
  </sheetData>
  <hyperlinks>
    <hyperlink ref="C3" r:id="rId1"/>
    <hyperlink ref="C4" r:id="rId2"/>
    <hyperlink ref="C5" r:id="rId3"/>
    <hyperlink ref="C7" r:id="rId4"/>
    <hyperlink ref="C8" r:id="rId5"/>
    <hyperlink ref="C9" r:id="rId6"/>
    <hyperlink ref="C10" r:id="rId7"/>
    <hyperlink ref="G6" r:id="rId8"/>
    <hyperlink ref="C6" r:id="rId9"/>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3"/>
  <sheetViews>
    <sheetView tabSelected="1" workbookViewId="0">
      <selection activeCell="A7" sqref="A7"/>
    </sheetView>
  </sheetViews>
  <sheetFormatPr baseColWidth="10" defaultColWidth="8.83203125" defaultRowHeight="12" x14ac:dyDescent="0"/>
  <cols>
    <col min="1" max="1" width="70.5" customWidth="1"/>
    <col min="2" max="3" width="11" customWidth="1"/>
    <col min="4" max="4" width="2" customWidth="1"/>
    <col min="6" max="6" width="2" customWidth="1"/>
    <col min="7" max="7" width="13.6640625" customWidth="1"/>
    <col min="8" max="8" width="1.83203125" customWidth="1"/>
    <col min="9" max="9" width="17" customWidth="1"/>
    <col min="10" max="10" width="1.83203125" customWidth="1"/>
    <col min="11" max="11" width="12.5" customWidth="1"/>
    <col min="12" max="12" width="1.5" customWidth="1"/>
    <col min="13" max="13" width="16.1640625" customWidth="1"/>
    <col min="14" max="14" width="1.6640625" customWidth="1"/>
    <col min="15" max="15" width="8.33203125" customWidth="1"/>
    <col min="16" max="16" width="1.83203125" customWidth="1"/>
    <col min="17" max="17" width="8" customWidth="1"/>
    <col min="18" max="18" width="1.83203125" customWidth="1"/>
    <col min="19" max="19" width="7.33203125" customWidth="1"/>
    <col min="20" max="20" width="2" customWidth="1"/>
    <col min="22" max="22" width="2.33203125" customWidth="1"/>
    <col min="23" max="23" width="8.83203125" style="9"/>
    <col min="24" max="33" width="8.83203125" style="32"/>
    <col min="34" max="35" width="9.1640625" style="32" customWidth="1"/>
    <col min="36" max="37" width="8.83203125" style="32"/>
  </cols>
  <sheetData>
    <row r="1" spans="1:37">
      <c r="A1" t="s">
        <v>1</v>
      </c>
      <c r="C1" s="2" t="s">
        <v>339</v>
      </c>
      <c r="D1" s="2"/>
      <c r="E1" s="2" t="s">
        <v>165</v>
      </c>
      <c r="F1" s="2"/>
      <c r="G1" s="2" t="s">
        <v>178</v>
      </c>
      <c r="H1" s="2"/>
      <c r="I1" s="2" t="s">
        <v>189</v>
      </c>
      <c r="J1" s="2"/>
      <c r="K1" s="2" t="s">
        <v>207</v>
      </c>
      <c r="L1" s="2"/>
      <c r="M1" s="2" t="s">
        <v>220</v>
      </c>
      <c r="N1" s="2"/>
      <c r="O1" s="2" t="s">
        <v>228</v>
      </c>
      <c r="P1" s="2"/>
      <c r="Q1" s="2" t="s">
        <v>250</v>
      </c>
      <c r="R1" s="2"/>
      <c r="S1" s="2" t="s">
        <v>285</v>
      </c>
      <c r="T1" s="2"/>
      <c r="U1" s="7" t="s">
        <v>306</v>
      </c>
      <c r="V1" s="7"/>
      <c r="W1" s="9" t="s">
        <v>348</v>
      </c>
      <c r="AH1" s="38"/>
      <c r="AI1" s="38"/>
    </row>
    <row r="2" spans="1:37">
      <c r="A2" t="s">
        <v>2</v>
      </c>
      <c r="E2" s="9" t="s">
        <v>166</v>
      </c>
      <c r="F2" s="4"/>
      <c r="G2" s="9" t="s">
        <v>179</v>
      </c>
      <c r="H2" s="4"/>
      <c r="I2" s="9" t="s">
        <v>190</v>
      </c>
      <c r="J2" s="4"/>
      <c r="K2" s="9" t="s">
        <v>208</v>
      </c>
      <c r="L2" s="4"/>
      <c r="M2" s="9" t="s">
        <v>221</v>
      </c>
      <c r="N2" s="4"/>
      <c r="O2" s="9" t="s">
        <v>229</v>
      </c>
      <c r="P2" s="4"/>
      <c r="Q2" s="9" t="s">
        <v>251</v>
      </c>
      <c r="R2" s="4"/>
      <c r="S2" s="9" t="s">
        <v>286</v>
      </c>
      <c r="T2" s="4"/>
      <c r="U2" s="9" t="s">
        <v>365</v>
      </c>
      <c r="V2" s="4"/>
      <c r="W2" s="9" t="s">
        <v>349</v>
      </c>
    </row>
    <row r="3" spans="1:37">
      <c r="A3" t="s">
        <v>4</v>
      </c>
      <c r="C3" s="2" t="s">
        <v>114</v>
      </c>
      <c r="D3" s="2"/>
      <c r="E3" s="2" t="s">
        <v>168</v>
      </c>
      <c r="F3" s="2"/>
      <c r="G3" s="2" t="s">
        <v>181</v>
      </c>
      <c r="H3" s="2"/>
      <c r="I3" s="2" t="s">
        <v>192</v>
      </c>
      <c r="J3" s="2"/>
      <c r="K3" s="2" t="s">
        <v>210</v>
      </c>
      <c r="L3" s="2"/>
      <c r="M3" s="2" t="s">
        <v>223</v>
      </c>
      <c r="N3" s="2"/>
      <c r="O3" s="2" t="s">
        <v>231</v>
      </c>
      <c r="P3" s="2"/>
      <c r="Q3" s="2" t="s">
        <v>253</v>
      </c>
      <c r="R3" s="2"/>
      <c r="S3" s="2" t="s">
        <v>288</v>
      </c>
      <c r="T3" s="2"/>
      <c r="U3" s="2" t="s">
        <v>364</v>
      </c>
      <c r="V3" s="2"/>
      <c r="W3" s="9" t="s">
        <v>350</v>
      </c>
    </row>
    <row r="4" spans="1:37">
      <c r="A4" t="s">
        <v>5</v>
      </c>
      <c r="C4" s="2" t="s">
        <v>63</v>
      </c>
      <c r="D4" s="2"/>
      <c r="E4" s="2">
        <v>2015</v>
      </c>
      <c r="F4" s="2"/>
      <c r="G4" s="2" t="s">
        <v>63</v>
      </c>
      <c r="H4" s="2"/>
      <c r="I4" s="2" t="s">
        <v>63</v>
      </c>
      <c r="J4" s="2"/>
      <c r="K4" s="2">
        <v>2015</v>
      </c>
      <c r="L4" s="2"/>
      <c r="M4" s="2" t="s">
        <v>63</v>
      </c>
      <c r="N4" s="2"/>
      <c r="O4" s="2" t="s">
        <v>63</v>
      </c>
      <c r="P4" s="2"/>
      <c r="Q4" s="2">
        <v>2015</v>
      </c>
      <c r="R4" s="2"/>
      <c r="S4" s="2" t="s">
        <v>63</v>
      </c>
      <c r="T4" s="2"/>
      <c r="U4" s="2" t="s">
        <v>63</v>
      </c>
      <c r="V4" s="2"/>
      <c r="W4" s="9" t="s">
        <v>63</v>
      </c>
    </row>
    <row r="5" spans="1:37">
      <c r="A5" t="s">
        <v>6</v>
      </c>
      <c r="I5" s="2" t="s">
        <v>193</v>
      </c>
      <c r="J5" s="2"/>
      <c r="K5" s="9" t="s">
        <v>211</v>
      </c>
      <c r="L5" s="4"/>
      <c r="Q5" s="2" t="s">
        <v>254</v>
      </c>
      <c r="R5" s="2"/>
    </row>
    <row r="6" spans="1:37">
      <c r="A6" t="s">
        <v>7</v>
      </c>
      <c r="C6" s="2">
        <v>356</v>
      </c>
      <c r="D6" s="2"/>
      <c r="E6" s="2">
        <v>44627</v>
      </c>
      <c r="F6" s="2"/>
      <c r="G6" s="2">
        <v>200</v>
      </c>
      <c r="H6" s="2"/>
      <c r="I6" s="2">
        <v>1400</v>
      </c>
      <c r="J6" s="2"/>
      <c r="K6" s="2">
        <v>111</v>
      </c>
      <c r="L6" s="2"/>
      <c r="M6" s="2">
        <v>148</v>
      </c>
      <c r="N6" s="2"/>
      <c r="O6" s="2">
        <v>54</v>
      </c>
      <c r="P6" s="2"/>
      <c r="Q6" s="2">
        <v>3734</v>
      </c>
      <c r="R6" s="2"/>
      <c r="S6" s="2">
        <v>110</v>
      </c>
      <c r="T6" s="2"/>
      <c r="U6" s="2">
        <v>155</v>
      </c>
      <c r="V6" s="2"/>
      <c r="W6" s="9">
        <v>2490</v>
      </c>
    </row>
    <row r="7" spans="1:37">
      <c r="A7" t="s">
        <v>8</v>
      </c>
      <c r="C7" s="2" t="s">
        <v>64</v>
      </c>
      <c r="D7" s="2"/>
      <c r="E7" s="2" t="s">
        <v>64</v>
      </c>
      <c r="F7" s="2"/>
      <c r="G7" s="2" t="s">
        <v>182</v>
      </c>
      <c r="H7" s="2"/>
      <c r="I7" s="2" t="s">
        <v>64</v>
      </c>
      <c r="J7" s="2"/>
      <c r="K7" s="2" t="s">
        <v>64</v>
      </c>
      <c r="L7" s="2"/>
      <c r="M7" s="2" t="s">
        <v>64</v>
      </c>
      <c r="N7" s="2"/>
      <c r="O7" s="2" t="s">
        <v>232</v>
      </c>
      <c r="P7" s="2"/>
      <c r="Q7" s="2" t="s">
        <v>255</v>
      </c>
      <c r="R7" s="2"/>
      <c r="S7" s="2" t="s">
        <v>64</v>
      </c>
      <c r="T7" s="2"/>
      <c r="U7" s="2" t="s">
        <v>232</v>
      </c>
      <c r="V7" s="2"/>
      <c r="W7" s="9" t="s">
        <v>351</v>
      </c>
    </row>
    <row r="8" spans="1:37">
      <c r="A8" t="s">
        <v>9</v>
      </c>
      <c r="C8" s="2" t="s">
        <v>115</v>
      </c>
      <c r="D8" s="2"/>
      <c r="E8" s="2" t="s">
        <v>169</v>
      </c>
      <c r="F8" s="2"/>
      <c r="G8" s="2" t="s">
        <v>183</v>
      </c>
      <c r="H8" s="2"/>
      <c r="I8" s="2" t="s">
        <v>194</v>
      </c>
      <c r="J8" s="2"/>
      <c r="M8" s="2" t="s">
        <v>224</v>
      </c>
      <c r="N8" s="2"/>
      <c r="O8" s="2" t="s">
        <v>233</v>
      </c>
      <c r="P8" s="2"/>
      <c r="Q8" s="2" t="s">
        <v>256</v>
      </c>
      <c r="R8" s="2"/>
      <c r="U8" s="2"/>
      <c r="V8" s="2"/>
      <c r="W8" s="9" t="s">
        <v>352</v>
      </c>
    </row>
    <row r="9" spans="1:37">
      <c r="A9" t="s">
        <v>10</v>
      </c>
      <c r="C9" s="2" t="s">
        <v>116</v>
      </c>
      <c r="D9" s="2"/>
      <c r="E9" s="2" t="s">
        <v>170</v>
      </c>
      <c r="F9" s="2"/>
      <c r="G9" s="2" t="s">
        <v>184</v>
      </c>
      <c r="H9" s="2"/>
      <c r="I9" s="2" t="s">
        <v>195</v>
      </c>
      <c r="J9" s="2"/>
      <c r="K9" s="2" t="s">
        <v>212</v>
      </c>
      <c r="L9" s="2"/>
      <c r="M9" s="2" t="s">
        <v>225</v>
      </c>
      <c r="N9" s="2"/>
      <c r="O9" s="2" t="s">
        <v>234</v>
      </c>
      <c r="P9" s="2"/>
      <c r="Q9" s="2" t="s">
        <v>257</v>
      </c>
      <c r="R9" s="2"/>
      <c r="U9" s="2" t="s">
        <v>370</v>
      </c>
      <c r="W9" s="9" t="s">
        <v>353</v>
      </c>
    </row>
    <row r="10" spans="1:37">
      <c r="A10" t="s">
        <v>11</v>
      </c>
      <c r="C10" s="2" t="s">
        <v>117</v>
      </c>
      <c r="D10" s="2"/>
      <c r="G10" s="2" t="s">
        <v>83</v>
      </c>
      <c r="H10" s="2"/>
      <c r="I10" s="2" t="s">
        <v>196</v>
      </c>
      <c r="J10" s="2"/>
      <c r="K10" s="2" t="s">
        <v>213</v>
      </c>
      <c r="L10" s="2"/>
      <c r="M10" s="2" t="s">
        <v>92</v>
      </c>
      <c r="N10" s="2"/>
      <c r="O10" s="2" t="s">
        <v>83</v>
      </c>
      <c r="P10" s="2"/>
      <c r="Q10" s="2" t="s">
        <v>56</v>
      </c>
      <c r="R10" s="2"/>
      <c r="S10" s="2" t="s">
        <v>106</v>
      </c>
      <c r="T10" s="2"/>
      <c r="U10" s="2" t="s">
        <v>106</v>
      </c>
      <c r="V10" s="2"/>
      <c r="W10" s="9" t="s">
        <v>354</v>
      </c>
    </row>
    <row r="11" spans="1:37">
      <c r="A11" t="s">
        <v>12</v>
      </c>
      <c r="C11" s="2" t="s">
        <v>93</v>
      </c>
      <c r="D11" s="2"/>
      <c r="E11" s="2" t="s">
        <v>57</v>
      </c>
      <c r="F11" s="2"/>
      <c r="G11" s="2" t="s">
        <v>67</v>
      </c>
      <c r="H11" s="2"/>
      <c r="I11" s="2" t="s">
        <v>93</v>
      </c>
      <c r="J11" s="2"/>
      <c r="K11" s="2" t="s">
        <v>93</v>
      </c>
      <c r="L11" s="2"/>
      <c r="M11" s="2" t="s">
        <v>67</v>
      </c>
      <c r="N11" s="2"/>
      <c r="O11" s="2" t="s">
        <v>93</v>
      </c>
      <c r="P11" s="2"/>
      <c r="Q11" s="2" t="s">
        <v>57</v>
      </c>
      <c r="R11" s="2"/>
      <c r="S11" s="2" t="s">
        <v>93</v>
      </c>
      <c r="T11" s="2"/>
      <c r="U11" s="2" t="s">
        <v>93</v>
      </c>
      <c r="V11" s="2"/>
      <c r="W11" s="9" t="s">
        <v>67</v>
      </c>
    </row>
    <row r="12" spans="1:37">
      <c r="A12" t="s">
        <v>13</v>
      </c>
      <c r="C12" s="2" t="s">
        <v>118</v>
      </c>
      <c r="D12" s="2"/>
      <c r="E12" s="2" t="s">
        <v>171</v>
      </c>
      <c r="F12" s="2"/>
      <c r="G12" s="2" t="s">
        <v>185</v>
      </c>
      <c r="H12" s="2"/>
      <c r="I12" s="2" t="s">
        <v>171</v>
      </c>
      <c r="J12" s="2"/>
      <c r="K12" s="2" t="s">
        <v>185</v>
      </c>
      <c r="L12" s="2"/>
      <c r="M12" s="2" t="s">
        <v>226</v>
      </c>
      <c r="N12" s="2"/>
      <c r="O12" s="2" t="s">
        <v>171</v>
      </c>
      <c r="P12" s="2"/>
      <c r="Q12" s="2" t="s">
        <v>258</v>
      </c>
      <c r="R12" s="2"/>
      <c r="S12" s="2" t="s">
        <v>205</v>
      </c>
      <c r="T12" s="2"/>
      <c r="U12" s="2" t="s">
        <v>366</v>
      </c>
      <c r="V12" s="2"/>
      <c r="W12" s="9" t="s">
        <v>355</v>
      </c>
    </row>
    <row r="13" spans="1:37">
      <c r="A13" t="s">
        <v>14</v>
      </c>
      <c r="C13" s="2" t="s">
        <v>119</v>
      </c>
      <c r="D13" s="2"/>
      <c r="E13" s="2" t="s">
        <v>172</v>
      </c>
      <c r="F13" s="2"/>
      <c r="G13" s="2" t="s">
        <v>186</v>
      </c>
      <c r="H13" s="2"/>
      <c r="I13" s="2" t="s">
        <v>197</v>
      </c>
      <c r="J13" s="2"/>
      <c r="M13" s="2" t="s">
        <v>227</v>
      </c>
      <c r="N13" s="2"/>
      <c r="Q13" s="2" t="s">
        <v>259</v>
      </c>
      <c r="R13" s="2"/>
      <c r="U13" s="2" t="s">
        <v>367</v>
      </c>
      <c r="V13" s="2"/>
      <c r="W13" s="9" t="s">
        <v>356</v>
      </c>
      <c r="X13" s="39"/>
      <c r="Y13" s="39"/>
      <c r="Z13" s="39"/>
      <c r="AA13" s="39"/>
      <c r="AB13" s="39"/>
      <c r="AC13" s="39"/>
      <c r="AD13" s="39"/>
      <c r="AE13" s="39"/>
      <c r="AF13" s="39"/>
      <c r="AG13" s="39"/>
      <c r="AH13" s="39"/>
      <c r="AI13" s="39"/>
    </row>
    <row r="14" spans="1:37">
      <c r="A14" t="s">
        <v>15</v>
      </c>
      <c r="B14" t="s">
        <v>337</v>
      </c>
      <c r="C14" s="2" t="s">
        <v>120</v>
      </c>
      <c r="D14" s="2"/>
      <c r="E14" s="2" t="s">
        <v>173</v>
      </c>
      <c r="F14" s="2"/>
      <c r="G14" s="2" t="s">
        <v>77</v>
      </c>
      <c r="H14" s="2"/>
      <c r="I14" s="2" t="s">
        <v>162</v>
      </c>
      <c r="J14" s="2"/>
      <c r="K14" s="2" t="s">
        <v>214</v>
      </c>
      <c r="L14" s="2"/>
      <c r="M14" s="2" t="s">
        <v>120</v>
      </c>
      <c r="N14" s="2"/>
      <c r="O14" s="2" t="s">
        <v>235</v>
      </c>
      <c r="P14" s="2"/>
      <c r="Q14" s="2" t="s">
        <v>60</v>
      </c>
      <c r="R14" s="2"/>
      <c r="S14" s="2" t="s">
        <v>86</v>
      </c>
      <c r="T14" s="2"/>
      <c r="U14" s="2" t="s">
        <v>371</v>
      </c>
      <c r="V14" s="2"/>
      <c r="W14" s="9" t="s">
        <v>357</v>
      </c>
      <c r="X14" s="38"/>
      <c r="Y14" s="38"/>
      <c r="Z14" s="38"/>
      <c r="AA14" s="38"/>
      <c r="AB14" s="38"/>
      <c r="AC14" s="38"/>
      <c r="AD14" s="38"/>
      <c r="AE14" s="38"/>
      <c r="AF14" s="38"/>
      <c r="AG14" s="38"/>
      <c r="AH14" s="38"/>
      <c r="AI14" s="38"/>
      <c r="AJ14" s="26"/>
      <c r="AK14" s="40"/>
    </row>
    <row r="15" spans="1:37">
      <c r="A15" s="32" t="s">
        <v>16</v>
      </c>
      <c r="B15">
        <f>SUM(C15:U15)</f>
        <v>182810</v>
      </c>
      <c r="C15" s="2">
        <v>27</v>
      </c>
      <c r="D15" s="2"/>
      <c r="E15" s="2">
        <v>173883</v>
      </c>
      <c r="F15" s="2"/>
      <c r="G15" s="2">
        <v>9</v>
      </c>
      <c r="H15" s="2"/>
      <c r="I15" s="2">
        <v>780</v>
      </c>
      <c r="J15" s="2"/>
      <c r="K15" s="2">
        <v>50</v>
      </c>
      <c r="L15" s="2"/>
      <c r="M15" s="2">
        <v>17</v>
      </c>
      <c r="N15" s="2"/>
      <c r="O15" s="2">
        <v>371</v>
      </c>
      <c r="P15" s="2"/>
      <c r="Q15" s="2">
        <v>7506</v>
      </c>
      <c r="R15" s="2"/>
      <c r="S15" s="2">
        <v>154</v>
      </c>
      <c r="T15" s="2"/>
      <c r="U15" s="2">
        <v>13</v>
      </c>
      <c r="V15" s="2"/>
      <c r="W15" s="9">
        <v>267</v>
      </c>
      <c r="AJ15" s="39"/>
    </row>
    <row r="16" spans="1:37">
      <c r="A16" s="32" t="s">
        <v>17</v>
      </c>
      <c r="B16">
        <f t="shared" ref="B16:B46" si="0">SUM(C16:U16)</f>
        <v>2068</v>
      </c>
      <c r="C16" s="2">
        <v>0</v>
      </c>
      <c r="D16" s="2"/>
      <c r="E16" s="2">
        <v>1993</v>
      </c>
      <c r="F16" s="2"/>
      <c r="G16" s="2">
        <v>0</v>
      </c>
      <c r="H16" s="2"/>
      <c r="I16" s="2">
        <v>0</v>
      </c>
      <c r="J16" s="2"/>
      <c r="K16" s="2">
        <v>0</v>
      </c>
      <c r="L16" s="2"/>
      <c r="M16" s="2">
        <v>0</v>
      </c>
      <c r="N16" s="2"/>
      <c r="O16" s="2">
        <v>0</v>
      </c>
      <c r="P16" s="2"/>
      <c r="Q16" s="7">
        <v>75</v>
      </c>
      <c r="R16" s="7"/>
      <c r="W16" s="9">
        <v>4</v>
      </c>
      <c r="AJ16" s="39"/>
    </row>
    <row r="17" spans="1:36">
      <c r="A17" s="32" t="s">
        <v>18</v>
      </c>
      <c r="B17">
        <f t="shared" si="0"/>
        <v>8021</v>
      </c>
      <c r="C17" s="2">
        <v>22</v>
      </c>
      <c r="D17" s="2"/>
      <c r="E17" s="2">
        <v>7673</v>
      </c>
      <c r="F17" s="2"/>
      <c r="G17" s="2">
        <v>2</v>
      </c>
      <c r="H17" s="2"/>
      <c r="I17" s="2">
        <v>14</v>
      </c>
      <c r="J17" s="2"/>
      <c r="K17" s="2">
        <v>6</v>
      </c>
      <c r="L17" s="2"/>
      <c r="M17" s="2">
        <v>1</v>
      </c>
      <c r="N17" s="2"/>
      <c r="O17" s="2">
        <v>1</v>
      </c>
      <c r="P17" s="2"/>
      <c r="Q17" s="7">
        <v>196</v>
      </c>
      <c r="R17" s="7"/>
      <c r="S17" s="2">
        <v>8</v>
      </c>
      <c r="T17" s="2"/>
      <c r="U17" s="2">
        <v>98</v>
      </c>
      <c r="V17" s="2"/>
      <c r="W17" s="9">
        <v>22</v>
      </c>
      <c r="AJ17" s="39"/>
    </row>
    <row r="18" spans="1:36">
      <c r="A18" s="32" t="s">
        <v>19</v>
      </c>
      <c r="B18">
        <f t="shared" si="0"/>
        <v>4563</v>
      </c>
      <c r="C18" s="2">
        <v>21</v>
      </c>
      <c r="D18" s="2"/>
      <c r="E18" s="2">
        <v>30</v>
      </c>
      <c r="F18" s="2"/>
      <c r="G18" s="2">
        <v>124</v>
      </c>
      <c r="H18" s="2"/>
      <c r="I18" s="2">
        <v>400</v>
      </c>
      <c r="J18" s="2"/>
      <c r="K18" s="2">
        <v>70</v>
      </c>
      <c r="L18" s="2"/>
      <c r="O18" s="2">
        <f>176+64+131</f>
        <v>371</v>
      </c>
      <c r="P18" s="2"/>
      <c r="Q18" s="7">
        <v>3196</v>
      </c>
      <c r="R18" s="7"/>
      <c r="S18" s="2">
        <v>102</v>
      </c>
      <c r="T18" s="2"/>
      <c r="U18" s="2">
        <f>219+30</f>
        <v>249</v>
      </c>
      <c r="V18" s="2"/>
      <c r="W18" s="9">
        <v>4281</v>
      </c>
      <c r="AJ18" s="39"/>
    </row>
    <row r="19" spans="1:36">
      <c r="A19" s="32" t="s">
        <v>20</v>
      </c>
      <c r="B19">
        <f t="shared" si="0"/>
        <v>4861</v>
      </c>
      <c r="C19" s="2">
        <v>20</v>
      </c>
      <c r="D19" s="2"/>
      <c r="E19" s="2">
        <v>2973</v>
      </c>
      <c r="F19" s="2"/>
      <c r="G19" s="2">
        <v>76</v>
      </c>
      <c r="H19" s="2"/>
      <c r="I19" s="2">
        <v>780</v>
      </c>
      <c r="J19" s="2"/>
      <c r="K19" s="2">
        <v>1</v>
      </c>
      <c r="L19" s="2"/>
      <c r="M19" s="2">
        <v>111</v>
      </c>
      <c r="N19" s="2"/>
      <c r="O19" s="2">
        <f>9+57+9</f>
        <v>75</v>
      </c>
      <c r="P19" s="2"/>
      <c r="Q19" s="7">
        <v>558</v>
      </c>
      <c r="R19" s="7"/>
      <c r="S19" s="2">
        <v>110</v>
      </c>
      <c r="T19" s="2"/>
      <c r="U19" s="2">
        <v>157</v>
      </c>
      <c r="V19" s="2"/>
      <c r="W19" s="9">
        <v>4</v>
      </c>
      <c r="AJ19" s="39"/>
    </row>
    <row r="20" spans="1:36">
      <c r="A20" s="32" t="s">
        <v>21</v>
      </c>
      <c r="B20">
        <f t="shared" si="0"/>
        <v>1923423</v>
      </c>
      <c r="C20" s="2">
        <v>1023</v>
      </c>
      <c r="D20" s="2"/>
      <c r="E20" s="5">
        <v>1903322</v>
      </c>
      <c r="F20" s="5"/>
      <c r="G20" s="2">
        <v>681</v>
      </c>
      <c r="H20" s="2"/>
      <c r="I20" s="2">
        <v>1040</v>
      </c>
      <c r="J20" s="2"/>
      <c r="K20" s="2">
        <f>145+80</f>
        <v>225</v>
      </c>
      <c r="L20" s="2"/>
      <c r="M20" s="2">
        <v>47</v>
      </c>
      <c r="N20" s="2"/>
      <c r="O20" s="2">
        <v>2012</v>
      </c>
      <c r="P20" s="2"/>
      <c r="Q20" s="7">
        <v>13846</v>
      </c>
      <c r="R20" s="7"/>
      <c r="S20" s="2">
        <v>1080</v>
      </c>
      <c r="T20" s="2"/>
      <c r="U20" s="2">
        <v>147</v>
      </c>
      <c r="V20" s="2"/>
      <c r="W20" s="9">
        <v>1626</v>
      </c>
      <c r="AJ20" s="39"/>
    </row>
    <row r="21" spans="1:36">
      <c r="A21" s="32" t="s">
        <v>22</v>
      </c>
      <c r="B21">
        <f t="shared" si="0"/>
        <v>216</v>
      </c>
      <c r="C21" s="2">
        <v>76</v>
      </c>
      <c r="D21" s="2"/>
      <c r="G21" s="2">
        <v>19</v>
      </c>
      <c r="H21" s="2"/>
      <c r="I21" s="2">
        <v>15</v>
      </c>
      <c r="J21" s="2"/>
      <c r="K21" s="2">
        <v>0</v>
      </c>
      <c r="L21" s="2"/>
      <c r="M21" s="2">
        <v>2</v>
      </c>
      <c r="N21" s="2"/>
      <c r="O21" s="2">
        <v>0</v>
      </c>
      <c r="P21" s="2"/>
      <c r="Q21" s="7">
        <v>6</v>
      </c>
      <c r="R21" s="7"/>
      <c r="S21" s="2">
        <v>98</v>
      </c>
      <c r="T21" s="2"/>
      <c r="U21" s="2"/>
      <c r="V21" s="2"/>
      <c r="W21" s="9">
        <v>121</v>
      </c>
      <c r="AJ21" s="39"/>
    </row>
    <row r="22" spans="1:36">
      <c r="A22" s="32" t="s">
        <v>23</v>
      </c>
      <c r="B22">
        <f t="shared" si="0"/>
        <v>4235</v>
      </c>
      <c r="C22" s="2">
        <v>56</v>
      </c>
      <c r="D22" s="2"/>
      <c r="E22" s="2">
        <v>100</v>
      </c>
      <c r="F22" s="2"/>
      <c r="G22" s="2">
        <v>6</v>
      </c>
      <c r="H22" s="2"/>
      <c r="I22" s="2">
        <v>530</v>
      </c>
      <c r="J22" s="2"/>
      <c r="K22" s="2">
        <v>104</v>
      </c>
      <c r="L22" s="2"/>
      <c r="M22" s="2">
        <v>5</v>
      </c>
      <c r="N22" s="2"/>
      <c r="O22" s="2">
        <v>0</v>
      </c>
      <c r="P22" s="2"/>
      <c r="Q22" s="7">
        <v>3250</v>
      </c>
      <c r="R22" s="7"/>
      <c r="S22" s="2">
        <v>184</v>
      </c>
      <c r="T22" s="2"/>
      <c r="U22" s="2"/>
      <c r="V22" s="2"/>
      <c r="W22" s="9">
        <v>56</v>
      </c>
      <c r="AJ22" s="39"/>
    </row>
    <row r="23" spans="1:36">
      <c r="A23" s="32" t="s">
        <v>24</v>
      </c>
      <c r="B23">
        <f t="shared" si="0"/>
        <v>12382</v>
      </c>
      <c r="C23" s="2">
        <v>33</v>
      </c>
      <c r="D23" s="2"/>
      <c r="E23" s="2">
        <v>8573</v>
      </c>
      <c r="F23" s="2"/>
      <c r="G23" s="2">
        <v>22</v>
      </c>
      <c r="H23" s="2"/>
      <c r="I23" s="2">
        <v>130</v>
      </c>
      <c r="J23" s="2"/>
      <c r="K23" s="2">
        <v>20</v>
      </c>
      <c r="L23" s="2"/>
      <c r="M23" s="2">
        <v>29</v>
      </c>
      <c r="N23" s="2"/>
      <c r="O23" s="2">
        <v>175</v>
      </c>
      <c r="P23" s="2"/>
      <c r="Q23" s="7">
        <v>2946</v>
      </c>
      <c r="R23" s="7"/>
      <c r="S23" s="2">
        <v>164</v>
      </c>
      <c r="T23" s="2"/>
      <c r="U23" s="12">
        <v>290</v>
      </c>
      <c r="V23" s="12"/>
      <c r="W23" s="9">
        <v>67</v>
      </c>
      <c r="AJ23" s="39"/>
    </row>
    <row r="24" spans="1:36">
      <c r="A24" s="32" t="s">
        <v>25</v>
      </c>
      <c r="B24">
        <f t="shared" si="0"/>
        <v>3295</v>
      </c>
      <c r="C24" s="2">
        <v>24</v>
      </c>
      <c r="D24" s="2"/>
      <c r="G24" s="2">
        <v>7</v>
      </c>
      <c r="H24" s="2"/>
      <c r="I24" s="2">
        <v>1100</v>
      </c>
      <c r="J24" s="2"/>
      <c r="K24" s="2">
        <v>76</v>
      </c>
      <c r="L24" s="2"/>
      <c r="M24" s="2">
        <v>157</v>
      </c>
      <c r="N24" s="2"/>
      <c r="O24" s="2">
        <v>3</v>
      </c>
      <c r="P24" s="2"/>
      <c r="Q24" s="7">
        <v>1684</v>
      </c>
      <c r="R24" s="7"/>
      <c r="S24" s="2">
        <v>100</v>
      </c>
      <c r="T24" s="2"/>
      <c r="U24" s="2">
        <f>67+77</f>
        <v>144</v>
      </c>
      <c r="V24" s="2"/>
      <c r="W24" s="9">
        <v>727</v>
      </c>
      <c r="AJ24" s="39"/>
    </row>
    <row r="25" spans="1:36">
      <c r="A25" s="32" t="s">
        <v>26</v>
      </c>
      <c r="B25">
        <f t="shared" si="0"/>
        <v>11841</v>
      </c>
      <c r="C25" s="2">
        <v>418</v>
      </c>
      <c r="D25" s="2"/>
      <c r="G25" s="2">
        <v>14</v>
      </c>
      <c r="H25" s="2"/>
      <c r="I25" s="2">
        <v>400</v>
      </c>
      <c r="J25" s="2"/>
      <c r="K25" s="2">
        <v>0</v>
      </c>
      <c r="L25" s="2"/>
      <c r="M25" s="2">
        <v>99</v>
      </c>
      <c r="N25" s="2"/>
      <c r="O25" s="2">
        <f>67+353</f>
        <v>420</v>
      </c>
      <c r="P25" s="2"/>
      <c r="Q25" s="7">
        <v>9453</v>
      </c>
      <c r="R25" s="7"/>
      <c r="S25" s="2">
        <v>1010</v>
      </c>
      <c r="T25" s="2"/>
      <c r="U25" s="2">
        <v>27</v>
      </c>
      <c r="V25" s="2"/>
      <c r="W25" s="9">
        <v>7210</v>
      </c>
      <c r="AJ25" s="39"/>
    </row>
    <row r="26" spans="1:36">
      <c r="A26" s="32" t="s">
        <v>27</v>
      </c>
      <c r="B26">
        <f t="shared" si="0"/>
        <v>2341</v>
      </c>
      <c r="C26" s="2">
        <v>114</v>
      </c>
      <c r="D26" s="2"/>
      <c r="G26" s="2">
        <v>149</v>
      </c>
      <c r="H26" s="2"/>
      <c r="I26" s="2">
        <v>1020</v>
      </c>
      <c r="J26" s="2"/>
      <c r="K26" s="2">
        <v>22</v>
      </c>
      <c r="L26" s="2"/>
      <c r="M26" s="2">
        <v>115</v>
      </c>
      <c r="N26" s="2"/>
      <c r="O26" s="2">
        <v>0</v>
      </c>
      <c r="P26" s="2"/>
      <c r="Q26" s="7">
        <v>640</v>
      </c>
      <c r="R26" s="7"/>
      <c r="S26" s="2">
        <v>194</v>
      </c>
      <c r="T26" s="2"/>
      <c r="U26" s="2">
        <v>87</v>
      </c>
      <c r="V26" s="2"/>
      <c r="W26" s="9">
        <v>407</v>
      </c>
      <c r="AJ26" s="39"/>
    </row>
    <row r="27" spans="1:36">
      <c r="A27" s="32" t="s">
        <v>28</v>
      </c>
      <c r="B27">
        <f t="shared" si="0"/>
        <v>1293</v>
      </c>
      <c r="C27" s="2">
        <v>0</v>
      </c>
      <c r="D27" s="2"/>
      <c r="E27" s="2">
        <v>113</v>
      </c>
      <c r="F27" s="2"/>
      <c r="G27" s="2">
        <v>0</v>
      </c>
      <c r="H27" s="2"/>
      <c r="I27" s="2">
        <v>170</v>
      </c>
      <c r="J27" s="2"/>
      <c r="K27" s="2">
        <v>15</v>
      </c>
      <c r="L27" s="2"/>
      <c r="M27" s="2">
        <v>1</v>
      </c>
      <c r="N27" s="2"/>
      <c r="O27" s="2">
        <f>164+156</f>
        <v>320</v>
      </c>
      <c r="P27" s="2"/>
      <c r="Q27" s="7">
        <v>594</v>
      </c>
      <c r="R27" s="7"/>
      <c r="S27" s="2">
        <v>60</v>
      </c>
      <c r="T27" s="2"/>
      <c r="U27" s="2">
        <v>20</v>
      </c>
      <c r="V27" s="2"/>
      <c r="W27" s="9">
        <v>515</v>
      </c>
      <c r="AJ27" s="39"/>
    </row>
    <row r="28" spans="1:36">
      <c r="A28" s="32" t="s">
        <v>29</v>
      </c>
      <c r="B28">
        <f t="shared" si="0"/>
        <v>9692</v>
      </c>
      <c r="C28" s="2">
        <v>655</v>
      </c>
      <c r="D28" s="2"/>
      <c r="G28" s="2">
        <v>102</v>
      </c>
      <c r="H28" s="2"/>
      <c r="I28" s="2">
        <v>35</v>
      </c>
      <c r="J28" s="2"/>
      <c r="K28" s="2">
        <v>5</v>
      </c>
      <c r="L28" s="2"/>
      <c r="M28" s="2">
        <v>111</v>
      </c>
      <c r="N28" s="2"/>
      <c r="O28">
        <f>195+15+46</f>
        <v>256</v>
      </c>
      <c r="Q28" s="7">
        <v>7459</v>
      </c>
      <c r="R28" s="7"/>
      <c r="S28" s="2">
        <v>971</v>
      </c>
      <c r="T28" s="2"/>
      <c r="U28" s="2">
        <v>98</v>
      </c>
      <c r="V28" s="2"/>
      <c r="W28" s="9">
        <v>69</v>
      </c>
      <c r="AJ28" s="39"/>
    </row>
    <row r="29" spans="1:36">
      <c r="A29" s="32" t="s">
        <v>30</v>
      </c>
      <c r="B29">
        <f t="shared" si="0"/>
        <v>600</v>
      </c>
      <c r="C29" s="2">
        <v>0</v>
      </c>
      <c r="D29" s="2"/>
      <c r="G29" s="2">
        <v>69</v>
      </c>
      <c r="H29" s="2"/>
      <c r="I29" s="2">
        <v>304</v>
      </c>
      <c r="J29" s="2"/>
      <c r="K29" s="2">
        <v>0</v>
      </c>
      <c r="L29" s="2"/>
      <c r="M29" s="2">
        <v>157</v>
      </c>
      <c r="N29" s="2"/>
      <c r="O29" s="2">
        <v>3</v>
      </c>
      <c r="P29" s="2"/>
      <c r="Q29" s="7">
        <v>67</v>
      </c>
      <c r="R29" s="7"/>
      <c r="W29" s="9">
        <v>727</v>
      </c>
      <c r="AJ29" s="39"/>
    </row>
    <row r="30" spans="1:36">
      <c r="A30" s="32" t="s">
        <v>31</v>
      </c>
      <c r="B30">
        <f t="shared" si="0"/>
        <v>1310</v>
      </c>
      <c r="C30" s="2">
        <v>82</v>
      </c>
      <c r="D30" s="2"/>
      <c r="E30" s="2">
        <v>43</v>
      </c>
      <c r="F30" s="2"/>
      <c r="G30" s="2">
        <v>183</v>
      </c>
      <c r="H30" s="2"/>
      <c r="I30" s="2">
        <v>437</v>
      </c>
      <c r="J30" s="2"/>
      <c r="K30" s="2">
        <v>10</v>
      </c>
      <c r="L30" s="2"/>
      <c r="M30" s="2">
        <v>12</v>
      </c>
      <c r="N30" s="2"/>
      <c r="O30" s="2">
        <v>164</v>
      </c>
      <c r="P30" s="2"/>
      <c r="Q30" s="7">
        <v>75</v>
      </c>
      <c r="R30" s="7"/>
      <c r="S30" s="2">
        <v>243</v>
      </c>
      <c r="T30" s="2"/>
      <c r="U30" s="2">
        <v>61</v>
      </c>
      <c r="V30" s="2"/>
      <c r="W30" s="9">
        <v>498</v>
      </c>
      <c r="AJ30" s="39"/>
    </row>
    <row r="31" spans="1:36">
      <c r="A31" s="32" t="s">
        <v>304</v>
      </c>
      <c r="B31">
        <f t="shared" si="0"/>
        <v>3353</v>
      </c>
      <c r="C31" s="2">
        <v>602</v>
      </c>
      <c r="D31" s="2"/>
      <c r="G31" s="2">
        <v>55</v>
      </c>
      <c r="H31" s="2"/>
      <c r="I31" s="2">
        <v>40</v>
      </c>
      <c r="J31" s="2"/>
      <c r="K31" s="2">
        <v>130</v>
      </c>
      <c r="L31" s="2"/>
      <c r="M31" s="2">
        <v>0</v>
      </c>
      <c r="N31" s="2"/>
      <c r="O31" s="2">
        <v>0</v>
      </c>
      <c r="P31" s="2"/>
      <c r="Q31" s="7">
        <v>2425</v>
      </c>
      <c r="R31" s="7"/>
      <c r="S31" s="2">
        <v>101</v>
      </c>
      <c r="T31" s="2"/>
      <c r="U31" s="2"/>
      <c r="V31" s="2"/>
      <c r="W31" s="9">
        <v>0</v>
      </c>
      <c r="AJ31" s="39"/>
    </row>
    <row r="32" spans="1:36">
      <c r="A32" s="32" t="s">
        <v>33</v>
      </c>
      <c r="B32">
        <f t="shared" si="0"/>
        <v>57177</v>
      </c>
      <c r="C32" s="2">
        <v>22</v>
      </c>
      <c r="D32" s="2"/>
      <c r="E32" s="2">
        <v>56503</v>
      </c>
      <c r="F32" s="2"/>
      <c r="G32" s="2">
        <v>26</v>
      </c>
      <c r="H32" s="2"/>
      <c r="I32" s="2">
        <v>50</v>
      </c>
      <c r="J32" s="2"/>
      <c r="K32" s="2">
        <v>0</v>
      </c>
      <c r="L32" s="2"/>
      <c r="M32" s="2">
        <v>8</v>
      </c>
      <c r="N32" s="2"/>
      <c r="O32" s="2">
        <v>6</v>
      </c>
      <c r="P32" s="2"/>
      <c r="Q32" s="7">
        <v>385</v>
      </c>
      <c r="R32" s="7"/>
      <c r="S32" s="2">
        <v>172</v>
      </c>
      <c r="T32" s="2"/>
      <c r="U32" s="2">
        <v>5</v>
      </c>
      <c r="V32" s="2"/>
      <c r="W32" s="9">
        <v>220</v>
      </c>
      <c r="AJ32" s="39"/>
    </row>
    <row r="33" spans="1:36">
      <c r="A33" s="32" t="s">
        <v>34</v>
      </c>
      <c r="B33">
        <f t="shared" si="0"/>
        <v>831</v>
      </c>
      <c r="C33" s="2">
        <v>0</v>
      </c>
      <c r="D33" s="2"/>
      <c r="G33" s="2">
        <v>33</v>
      </c>
      <c r="H33" s="2"/>
      <c r="I33" s="2">
        <v>48</v>
      </c>
      <c r="J33" s="2"/>
      <c r="K33" s="2">
        <v>0</v>
      </c>
      <c r="L33" s="2"/>
      <c r="O33" s="2">
        <v>0</v>
      </c>
      <c r="P33" s="2"/>
      <c r="Q33" s="7">
        <v>750</v>
      </c>
      <c r="R33" s="7"/>
      <c r="W33" s="9">
        <v>50</v>
      </c>
      <c r="AJ33" s="39"/>
    </row>
    <row r="34" spans="1:36">
      <c r="A34" s="32" t="s">
        <v>35</v>
      </c>
      <c r="B34">
        <f t="shared" si="0"/>
        <v>4144</v>
      </c>
      <c r="C34" s="2">
        <v>826</v>
      </c>
      <c r="D34" s="2"/>
      <c r="G34" s="2">
        <v>182</v>
      </c>
      <c r="H34" s="2"/>
      <c r="I34" s="2">
        <v>900</v>
      </c>
      <c r="J34" s="2"/>
      <c r="K34" s="2">
        <v>0</v>
      </c>
      <c r="L34" s="2"/>
      <c r="M34" s="2">
        <v>14</v>
      </c>
      <c r="N34" s="2"/>
      <c r="O34" s="2">
        <v>0</v>
      </c>
      <c r="P34" s="2"/>
      <c r="Q34" s="7">
        <v>1826</v>
      </c>
      <c r="R34" s="7"/>
      <c r="S34" s="2">
        <v>396</v>
      </c>
      <c r="T34" s="2"/>
      <c r="U34" s="2"/>
      <c r="V34" s="2"/>
      <c r="W34" s="9">
        <v>48</v>
      </c>
      <c r="AJ34" s="39"/>
    </row>
    <row r="35" spans="1:36">
      <c r="A35" s="32" t="s">
        <v>36</v>
      </c>
      <c r="B35">
        <f t="shared" si="0"/>
        <v>42337</v>
      </c>
      <c r="C35" s="2">
        <v>30</v>
      </c>
      <c r="D35" s="2"/>
      <c r="E35" s="2">
        <v>41849</v>
      </c>
      <c r="F35" s="2"/>
      <c r="I35" s="2">
        <v>200</v>
      </c>
      <c r="J35" s="2"/>
      <c r="K35" s="2">
        <v>2</v>
      </c>
      <c r="L35" s="2"/>
      <c r="M35" s="2">
        <v>0</v>
      </c>
      <c r="N35" s="2"/>
      <c r="O35" s="2">
        <v>0</v>
      </c>
      <c r="P35" s="2"/>
      <c r="Q35" s="7">
        <v>191</v>
      </c>
      <c r="R35" s="7"/>
      <c r="S35" s="2">
        <v>65</v>
      </c>
      <c r="T35" s="2"/>
      <c r="U35" s="2"/>
      <c r="V35" s="2"/>
      <c r="W35" s="9">
        <v>10</v>
      </c>
      <c r="AJ35" s="39"/>
    </row>
    <row r="36" spans="1:36">
      <c r="A36" s="32" t="s">
        <v>37</v>
      </c>
      <c r="B36">
        <f t="shared" si="0"/>
        <v>195</v>
      </c>
      <c r="C36" s="2">
        <v>3</v>
      </c>
      <c r="D36" s="2"/>
      <c r="G36" s="2">
        <v>1</v>
      </c>
      <c r="H36" s="2"/>
      <c r="I36" s="2">
        <v>0</v>
      </c>
      <c r="J36" s="2"/>
      <c r="K36" s="2">
        <v>0</v>
      </c>
      <c r="L36" s="2"/>
      <c r="M36" s="2">
        <v>0</v>
      </c>
      <c r="N36" s="2"/>
      <c r="O36" s="2">
        <v>0</v>
      </c>
      <c r="P36" s="2"/>
      <c r="Q36" s="7">
        <v>191</v>
      </c>
      <c r="R36" s="7"/>
      <c r="W36" s="9">
        <v>0</v>
      </c>
      <c r="AJ36" s="39"/>
    </row>
    <row r="37" spans="1:36">
      <c r="A37" s="32" t="s">
        <v>38</v>
      </c>
      <c r="B37">
        <f t="shared" si="0"/>
        <v>1452</v>
      </c>
      <c r="C37" s="2">
        <v>374</v>
      </c>
      <c r="D37" s="2"/>
      <c r="G37" s="2">
        <v>27</v>
      </c>
      <c r="H37" s="2"/>
      <c r="I37" s="2">
        <v>800</v>
      </c>
      <c r="J37" s="2"/>
      <c r="K37" s="2">
        <v>0</v>
      </c>
      <c r="L37" s="2"/>
      <c r="M37" s="2">
        <v>2</v>
      </c>
      <c r="N37" s="2"/>
      <c r="O37" s="2">
        <v>0</v>
      </c>
      <c r="P37" s="2"/>
      <c r="S37" s="2">
        <v>224</v>
      </c>
      <c r="T37" s="2"/>
      <c r="U37" s="2">
        <v>25</v>
      </c>
      <c r="V37" s="2"/>
      <c r="W37" s="9">
        <v>55</v>
      </c>
      <c r="AJ37" s="39"/>
    </row>
    <row r="38" spans="1:36">
      <c r="A38" s="32" t="s">
        <v>39</v>
      </c>
      <c r="B38">
        <f t="shared" si="0"/>
        <v>6</v>
      </c>
      <c r="C38" s="2">
        <v>4</v>
      </c>
      <c r="D38" s="2"/>
      <c r="I38" s="2">
        <v>0</v>
      </c>
      <c r="J38" s="2"/>
      <c r="K38" s="2">
        <v>0</v>
      </c>
      <c r="L38" s="2"/>
      <c r="M38" s="2">
        <v>0</v>
      </c>
      <c r="N38" s="2"/>
      <c r="O38" s="2">
        <v>0</v>
      </c>
      <c r="P38" s="2"/>
      <c r="Q38" s="7">
        <v>2</v>
      </c>
      <c r="R38" s="7"/>
      <c r="W38" s="9">
        <v>4</v>
      </c>
      <c r="AJ38" s="39"/>
    </row>
    <row r="39" spans="1:36">
      <c r="A39" s="32" t="s">
        <v>40</v>
      </c>
      <c r="B39">
        <f t="shared" si="0"/>
        <v>4052</v>
      </c>
      <c r="C39" s="2">
        <v>136</v>
      </c>
      <c r="D39" s="2"/>
      <c r="G39" s="2">
        <v>8</v>
      </c>
      <c r="H39" s="2"/>
      <c r="I39" s="2">
        <v>1200</v>
      </c>
      <c r="J39" s="2"/>
      <c r="K39" s="2">
        <v>0</v>
      </c>
      <c r="L39" s="2"/>
      <c r="M39" s="2">
        <v>137</v>
      </c>
      <c r="N39" s="2"/>
      <c r="O39" s="2">
        <v>1477</v>
      </c>
      <c r="P39" s="2"/>
      <c r="Q39" s="7">
        <v>568</v>
      </c>
      <c r="R39" s="7"/>
      <c r="S39" s="2">
        <v>478</v>
      </c>
      <c r="T39" s="2"/>
      <c r="U39" s="2">
        <v>48</v>
      </c>
      <c r="V39" s="2"/>
      <c r="W39" s="9">
        <v>676</v>
      </c>
      <c r="AJ39" s="39"/>
    </row>
    <row r="40" spans="1:36">
      <c r="A40" s="32" t="s">
        <v>41</v>
      </c>
      <c r="B40">
        <f t="shared" si="0"/>
        <v>4109</v>
      </c>
      <c r="C40" s="2">
        <v>136</v>
      </c>
      <c r="D40" s="2"/>
      <c r="G40" s="2">
        <v>49</v>
      </c>
      <c r="H40" s="2"/>
      <c r="I40" s="2">
        <v>400</v>
      </c>
      <c r="J40" s="2"/>
      <c r="K40" s="2">
        <v>75</v>
      </c>
      <c r="L40" s="2"/>
      <c r="M40" s="2">
        <v>30</v>
      </c>
      <c r="N40" s="2"/>
      <c r="O40" s="2">
        <f>308+48+1+658</f>
        <v>1015</v>
      </c>
      <c r="P40" s="2"/>
      <c r="Q40" s="7">
        <v>1422</v>
      </c>
      <c r="R40" s="7"/>
      <c r="S40" s="2">
        <v>982</v>
      </c>
      <c r="T40" s="2"/>
      <c r="U40" s="2"/>
      <c r="V40" s="2"/>
      <c r="W40" s="9">
        <v>1716</v>
      </c>
      <c r="AJ40" s="39"/>
    </row>
    <row r="41" spans="1:36">
      <c r="A41" s="32" t="s">
        <v>42</v>
      </c>
      <c r="B41">
        <f t="shared" si="0"/>
        <v>732</v>
      </c>
      <c r="C41" s="2">
        <v>23</v>
      </c>
      <c r="D41" s="2"/>
      <c r="I41" s="2">
        <v>520</v>
      </c>
      <c r="J41" s="2"/>
      <c r="K41" s="2">
        <v>14</v>
      </c>
      <c r="L41" s="2"/>
      <c r="M41" s="2">
        <v>83</v>
      </c>
      <c r="N41" s="2"/>
      <c r="O41" s="2">
        <f>17</f>
        <v>17</v>
      </c>
      <c r="P41" s="2"/>
      <c r="Q41" s="7">
        <v>75</v>
      </c>
      <c r="R41" s="7"/>
      <c r="W41" s="9">
        <v>28</v>
      </c>
      <c r="AJ41" s="39"/>
    </row>
    <row r="42" spans="1:36">
      <c r="A42" s="32" t="s">
        <v>43</v>
      </c>
      <c r="B42">
        <f t="shared" si="0"/>
        <v>990</v>
      </c>
      <c r="C42" s="2">
        <v>0</v>
      </c>
      <c r="D42" s="2"/>
      <c r="I42" s="2">
        <v>364</v>
      </c>
      <c r="J42" s="2"/>
      <c r="O42" s="2">
        <v>71</v>
      </c>
      <c r="P42" s="2"/>
      <c r="Q42" s="7">
        <v>493</v>
      </c>
      <c r="R42" s="7"/>
      <c r="U42">
        <f>60+2</f>
        <v>62</v>
      </c>
      <c r="W42" s="9">
        <v>7</v>
      </c>
      <c r="AJ42" s="39"/>
    </row>
    <row r="43" spans="1:36">
      <c r="A43" s="32" t="s">
        <v>44</v>
      </c>
      <c r="B43">
        <f t="shared" si="0"/>
        <v>0</v>
      </c>
      <c r="C43" s="2">
        <v>0</v>
      </c>
      <c r="D43" s="2"/>
      <c r="I43" s="2">
        <v>0</v>
      </c>
      <c r="J43" s="2"/>
      <c r="M43" s="2">
        <v>0</v>
      </c>
      <c r="N43" s="2"/>
      <c r="O43" s="2">
        <v>0</v>
      </c>
      <c r="P43" s="2"/>
      <c r="W43" s="9">
        <v>15</v>
      </c>
      <c r="AJ43" s="39"/>
    </row>
    <row r="44" spans="1:36">
      <c r="A44" s="32" t="s">
        <v>45</v>
      </c>
      <c r="B44">
        <f t="shared" si="0"/>
        <v>5058</v>
      </c>
      <c r="C44" s="2">
        <v>12</v>
      </c>
      <c r="D44" s="2"/>
      <c r="E44" s="2">
        <v>4915</v>
      </c>
      <c r="F44" s="2"/>
      <c r="I44" s="2">
        <v>20</v>
      </c>
      <c r="J44" s="2"/>
      <c r="M44" s="2">
        <v>6</v>
      </c>
      <c r="N44" s="2"/>
      <c r="O44" s="2">
        <v>0</v>
      </c>
      <c r="P44" s="2"/>
      <c r="Q44" s="7">
        <v>105</v>
      </c>
      <c r="R44" s="7"/>
      <c r="W44" s="9">
        <v>78</v>
      </c>
      <c r="AJ44" s="39"/>
    </row>
    <row r="45" spans="1:36">
      <c r="A45" s="32" t="s">
        <v>297</v>
      </c>
      <c r="B45">
        <f t="shared" si="0"/>
        <v>4699</v>
      </c>
      <c r="C45" s="2"/>
      <c r="D45" s="2"/>
      <c r="E45" s="2"/>
      <c r="F45" s="2"/>
      <c r="I45" s="2"/>
      <c r="J45" s="2"/>
      <c r="M45" s="2"/>
      <c r="N45" s="2"/>
      <c r="O45" s="2">
        <f>4676+23</f>
        <v>4699</v>
      </c>
      <c r="P45" s="2"/>
      <c r="Q45" s="7"/>
      <c r="R45" s="7"/>
    </row>
    <row r="46" spans="1:36">
      <c r="A46" s="16" t="s">
        <v>305</v>
      </c>
      <c r="B46">
        <f t="shared" si="0"/>
        <v>14</v>
      </c>
      <c r="C46" s="2"/>
      <c r="D46" s="2"/>
      <c r="E46" s="2"/>
      <c r="F46" s="2"/>
      <c r="I46" s="2"/>
      <c r="J46" s="2"/>
      <c r="K46">
        <v>14</v>
      </c>
      <c r="M46" s="2"/>
      <c r="N46" s="2"/>
      <c r="O46" s="2"/>
      <c r="P46" s="2"/>
      <c r="Q46" s="7"/>
      <c r="R46" s="7"/>
    </row>
    <row r="47" spans="1:36">
      <c r="A47" s="26" t="s">
        <v>338</v>
      </c>
      <c r="B47">
        <f>SUM(B15:B46)</f>
        <v>2302100</v>
      </c>
      <c r="C47">
        <f t="shared" ref="C47:W47" si="1">SUM(C15:C46)</f>
        <v>4739</v>
      </c>
      <c r="E47">
        <f t="shared" si="1"/>
        <v>2201970</v>
      </c>
      <c r="G47">
        <f t="shared" si="1"/>
        <v>1844</v>
      </c>
      <c r="I47">
        <f t="shared" si="1"/>
        <v>11697</v>
      </c>
      <c r="K47">
        <f t="shared" si="1"/>
        <v>839</v>
      </c>
      <c r="M47">
        <f t="shared" si="1"/>
        <v>1144</v>
      </c>
      <c r="O47">
        <f t="shared" si="1"/>
        <v>11456</v>
      </c>
      <c r="Q47">
        <f t="shared" si="1"/>
        <v>59984</v>
      </c>
      <c r="S47">
        <f t="shared" si="1"/>
        <v>6896</v>
      </c>
      <c r="U47">
        <f t="shared" si="1"/>
        <v>1531</v>
      </c>
      <c r="W47">
        <f t="shared" si="1"/>
        <v>19508</v>
      </c>
    </row>
    <row r="49" spans="1:19" ht="13.5" customHeight="1">
      <c r="A49" s="9" t="s">
        <v>46</v>
      </c>
      <c r="C49" s="9" t="s">
        <v>121</v>
      </c>
      <c r="E49" s="9" t="s">
        <v>174</v>
      </c>
      <c r="G49" s="15" t="s">
        <v>187</v>
      </c>
      <c r="I49" s="9"/>
      <c r="K49" s="9"/>
      <c r="M49" s="9"/>
      <c r="Q49" s="9" t="s">
        <v>369</v>
      </c>
      <c r="S49" s="9" t="s">
        <v>289</v>
      </c>
    </row>
    <row r="50" spans="1:19">
      <c r="A50" s="9" t="s">
        <v>47</v>
      </c>
      <c r="C50" s="9" t="s">
        <v>122</v>
      </c>
      <c r="E50" s="9" t="s">
        <v>175</v>
      </c>
      <c r="G50" s="9" t="s">
        <v>188</v>
      </c>
      <c r="I50" s="9" t="s">
        <v>198</v>
      </c>
      <c r="K50" s="9" t="s">
        <v>215</v>
      </c>
      <c r="M50" s="9"/>
      <c r="Q50" s="9" t="s">
        <v>260</v>
      </c>
    </row>
    <row r="51" spans="1:19">
      <c r="A51" s="9" t="s">
        <v>48</v>
      </c>
      <c r="C51" s="9" t="s">
        <v>123</v>
      </c>
      <c r="E51" s="9"/>
      <c r="G51" s="9"/>
      <c r="I51" s="9" t="s">
        <v>199</v>
      </c>
      <c r="K51" s="9"/>
      <c r="M51" s="9"/>
      <c r="Q51" s="9"/>
    </row>
    <row r="52" spans="1:19" ht="12" customHeight="1">
      <c r="A52" s="9" t="s">
        <v>49</v>
      </c>
      <c r="C52" s="9" t="s">
        <v>124</v>
      </c>
      <c r="E52" s="9" t="s">
        <v>176</v>
      </c>
      <c r="G52" s="9"/>
      <c r="I52" s="9" t="s">
        <v>200</v>
      </c>
      <c r="K52" s="9"/>
      <c r="M52" s="9"/>
      <c r="O52" s="15" t="s">
        <v>236</v>
      </c>
      <c r="Q52" s="9" t="s">
        <v>261</v>
      </c>
    </row>
    <row r="53" spans="1:19">
      <c r="A53" s="9" t="s">
        <v>50</v>
      </c>
      <c r="C53" s="9" t="s">
        <v>125</v>
      </c>
      <c r="E53" s="9" t="s">
        <v>177</v>
      </c>
      <c r="G53" s="9"/>
      <c r="I53" s="9" t="s">
        <v>201</v>
      </c>
      <c r="K53" s="9"/>
      <c r="M53" s="9"/>
      <c r="O53" s="9" t="s">
        <v>237</v>
      </c>
      <c r="Q53" s="9" t="s">
        <v>262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6"/>
  <sheetViews>
    <sheetView workbookViewId="0">
      <pane xSplit="1" topLeftCell="B1" activePane="topRight" state="frozen"/>
      <selection pane="topRight"/>
    </sheetView>
  </sheetViews>
  <sheetFormatPr baseColWidth="10" defaultColWidth="8.83203125" defaultRowHeight="12" x14ac:dyDescent="0"/>
  <cols>
    <col min="1" max="1" width="38.5" style="9" customWidth="1"/>
    <col min="2" max="2" width="19" style="9" customWidth="1"/>
    <col min="3" max="4" width="10" style="16" bestFit="1" customWidth="1"/>
    <col min="5" max="5" width="9.6640625" style="9" customWidth="1"/>
    <col min="6" max="6" width="9.33203125" style="9" customWidth="1"/>
    <col min="7" max="7" width="9.1640625" style="9" customWidth="1"/>
    <col min="8" max="8" width="8.83203125" style="9" customWidth="1"/>
    <col min="9" max="10" width="8.33203125" style="9" bestFit="1" customWidth="1"/>
    <col min="11" max="11" width="9.33203125" style="9" customWidth="1"/>
    <col min="12" max="12" width="9" style="9" customWidth="1"/>
    <col min="13" max="13" width="8.33203125" style="9" bestFit="1" customWidth="1"/>
    <col min="14" max="14" width="7.83203125" style="9" bestFit="1" customWidth="1"/>
    <col min="15" max="15" width="13" style="9" customWidth="1"/>
    <col min="16" max="17" width="12.1640625" style="9" customWidth="1"/>
    <col min="18" max="18" width="11.33203125" style="9" bestFit="1" customWidth="1"/>
    <col min="19" max="19" width="10.1640625" style="9" bestFit="1" customWidth="1"/>
    <col min="20" max="20" width="9.5" style="9" bestFit="1" customWidth="1"/>
    <col min="21" max="21" width="10.1640625" style="9" bestFit="1" customWidth="1"/>
    <col min="22" max="22" width="9.5" style="9" bestFit="1" customWidth="1"/>
    <col min="23" max="23" width="10.1640625" style="9" bestFit="1" customWidth="1"/>
    <col min="24" max="24" width="9.5" style="9" bestFit="1" customWidth="1"/>
    <col min="25" max="25" width="10.1640625" style="9" bestFit="1" customWidth="1"/>
    <col min="26" max="26" width="9.5" style="9" bestFit="1" customWidth="1"/>
    <col min="27" max="27" width="9.83203125" style="9" customWidth="1"/>
    <col min="28" max="28" width="10.83203125" style="16" customWidth="1"/>
    <col min="29" max="29" width="2.83203125" style="9" customWidth="1"/>
    <col min="30" max="30" width="8" style="9" customWidth="1"/>
    <col min="31" max="31" width="10.5" style="9" customWidth="1"/>
    <col min="32" max="32" width="9.6640625" style="9" customWidth="1"/>
    <col min="33" max="34" width="10" style="9" customWidth="1"/>
    <col min="35" max="35" width="9.83203125" style="9" customWidth="1"/>
    <col min="36" max="36" width="8.83203125" style="9" bestFit="1" customWidth="1"/>
    <col min="37" max="37" width="7.83203125" style="9" customWidth="1"/>
    <col min="38" max="38" width="12.33203125" style="9" bestFit="1" customWidth="1"/>
    <col min="39" max="39" width="7.83203125" style="9" customWidth="1"/>
    <col min="40" max="40" width="7.6640625" style="9" bestFit="1" customWidth="1"/>
    <col min="41" max="41" width="45.5" style="9" bestFit="1" customWidth="1"/>
    <col min="42" max="42" width="5.33203125" style="31" customWidth="1"/>
    <col min="43" max="43" width="15.83203125" style="9" customWidth="1"/>
    <col min="44" max="44" width="48.33203125" style="9" bestFit="1" customWidth="1"/>
    <col min="45" max="16384" width="8.83203125" style="9"/>
  </cols>
  <sheetData>
    <row r="1" spans="1:43" s="41" customFormat="1">
      <c r="C1" s="42"/>
      <c r="D1" s="42"/>
      <c r="E1" s="41" t="s">
        <v>344</v>
      </c>
      <c r="G1" s="41" t="s">
        <v>342</v>
      </c>
      <c r="I1" s="41" t="s">
        <v>343</v>
      </c>
      <c r="K1" s="41" t="s">
        <v>343</v>
      </c>
      <c r="M1" s="41" t="s">
        <v>343</v>
      </c>
      <c r="O1" s="41" t="s">
        <v>343</v>
      </c>
      <c r="Q1" s="41" t="s">
        <v>343</v>
      </c>
      <c r="S1" s="41" t="s">
        <v>342</v>
      </c>
      <c r="U1" s="41" t="s">
        <v>343</v>
      </c>
      <c r="W1" s="41" t="s">
        <v>343</v>
      </c>
      <c r="Y1" s="41" t="s">
        <v>343</v>
      </c>
      <c r="AB1" s="42"/>
      <c r="AD1" s="42"/>
      <c r="AE1" s="42"/>
      <c r="AF1" s="42"/>
      <c r="AG1" s="42"/>
      <c r="AH1" s="42"/>
      <c r="AI1" s="42"/>
      <c r="AJ1" s="42"/>
      <c r="AK1" s="42"/>
      <c r="AL1" s="42"/>
      <c r="AM1" s="42"/>
      <c r="AN1" s="42"/>
      <c r="AO1" s="42"/>
      <c r="AP1" s="43"/>
      <c r="AQ1" s="42"/>
    </row>
    <row r="2" spans="1:43" s="41" customFormat="1" ht="39" customHeight="1">
      <c r="A2" s="41" t="s">
        <v>326</v>
      </c>
      <c r="B2" s="41" t="s">
        <v>322</v>
      </c>
      <c r="C2" s="44" t="s">
        <v>362</v>
      </c>
      <c r="D2" s="44" t="s">
        <v>363</v>
      </c>
      <c r="E2" s="44" t="str">
        <f>CONCATENATE(LargeDataSets!C1, " %")</f>
        <v>Edgescan %</v>
      </c>
      <c r="F2" s="44" t="str">
        <f>CONCATENATE(LargeDataSets!C1, " #")</f>
        <v>Edgescan #</v>
      </c>
      <c r="G2" s="44" t="str">
        <f>CONCATENATE(LargeDataSets!E1, " %")</f>
        <v>Veracode %</v>
      </c>
      <c r="H2" s="44" t="str">
        <f>CONCATENATE(LargeDataSets!E1, " #")</f>
        <v>Veracode #</v>
      </c>
      <c r="I2" s="44" t="str">
        <f>CONCATENATE(LargeDataSets!G1, " %")</f>
        <v>Branding Brand %</v>
      </c>
      <c r="J2" s="44" t="str">
        <f>CONCATENATE(LargeDataSets!G1, " #")</f>
        <v>Branding Brand #</v>
      </c>
      <c r="K2" s="44" t="str">
        <f>CONCATENATE(LargeDataSets!I1, " %")</f>
        <v>Paladion Networks %</v>
      </c>
      <c r="L2" s="44" t="str">
        <f>CONCATENATE(LargeDataSets!I1, " #")</f>
        <v>Paladion Networks #</v>
      </c>
      <c r="M2" s="44" t="str">
        <f>CONCATENATE(LargeDataSets!K1, " %")</f>
        <v>Vantage Point %</v>
      </c>
      <c r="N2" s="44" t="str">
        <f>CONCATENATE(LargeDataSets!K1, " #")</f>
        <v>Vantage Point #</v>
      </c>
      <c r="O2" s="44" t="str">
        <f>CONCATENATE(LargeDataSets!M1, " %")</f>
        <v>iBLISS Segurança &amp; Inteligência %</v>
      </c>
      <c r="P2" s="44" t="str">
        <f>CONCATENATE(LargeDataSets!M1, " #")</f>
        <v>iBLISS Segurança &amp; Inteligência #</v>
      </c>
      <c r="Q2" s="44" t="str">
        <f>CONCATENATE(LargeDataSets!O1, " %")</f>
        <v>AsTech Consulting %</v>
      </c>
      <c r="R2" s="44" t="str">
        <f>CONCATENATE(LargeDataSets!O1, " #")</f>
        <v>AsTech Consulting #</v>
      </c>
      <c r="S2" s="44" t="str">
        <f>CONCATENATE(LargeDataSets!Q1, " %")</f>
        <v>Contrast Security %</v>
      </c>
      <c r="T2" s="44" t="str">
        <f>CONCATENATE(LargeDataSets!Q1, " #")</f>
        <v>Contrast Security #</v>
      </c>
      <c r="U2" s="44" t="str">
        <f>CONCATENATE(LargeDataSets!S1, " %")</f>
        <v>Minded Security %</v>
      </c>
      <c r="V2" s="44" t="str">
        <f>CONCATENATE(LargeDataSets!S1, " #")</f>
        <v>Minded Security #</v>
      </c>
      <c r="W2" s="44" t="str">
        <f>CONCATENATE(LargeDataSets!U1, " %")</f>
        <v>Aspect Security %</v>
      </c>
      <c r="X2" s="44" t="str">
        <f>CONCATENATE(LargeDataSets!U1, " #")</f>
        <v>Aspect Security #</v>
      </c>
      <c r="Y2" s="44" t="str">
        <f>CONCATENATE(LargeDataSets!W1, " %")</f>
        <v>Softtek %</v>
      </c>
      <c r="Z2" s="44" t="str">
        <f>CONCATENATE(LargeDataSets!W1, " #")</f>
        <v>Softtek #</v>
      </c>
      <c r="AA2" s="44" t="s">
        <v>345</v>
      </c>
      <c r="AB2" s="44" t="s">
        <v>340</v>
      </c>
      <c r="AD2" s="45"/>
      <c r="AE2" s="45"/>
      <c r="AF2" s="45"/>
      <c r="AG2" s="45"/>
      <c r="AH2" s="45"/>
      <c r="AI2" s="45"/>
      <c r="AJ2" s="45"/>
      <c r="AK2" s="45"/>
      <c r="AL2" s="45"/>
      <c r="AM2" s="45"/>
      <c r="AN2" s="45"/>
      <c r="AO2" s="42"/>
      <c r="AP2" s="43"/>
      <c r="AQ2" s="42"/>
    </row>
    <row r="3" spans="1:43">
      <c r="A3" s="16" t="s">
        <v>311</v>
      </c>
      <c r="B3" s="22" t="s">
        <v>323</v>
      </c>
      <c r="C3" s="16">
        <v>9</v>
      </c>
      <c r="D3" s="17">
        <f>(E3+G3+I3+K3+M3+O3+Q3+S3+U3+W3+Y3)/11</f>
        <v>5.2926735515597546E-2</v>
      </c>
      <c r="E3" s="18">
        <f t="shared" ref="E3:E12" si="0">F3/F$22</f>
        <v>1.7514243511289301E-2</v>
      </c>
      <c r="F3" s="9">
        <f>LargeDataSets!C17+LargeDataSets!C15+LargeDataSets!C16+LargeDataSets!C35+LargeDataSets!C38</f>
        <v>83</v>
      </c>
      <c r="G3" s="18">
        <f t="shared" ref="G3:G12" si="1">H3/H$22</f>
        <v>0.1023619758670645</v>
      </c>
      <c r="H3" s="9">
        <f>LargeDataSets!E17+LargeDataSets!E15+LargeDataSets!E16+LargeDataSets!E35+LargeDataSets!E38</f>
        <v>225398</v>
      </c>
      <c r="I3" s="18">
        <f t="shared" ref="I3:I12" si="2">J3/J$22</f>
        <v>5.9652928416485899E-3</v>
      </c>
      <c r="J3" s="9">
        <f>LargeDataSets!G17+LargeDataSets!G15+LargeDataSets!G16+LargeDataSets!G35+LargeDataSets!G38</f>
        <v>11</v>
      </c>
      <c r="K3" s="18">
        <f t="shared" ref="K3:K12" si="3">L3/L$22</f>
        <v>8.4979054458408143E-2</v>
      </c>
      <c r="L3" s="9">
        <f>LargeDataSets!I17+LargeDataSets!I15+LargeDataSets!I16+LargeDataSets!I35+LargeDataSets!I38</f>
        <v>994</v>
      </c>
      <c r="M3" s="18">
        <f t="shared" ref="M3:M12" si="4">N3/N$22</f>
        <v>6.9129916567342076E-2</v>
      </c>
      <c r="N3" s="9">
        <f>LargeDataSets!K17+LargeDataSets!K15+LargeDataSets!K16+LargeDataSets!K35+LargeDataSets!K38</f>
        <v>58</v>
      </c>
      <c r="O3" s="18">
        <f t="shared" ref="O3:O12" si="5">P3/P$22</f>
        <v>1.5734265734265736E-2</v>
      </c>
      <c r="P3" s="9">
        <f>LargeDataSets!M17+LargeDataSets!M15+LargeDataSets!M16+LargeDataSets!M35+LargeDataSets!M38</f>
        <v>18</v>
      </c>
      <c r="Q3" s="18">
        <f t="shared" ref="Q3:Q12" si="6">R3/R$22</f>
        <v>3.2472067039106142E-2</v>
      </c>
      <c r="R3" s="9">
        <f>LargeDataSets!O17+LargeDataSets!O15+LargeDataSets!O16+LargeDataSets!O35+LargeDataSets!O38</f>
        <v>372</v>
      </c>
      <c r="S3" s="18">
        <f t="shared" ref="S3:S12" si="7">T3/T$22</f>
        <v>0.13286876500400108</v>
      </c>
      <c r="T3" s="9">
        <f>LargeDataSets!Q17+LargeDataSets!Q15+LargeDataSets!Q16+LargeDataSets!Q35+LargeDataSets!Q38</f>
        <v>7970</v>
      </c>
      <c r="U3" s="18">
        <f t="shared" ref="U3:U12" si="8">V3/V$22</f>
        <v>3.2917633410672852E-2</v>
      </c>
      <c r="V3" s="9">
        <f>LargeDataSets!S17+LargeDataSets!S15+LargeDataSets!S16+LargeDataSets!S35+LargeDataSets!S38</f>
        <v>227</v>
      </c>
      <c r="W3" s="18">
        <f t="shared" ref="W3:W12" si="9">X3/X$22</f>
        <v>7.2501632919660358E-2</v>
      </c>
      <c r="X3" s="9">
        <f>LargeDataSets!U17+LargeDataSets!U15+LargeDataSets!U16+LargeDataSets!U35+LargeDataSets!U38</f>
        <v>111</v>
      </c>
      <c r="Y3" s="18">
        <f t="shared" ref="Y3:Y12" si="10">Z3/Z$22</f>
        <v>1.5749243318114194E-2</v>
      </c>
      <c r="Z3" s="9">
        <f>LargeDataSets!W17+LargeDataSets!W15+LargeDataSets!W16+LargeDataSets!W35+LargeDataSets!W38</f>
        <v>307</v>
      </c>
      <c r="AA3" s="19">
        <f>D3</f>
        <v>5.2926735515597546E-2</v>
      </c>
      <c r="AB3" s="17">
        <v>3.8785473484041544E-2</v>
      </c>
      <c r="AD3" s="16"/>
      <c r="AE3" s="28"/>
      <c r="AF3" s="16"/>
      <c r="AG3" s="16"/>
      <c r="AH3" s="16"/>
      <c r="AI3" s="16"/>
      <c r="AJ3" s="16"/>
      <c r="AK3" s="16"/>
      <c r="AL3" s="16"/>
      <c r="AM3" s="16"/>
      <c r="AN3" s="16"/>
      <c r="AO3" s="28"/>
      <c r="AP3" s="33"/>
      <c r="AQ3" s="16"/>
    </row>
    <row r="4" spans="1:43">
      <c r="A4" s="16" t="s">
        <v>315</v>
      </c>
      <c r="B4" s="23">
        <v>287384</v>
      </c>
      <c r="C4" s="16">
        <v>4</v>
      </c>
      <c r="D4" s="17">
        <f t="shared" ref="D4:D20" si="11">(E4+G4+I4+K4+M4+O4+Q4+S4+U4+W4+Y4)/11</f>
        <v>9.2570398915922864E-2</v>
      </c>
      <c r="E4" s="18">
        <f t="shared" si="0"/>
        <v>8.6516142646127867E-3</v>
      </c>
      <c r="F4" s="9">
        <f>LargeDataSets!C18+LargeDataSets!C19</f>
        <v>41</v>
      </c>
      <c r="G4" s="18">
        <f t="shared" si="1"/>
        <v>1.363778798076268E-3</v>
      </c>
      <c r="H4" s="9">
        <f>LargeDataSets!E18+LargeDataSets!E19</f>
        <v>3003</v>
      </c>
      <c r="I4" s="18">
        <f t="shared" si="2"/>
        <v>0.10845986984815618</v>
      </c>
      <c r="J4" s="9">
        <f>LargeDataSets!G18+LargeDataSets!G19</f>
        <v>200</v>
      </c>
      <c r="K4" s="18">
        <f t="shared" si="3"/>
        <v>0.10088056766692315</v>
      </c>
      <c r="L4" s="9">
        <f>LargeDataSets!I18+LargeDataSets!I19</f>
        <v>1180</v>
      </c>
      <c r="M4" s="18">
        <f t="shared" si="4"/>
        <v>8.4624553039332542E-2</v>
      </c>
      <c r="N4" s="9">
        <f>LargeDataSets!K18+LargeDataSets!K19</f>
        <v>71</v>
      </c>
      <c r="O4" s="18">
        <f t="shared" si="5"/>
        <v>9.7027972027972031E-2</v>
      </c>
      <c r="P4" s="9">
        <f>LargeDataSets!M18+LargeDataSets!M19</f>
        <v>111</v>
      </c>
      <c r="Q4" s="18">
        <f t="shared" si="6"/>
        <v>3.8931564245810055E-2</v>
      </c>
      <c r="R4" s="9">
        <f>LargeDataSets!O18+LargeDataSets!O19</f>
        <v>446</v>
      </c>
      <c r="S4" s="18">
        <f t="shared" si="7"/>
        <v>6.2583355561483062E-2</v>
      </c>
      <c r="T4" s="9">
        <f>LargeDataSets!Q18+LargeDataSets!Q19</f>
        <v>3754</v>
      </c>
      <c r="U4" s="18">
        <f t="shared" si="8"/>
        <v>3.0742459396751739E-2</v>
      </c>
      <c r="V4" s="9">
        <f>LargeDataSets!S18+LargeDataSets!S19</f>
        <v>212</v>
      </c>
      <c r="W4" s="18">
        <f t="shared" si="9"/>
        <v>0.26518615284128022</v>
      </c>
      <c r="X4" s="9">
        <f>LargeDataSets!U18+LargeDataSets!U19</f>
        <v>406</v>
      </c>
      <c r="Y4" s="18">
        <f t="shared" si="10"/>
        <v>0.21982250038475351</v>
      </c>
      <c r="Z4" s="9">
        <f>LargeDataSets!W18+LargeDataSets!W19</f>
        <v>4285</v>
      </c>
      <c r="AA4" s="19">
        <f t="shared" ref="AA4:AA20" si="12">D4</f>
        <v>9.2570398915922864E-2</v>
      </c>
      <c r="AB4" s="17">
        <v>0.10431083523467388</v>
      </c>
      <c r="AD4" s="16"/>
      <c r="AE4" s="28"/>
      <c r="AF4" s="16"/>
      <c r="AG4" s="16"/>
      <c r="AH4" s="16"/>
      <c r="AI4" s="16"/>
      <c r="AJ4" s="16"/>
      <c r="AK4" s="16"/>
      <c r="AL4" s="16"/>
      <c r="AM4" s="16"/>
      <c r="AN4" s="16"/>
      <c r="AO4" s="16"/>
      <c r="AP4" s="33"/>
      <c r="AQ4" s="16"/>
    </row>
    <row r="5" spans="1:43">
      <c r="A5" s="16" t="s">
        <v>327</v>
      </c>
      <c r="B5" s="22" t="s">
        <v>332</v>
      </c>
      <c r="C5" s="16">
        <v>1</v>
      </c>
      <c r="D5" s="17">
        <f t="shared" si="11"/>
        <v>0.24000981809403452</v>
      </c>
      <c r="E5" s="18">
        <f t="shared" si="0"/>
        <v>0.23190546528803546</v>
      </c>
      <c r="F5" s="9">
        <f>LargeDataSets!C20+LargeDataSets!C21</f>
        <v>1099</v>
      </c>
      <c r="G5" s="17">
        <f t="shared" si="1"/>
        <v>0.86437235747989305</v>
      </c>
      <c r="H5" s="9">
        <f>LargeDataSets!E20+LargeDataSets!E21</f>
        <v>1903322</v>
      </c>
      <c r="I5" s="18">
        <f t="shared" si="2"/>
        <v>0.37960954446854661</v>
      </c>
      <c r="J5" s="9">
        <f>LargeDataSets!G20+LargeDataSets!G21</f>
        <v>700</v>
      </c>
      <c r="K5" s="18">
        <f t="shared" si="3"/>
        <v>9.019406685474908E-2</v>
      </c>
      <c r="L5" s="9">
        <f>LargeDataSets!I20+LargeDataSets!I21</f>
        <v>1055</v>
      </c>
      <c r="M5" s="18">
        <f t="shared" si="4"/>
        <v>0.26817640047675806</v>
      </c>
      <c r="N5" s="9">
        <f>LargeDataSets!K20+LargeDataSets!K21</f>
        <v>225</v>
      </c>
      <c r="O5" s="18">
        <f t="shared" si="5"/>
        <v>4.2832167832167832E-2</v>
      </c>
      <c r="P5" s="9">
        <f>LargeDataSets!M20+LargeDataSets!M21</f>
        <v>49</v>
      </c>
      <c r="Q5" s="18">
        <f t="shared" si="6"/>
        <v>0.17562849162011174</v>
      </c>
      <c r="R5" s="9">
        <f>LargeDataSets!O20+LargeDataSets!O21</f>
        <v>2012</v>
      </c>
      <c r="S5" s="18">
        <f t="shared" si="7"/>
        <v>0.23092824753267538</v>
      </c>
      <c r="T5" s="9">
        <f>LargeDataSets!Q20+LargeDataSets!Q21</f>
        <v>13852</v>
      </c>
      <c r="U5" s="18">
        <f t="shared" si="8"/>
        <v>0.17082366589327147</v>
      </c>
      <c r="V5" s="9">
        <f>LargeDataSets!S20+LargeDataSets!S21</f>
        <v>1178</v>
      </c>
      <c r="W5" s="18">
        <f t="shared" si="9"/>
        <v>9.601567602873938E-2</v>
      </c>
      <c r="X5" s="9">
        <f>LargeDataSets!U20+LargeDataSets!U21</f>
        <v>147</v>
      </c>
      <c r="Y5" s="18">
        <f t="shared" si="10"/>
        <v>8.9621915559431595E-2</v>
      </c>
      <c r="Z5" s="9">
        <f>LargeDataSets!W20+LargeDataSets!W21</f>
        <v>1747</v>
      </c>
      <c r="AA5" s="19">
        <f t="shared" si="12"/>
        <v>0.24000981809403452</v>
      </c>
      <c r="AB5" s="17">
        <v>0.3525999852930764</v>
      </c>
      <c r="AD5" s="16"/>
      <c r="AE5" s="28"/>
      <c r="AF5" s="16"/>
      <c r="AG5" s="16"/>
      <c r="AH5" s="16"/>
      <c r="AI5" s="16"/>
      <c r="AJ5" s="16"/>
      <c r="AK5" s="16"/>
      <c r="AL5" s="16"/>
      <c r="AM5" s="16"/>
      <c r="AN5" s="16"/>
      <c r="AO5" s="16"/>
      <c r="AP5" s="33"/>
      <c r="AQ5" s="16"/>
    </row>
    <row r="6" spans="1:43">
      <c r="A6" s="16" t="s">
        <v>312</v>
      </c>
      <c r="B6" s="23">
        <v>22639</v>
      </c>
      <c r="C6" s="16">
        <v>8</v>
      </c>
      <c r="D6" s="17">
        <f t="shared" si="11"/>
        <v>5.787328944673728E-2</v>
      </c>
      <c r="E6" s="18">
        <f t="shared" si="0"/>
        <v>1.8780333403671662E-2</v>
      </c>
      <c r="F6" s="9">
        <f>LargeDataSets!C23+LargeDataSets!C22</f>
        <v>89</v>
      </c>
      <c r="G6" s="18">
        <f t="shared" si="1"/>
        <v>3.9387457594790122E-3</v>
      </c>
      <c r="H6" s="9">
        <f>LargeDataSets!E23+LargeDataSets!E22</f>
        <v>8673</v>
      </c>
      <c r="I6" s="18">
        <f t="shared" si="2"/>
        <v>1.5184381778741865E-2</v>
      </c>
      <c r="J6" s="9">
        <f>LargeDataSets!G23+LargeDataSets!G22</f>
        <v>28</v>
      </c>
      <c r="K6" s="18">
        <f t="shared" si="3"/>
        <v>5.6424724288279049E-2</v>
      </c>
      <c r="L6" s="9">
        <f>LargeDataSets!I23+LargeDataSets!I22</f>
        <v>660</v>
      </c>
      <c r="M6" s="18">
        <f t="shared" si="4"/>
        <v>0.14779499404052443</v>
      </c>
      <c r="N6" s="9">
        <f>LargeDataSets!K23+LargeDataSets!K22</f>
        <v>124</v>
      </c>
      <c r="O6" s="18">
        <f t="shared" si="5"/>
        <v>2.972027972027972E-2</v>
      </c>
      <c r="P6" s="9">
        <f>LargeDataSets!M23+LargeDataSets!M22</f>
        <v>34</v>
      </c>
      <c r="Q6" s="18">
        <f t="shared" si="6"/>
        <v>1.5275837988826816E-2</v>
      </c>
      <c r="R6" s="9">
        <f>LargeDataSets!O23+LargeDataSets!O22</f>
        <v>175</v>
      </c>
      <c r="S6" s="18">
        <f t="shared" si="7"/>
        <v>0.10329421178981062</v>
      </c>
      <c r="T6" s="9">
        <f>LargeDataSets!Q23+LargeDataSets!Q22</f>
        <v>6196</v>
      </c>
      <c r="U6" s="18">
        <f t="shared" si="8"/>
        <v>5.0464037122969839E-2</v>
      </c>
      <c r="V6" s="9">
        <f>LargeDataSets!S23+LargeDataSets!S22</f>
        <v>348</v>
      </c>
      <c r="W6" s="18">
        <f t="shared" si="9"/>
        <v>0.18941868060091444</v>
      </c>
      <c r="X6" s="9">
        <f>LargeDataSets!U23+LargeDataSets!U22</f>
        <v>290</v>
      </c>
      <c r="Y6" s="17">
        <f t="shared" si="10"/>
        <v>6.3099574206125272E-3</v>
      </c>
      <c r="Z6" s="16">
        <f>LargeDataSets!W23+LargeDataSets!W22</f>
        <v>123</v>
      </c>
      <c r="AA6" s="25">
        <f t="shared" si="12"/>
        <v>5.787328944673728E-2</v>
      </c>
      <c r="AB6" s="17">
        <v>6.4448666629332185E-2</v>
      </c>
      <c r="AD6" s="16"/>
      <c r="AE6" s="28"/>
      <c r="AF6" s="16"/>
      <c r="AG6" s="16"/>
      <c r="AH6" s="16"/>
      <c r="AI6" s="16"/>
      <c r="AJ6" s="16"/>
      <c r="AK6" s="16"/>
      <c r="AL6" s="16"/>
      <c r="AM6" s="16"/>
      <c r="AN6" s="16"/>
      <c r="AO6" s="16"/>
      <c r="AP6" s="33"/>
      <c r="AQ6" s="16"/>
    </row>
    <row r="7" spans="1:43">
      <c r="A7" s="16" t="s">
        <v>316</v>
      </c>
      <c r="B7" s="22">
        <v>2</v>
      </c>
      <c r="C7" s="16">
        <v>5</v>
      </c>
      <c r="D7" s="17">
        <f t="shared" si="11"/>
        <v>8.5887215307871134E-2</v>
      </c>
      <c r="E7" s="18">
        <f t="shared" si="0"/>
        <v>8.8204262502637687E-2</v>
      </c>
      <c r="F7" s="9">
        <f>LargeDataSets!C25</f>
        <v>418</v>
      </c>
      <c r="G7" s="18">
        <f t="shared" si="1"/>
        <v>0</v>
      </c>
      <c r="H7" s="9">
        <f>LargeDataSets!E25</f>
        <v>0</v>
      </c>
      <c r="I7" s="18">
        <f t="shared" si="2"/>
        <v>7.5921908893709323E-3</v>
      </c>
      <c r="J7" s="9">
        <f>LargeDataSets!G25</f>
        <v>14</v>
      </c>
      <c r="K7" s="18">
        <f t="shared" si="3"/>
        <v>3.4196802598957E-2</v>
      </c>
      <c r="L7" s="9">
        <f>LargeDataSets!I25</f>
        <v>400</v>
      </c>
      <c r="M7" s="18">
        <f t="shared" si="4"/>
        <v>0</v>
      </c>
      <c r="N7" s="9">
        <f>LargeDataSets!K25</f>
        <v>0</v>
      </c>
      <c r="O7" s="18">
        <f t="shared" si="5"/>
        <v>8.6538461538461536E-2</v>
      </c>
      <c r="P7" s="9">
        <f>LargeDataSets!M25</f>
        <v>99</v>
      </c>
      <c r="Q7" s="18">
        <f t="shared" si="6"/>
        <v>3.6662011173184357E-2</v>
      </c>
      <c r="R7" s="9">
        <f>LargeDataSets!O25</f>
        <v>420</v>
      </c>
      <c r="S7" s="18">
        <f t="shared" si="7"/>
        <v>0.15759202453987731</v>
      </c>
      <c r="T7" s="9">
        <f>LargeDataSets!Q25</f>
        <v>9453</v>
      </c>
      <c r="U7" s="18">
        <f t="shared" si="8"/>
        <v>0.14646171693735499</v>
      </c>
      <c r="V7" s="9">
        <f>LargeDataSets!S25</f>
        <v>1010</v>
      </c>
      <c r="W7" s="18">
        <f t="shared" si="9"/>
        <v>1.7635532331809273E-2</v>
      </c>
      <c r="X7" s="9">
        <f>LargeDataSets!U25</f>
        <v>27</v>
      </c>
      <c r="Y7" s="17">
        <f t="shared" si="10"/>
        <v>0.36987636587492945</v>
      </c>
      <c r="Z7" s="16">
        <f>LargeDataSets!W25</f>
        <v>7210</v>
      </c>
      <c r="AA7" s="25">
        <f t="shared" si="12"/>
        <v>8.5887215307871134E-2</v>
      </c>
      <c r="AB7" s="17">
        <v>0.11646848284691549</v>
      </c>
      <c r="AD7" s="16"/>
      <c r="AE7" s="28"/>
      <c r="AF7" s="16"/>
      <c r="AG7" s="16"/>
      <c r="AH7" s="16"/>
      <c r="AI7" s="16"/>
      <c r="AJ7" s="16"/>
      <c r="AK7" s="16"/>
      <c r="AL7" s="16"/>
      <c r="AM7" s="16"/>
      <c r="AN7" s="16"/>
      <c r="AO7" s="16"/>
      <c r="AP7" s="33"/>
      <c r="AQ7" s="16"/>
    </row>
    <row r="8" spans="1:43">
      <c r="A8" s="16" t="s">
        <v>317</v>
      </c>
      <c r="B8" s="24" t="s">
        <v>330</v>
      </c>
      <c r="C8" s="16">
        <v>2</v>
      </c>
      <c r="D8" s="17">
        <f t="shared" si="11"/>
        <v>0.10993014058305786</v>
      </c>
      <c r="E8" s="18">
        <f t="shared" si="0"/>
        <v>0.16227052120700569</v>
      </c>
      <c r="F8" s="9">
        <f>LargeDataSets!C28+LargeDataSets!C27+LargeDataSets!C26</f>
        <v>769</v>
      </c>
      <c r="G8" s="18">
        <f t="shared" si="1"/>
        <v>5.1317683710495599E-5</v>
      </c>
      <c r="H8" s="9">
        <f>LargeDataSets!E28+LargeDataSets!E27+LargeDataSets!E26</f>
        <v>113</v>
      </c>
      <c r="I8" s="18">
        <f t="shared" si="2"/>
        <v>0.13611713665943601</v>
      </c>
      <c r="J8" s="9">
        <f>LargeDataSets!G28+LargeDataSets!G27+LargeDataSets!G26</f>
        <v>251</v>
      </c>
      <c r="K8" s="18">
        <f t="shared" si="3"/>
        <v>0.1047277079593058</v>
      </c>
      <c r="L8" s="9">
        <f>LargeDataSets!I28+LargeDataSets!I27+LargeDataSets!I26</f>
        <v>1225</v>
      </c>
      <c r="M8" s="18">
        <f t="shared" si="4"/>
        <v>5.0059594755661505E-2</v>
      </c>
      <c r="N8" s="9">
        <f>LargeDataSets!K28+LargeDataSets!K27+LargeDataSets!K26</f>
        <v>42</v>
      </c>
      <c r="O8" s="18">
        <f t="shared" si="5"/>
        <v>0.19842657342657344</v>
      </c>
      <c r="P8" s="9">
        <f>LargeDataSets!M28+LargeDataSets!M27+LargeDataSets!M26</f>
        <v>227</v>
      </c>
      <c r="Q8" s="18">
        <f t="shared" si="6"/>
        <v>5.027932960893855E-2</v>
      </c>
      <c r="R8" s="9">
        <f>LargeDataSets!O28+LargeDataSets!O27+LargeDataSets!O26</f>
        <v>576</v>
      </c>
      <c r="S8" s="18">
        <f t="shared" si="7"/>
        <v>0.14492197919445185</v>
      </c>
      <c r="T8" s="9">
        <f>LargeDataSets!Q28+LargeDataSets!Q27+LargeDataSets!Q26</f>
        <v>8693</v>
      </c>
      <c r="U8" s="18">
        <f t="shared" si="8"/>
        <v>0.17763921113689096</v>
      </c>
      <c r="V8" s="9">
        <f>LargeDataSets!S28+LargeDataSets!S27+LargeDataSets!S26</f>
        <v>1225</v>
      </c>
      <c r="W8" s="18">
        <f t="shared" si="9"/>
        <v>0.13389941214892229</v>
      </c>
      <c r="X8" s="9">
        <f>LargeDataSets!U28+LargeDataSets!U27+LargeDataSets!U26</f>
        <v>205</v>
      </c>
      <c r="Y8" s="17">
        <f t="shared" si="10"/>
        <v>5.083876263273996E-2</v>
      </c>
      <c r="Z8" s="16">
        <f>LargeDataSets!W28+LargeDataSets!W27+LargeDataSets!W26</f>
        <v>991</v>
      </c>
      <c r="AA8" s="25">
        <f t="shared" si="12"/>
        <v>0.10993014058305786</v>
      </c>
      <c r="AB8" s="17">
        <f>1.37160507523412%+3.24654099558713%</f>
        <v>4.6181460708212496E-2</v>
      </c>
      <c r="AD8" s="16"/>
      <c r="AE8" s="28"/>
      <c r="AF8" s="16"/>
      <c r="AG8" s="16"/>
      <c r="AH8" s="16"/>
      <c r="AI8" s="16"/>
      <c r="AJ8" s="16"/>
      <c r="AK8" s="16"/>
      <c r="AL8" s="16"/>
      <c r="AM8" s="16"/>
      <c r="AN8" s="16"/>
      <c r="AO8" s="28"/>
      <c r="AP8" s="29"/>
      <c r="AQ8" s="16"/>
    </row>
    <row r="9" spans="1:43">
      <c r="A9" s="16" t="s">
        <v>328</v>
      </c>
      <c r="B9" s="22" t="s">
        <v>334</v>
      </c>
      <c r="C9" s="16">
        <v>7</v>
      </c>
      <c r="D9" s="17">
        <f t="shared" si="11"/>
        <v>6.7657501115402141E-2</v>
      </c>
      <c r="E9" s="18">
        <f t="shared" si="0"/>
        <v>5.0643595695294367E-3</v>
      </c>
      <c r="F9" s="9">
        <f>LargeDataSets!C24+LargeDataSets!C29</f>
        <v>24</v>
      </c>
      <c r="G9" s="18">
        <f t="shared" si="1"/>
        <v>0</v>
      </c>
      <c r="H9" s="9">
        <f>LargeDataSets!E24+LargeDataSets!E29</f>
        <v>0</v>
      </c>
      <c r="I9" s="18">
        <f t="shared" si="2"/>
        <v>4.1214750542299353E-2</v>
      </c>
      <c r="J9" s="9">
        <f>LargeDataSets!G24+LargeDataSets!G29</f>
        <v>76</v>
      </c>
      <c r="K9" s="18">
        <f t="shared" si="3"/>
        <v>0.12003077712233906</v>
      </c>
      <c r="L9" s="9">
        <f>LargeDataSets!I24+LargeDataSets!I29</f>
        <v>1404</v>
      </c>
      <c r="M9" s="18">
        <f t="shared" si="4"/>
        <v>9.0584028605482717E-2</v>
      </c>
      <c r="N9" s="9">
        <f>LargeDataSets!K24+LargeDataSets!K29</f>
        <v>76</v>
      </c>
      <c r="O9" s="17">
        <f t="shared" si="5"/>
        <v>0.27447552447552448</v>
      </c>
      <c r="P9" s="9">
        <f>LargeDataSets!M24+LargeDataSets!M29</f>
        <v>314</v>
      </c>
      <c r="Q9" s="18">
        <f t="shared" si="6"/>
        <v>5.2374301675977653E-4</v>
      </c>
      <c r="R9" s="9">
        <f>LargeDataSets!O24+LargeDataSets!O29</f>
        <v>6</v>
      </c>
      <c r="S9" s="18">
        <f t="shared" si="7"/>
        <v>2.9191117631368366E-2</v>
      </c>
      <c r="T9" s="9">
        <f>LargeDataSets!Q24+LargeDataSets!Q29</f>
        <v>1751</v>
      </c>
      <c r="U9" s="18">
        <f t="shared" si="8"/>
        <v>1.4501160092807424E-2</v>
      </c>
      <c r="V9" s="9">
        <f>LargeDataSets!S24+LargeDataSets!S29</f>
        <v>100</v>
      </c>
      <c r="W9" s="18">
        <f t="shared" si="9"/>
        <v>9.4056172436316129E-2</v>
      </c>
      <c r="X9" s="9">
        <f>LargeDataSets!U24+LargeDataSets!U29</f>
        <v>144</v>
      </c>
      <c r="Y9" s="17">
        <f t="shared" si="10"/>
        <v>7.4590878776996869E-2</v>
      </c>
      <c r="Z9" s="16">
        <f>LargeDataSets!W24+LargeDataSets!W29</f>
        <v>1454</v>
      </c>
      <c r="AA9" s="25">
        <f t="shared" si="12"/>
        <v>6.7657501115402141E-2</v>
      </c>
      <c r="AB9" s="17">
        <v>1.3505474390775454E-2</v>
      </c>
      <c r="AD9" s="16"/>
      <c r="AE9" s="28"/>
      <c r="AF9" s="16"/>
      <c r="AG9" s="16"/>
      <c r="AH9" s="16"/>
      <c r="AI9" s="16"/>
      <c r="AJ9" s="16"/>
      <c r="AK9" s="16"/>
      <c r="AL9" s="16"/>
      <c r="AM9" s="16"/>
      <c r="AN9" s="16"/>
      <c r="AO9" s="16"/>
      <c r="AP9" s="29"/>
      <c r="AQ9" s="16"/>
    </row>
    <row r="10" spans="1:43">
      <c r="A10" s="16" t="s">
        <v>318</v>
      </c>
      <c r="B10" s="23" t="s">
        <v>333</v>
      </c>
      <c r="C10" s="16">
        <v>6</v>
      </c>
      <c r="D10" s="17">
        <f t="shared" si="11"/>
        <v>6.8126553816060378E-2</v>
      </c>
      <c r="E10" s="18">
        <f t="shared" si="0"/>
        <v>0.19223464866005485</v>
      </c>
      <c r="F10" s="9">
        <f>LargeDataSets!C30+LargeDataSets!C36+LargeDataSets!C34</f>
        <v>911</v>
      </c>
      <c r="G10" s="18">
        <f t="shared" si="1"/>
        <v>1.9527968137622219E-5</v>
      </c>
      <c r="H10" s="9">
        <f>LargeDataSets!E30+LargeDataSets!E36+LargeDataSets!E34</f>
        <v>43</v>
      </c>
      <c r="I10" s="18">
        <f t="shared" si="2"/>
        <v>0.19848156182212581</v>
      </c>
      <c r="J10" s="9">
        <f>LargeDataSets!G30+LargeDataSets!G36+LargeDataSets!G34</f>
        <v>366</v>
      </c>
      <c r="K10" s="18">
        <f t="shared" si="3"/>
        <v>0.11430281268701377</v>
      </c>
      <c r="L10" s="9">
        <f>LargeDataSets!I30+LargeDataSets!I36+LargeDataSets!I34</f>
        <v>1337</v>
      </c>
      <c r="M10" s="18">
        <f t="shared" si="4"/>
        <v>1.1918951132300357E-2</v>
      </c>
      <c r="N10" s="9">
        <f>LargeDataSets!K30+LargeDataSets!K36+LargeDataSets!K34</f>
        <v>10</v>
      </c>
      <c r="O10" s="18">
        <f t="shared" si="5"/>
        <v>2.2727272727272728E-2</v>
      </c>
      <c r="P10" s="9">
        <f>LargeDataSets!M30+LargeDataSets!M36+LargeDataSets!M34</f>
        <v>26</v>
      </c>
      <c r="Q10" s="18">
        <f t="shared" si="6"/>
        <v>1.4315642458100559E-2</v>
      </c>
      <c r="R10" s="9">
        <f>LargeDataSets!O30+LargeDataSets!O36+LargeDataSets!O34</f>
        <v>164</v>
      </c>
      <c r="S10" s="18">
        <f t="shared" si="7"/>
        <v>3.4875966924513203E-2</v>
      </c>
      <c r="T10" s="9">
        <f>LargeDataSets!Q30+LargeDataSets!Q36+LargeDataSets!Q34</f>
        <v>2092</v>
      </c>
      <c r="U10" s="18">
        <f t="shared" si="8"/>
        <v>9.2662412993039442E-2</v>
      </c>
      <c r="V10" s="9">
        <f>LargeDataSets!S30+LargeDataSets!S36+LargeDataSets!S34</f>
        <v>639</v>
      </c>
      <c r="W10" s="18">
        <f t="shared" si="9"/>
        <v>3.9843239712606136E-2</v>
      </c>
      <c r="X10" s="9">
        <f>LargeDataSets!U30+LargeDataSets!U36+LargeDataSets!U34</f>
        <v>61</v>
      </c>
      <c r="Y10" s="18">
        <f t="shared" si="10"/>
        <v>2.8010054891499513E-2</v>
      </c>
      <c r="Z10" s="9">
        <f>LargeDataSets!W30+LargeDataSets!W36+LargeDataSets!W34</f>
        <v>546</v>
      </c>
      <c r="AA10" s="19">
        <f t="shared" si="12"/>
        <v>6.8126553816060378E-2</v>
      </c>
      <c r="AB10" s="17">
        <v>3.340198396556298E-2</v>
      </c>
      <c r="AD10" s="16"/>
      <c r="AE10" s="28"/>
      <c r="AF10" s="16"/>
      <c r="AG10" s="16"/>
      <c r="AH10" s="16"/>
      <c r="AI10" s="16"/>
      <c r="AJ10" s="16"/>
      <c r="AK10" s="16"/>
      <c r="AL10" s="16"/>
      <c r="AM10" s="16"/>
      <c r="AN10" s="16"/>
      <c r="AO10" s="28"/>
      <c r="AP10" s="29"/>
      <c r="AQ10" s="16"/>
    </row>
    <row r="11" spans="1:43">
      <c r="A11" s="16" t="s">
        <v>329</v>
      </c>
      <c r="B11" s="22">
        <v>937</v>
      </c>
      <c r="C11" s="16">
        <v>11</v>
      </c>
      <c r="D11" s="17">
        <f t="shared" si="11"/>
        <v>3.3663377036675213E-2</v>
      </c>
      <c r="E11" s="18">
        <f t="shared" si="0"/>
        <v>0.12703101920236337</v>
      </c>
      <c r="F11" s="9">
        <f>LargeDataSets!C31</f>
        <v>602</v>
      </c>
      <c r="G11" s="18">
        <f t="shared" si="1"/>
        <v>0</v>
      </c>
      <c r="H11" s="9">
        <f>LargeDataSets!E31</f>
        <v>0</v>
      </c>
      <c r="I11" s="18">
        <f t="shared" si="2"/>
        <v>2.9826464208242951E-2</v>
      </c>
      <c r="J11" s="9">
        <f>LargeDataSets!G31</f>
        <v>55</v>
      </c>
      <c r="K11" s="18">
        <f t="shared" si="3"/>
        <v>3.4196802598956996E-3</v>
      </c>
      <c r="L11" s="9">
        <f>LargeDataSets!I31</f>
        <v>40</v>
      </c>
      <c r="M11" s="18">
        <f t="shared" si="4"/>
        <v>0.15494636471990464</v>
      </c>
      <c r="N11" s="9">
        <f>LargeDataSets!K31</f>
        <v>130</v>
      </c>
      <c r="O11" s="18">
        <f t="shared" si="5"/>
        <v>0</v>
      </c>
      <c r="P11" s="9">
        <f>LargeDataSets!M31</f>
        <v>0</v>
      </c>
      <c r="Q11" s="18">
        <f t="shared" si="6"/>
        <v>0</v>
      </c>
      <c r="R11" s="9">
        <f>LargeDataSets!O31</f>
        <v>0</v>
      </c>
      <c r="S11" s="18">
        <f t="shared" si="7"/>
        <v>4.0427447319285145E-2</v>
      </c>
      <c r="T11" s="9">
        <f>LargeDataSets!Q31</f>
        <v>2425</v>
      </c>
      <c r="U11" s="18">
        <f t="shared" si="8"/>
        <v>1.4646171693735499E-2</v>
      </c>
      <c r="V11" s="9">
        <f>LargeDataSets!S31</f>
        <v>101</v>
      </c>
      <c r="W11" s="18">
        <f t="shared" si="9"/>
        <v>0</v>
      </c>
      <c r="X11" s="9">
        <f>LargeDataSets!U31</f>
        <v>0</v>
      </c>
      <c r="Y11" s="18">
        <f t="shared" si="10"/>
        <v>0</v>
      </c>
      <c r="Z11" s="9">
        <f>LargeDataSets!W31</f>
        <v>0</v>
      </c>
      <c r="AA11" s="19">
        <f t="shared" si="12"/>
        <v>3.3663377036675213E-2</v>
      </c>
      <c r="AB11" s="27" t="s">
        <v>341</v>
      </c>
      <c r="AD11" s="16"/>
      <c r="AE11" s="28"/>
      <c r="AF11" s="16"/>
      <c r="AG11" s="16"/>
      <c r="AH11" s="28"/>
      <c r="AI11" s="16"/>
      <c r="AJ11" s="16"/>
      <c r="AK11" s="16"/>
      <c r="AL11" s="28"/>
      <c r="AM11" s="16"/>
      <c r="AN11" s="16"/>
      <c r="AO11" s="28"/>
      <c r="AP11" s="29"/>
      <c r="AQ11" s="16"/>
    </row>
    <row r="12" spans="1:43">
      <c r="A12" s="16" t="s">
        <v>313</v>
      </c>
      <c r="B12" s="22" t="s">
        <v>331</v>
      </c>
      <c r="C12" s="16">
        <v>14</v>
      </c>
      <c r="D12" s="17">
        <f t="shared" si="11"/>
        <v>1.265216684645319E-2</v>
      </c>
      <c r="E12" s="18">
        <f t="shared" si="0"/>
        <v>4.6423296054019835E-3</v>
      </c>
      <c r="F12" s="9">
        <f>LargeDataSets!C32+LargeDataSets!C33</f>
        <v>22</v>
      </c>
      <c r="G12" s="18">
        <f t="shared" si="1"/>
        <v>2.5660204271629496E-2</v>
      </c>
      <c r="H12" s="9">
        <f>LargeDataSets!E32+LargeDataSets!E33</f>
        <v>56503</v>
      </c>
      <c r="I12" s="18">
        <f t="shared" si="2"/>
        <v>3.1995661605206074E-2</v>
      </c>
      <c r="J12" s="9">
        <f>LargeDataSets!G32+LargeDataSets!G33</f>
        <v>59</v>
      </c>
      <c r="K12" s="18">
        <f t="shared" si="3"/>
        <v>8.3782166367444635E-3</v>
      </c>
      <c r="L12" s="9">
        <f>LargeDataSets!I32+LargeDataSets!I33</f>
        <v>98</v>
      </c>
      <c r="M12" s="18">
        <f t="shared" si="4"/>
        <v>0</v>
      </c>
      <c r="N12" s="9">
        <f>LargeDataSets!K32+LargeDataSets!K33</f>
        <v>0</v>
      </c>
      <c r="O12" s="18">
        <f t="shared" si="5"/>
        <v>6.993006993006993E-3</v>
      </c>
      <c r="P12" s="9">
        <f>LargeDataSets!M32+LargeDataSets!M33</f>
        <v>8</v>
      </c>
      <c r="Q12" s="18">
        <f t="shared" si="6"/>
        <v>5.2374301675977653E-4</v>
      </c>
      <c r="R12" s="9">
        <f>LargeDataSets!O32+LargeDataSets!O33</f>
        <v>6</v>
      </c>
      <c r="S12" s="18">
        <f t="shared" si="7"/>
        <v>1.8921712456655106E-2</v>
      </c>
      <c r="T12" s="9">
        <f>LargeDataSets!Q32+LargeDataSets!Q33</f>
        <v>1135</v>
      </c>
      <c r="U12" s="18">
        <f t="shared" si="8"/>
        <v>2.4941995359628769E-2</v>
      </c>
      <c r="V12" s="9">
        <f>LargeDataSets!S32+LargeDataSets!S33</f>
        <v>172</v>
      </c>
      <c r="W12" s="18">
        <f t="shared" si="9"/>
        <v>3.2658393207054214E-3</v>
      </c>
      <c r="X12" s="9">
        <f>LargeDataSets!U32+LargeDataSets!U33</f>
        <v>5</v>
      </c>
      <c r="Y12" s="18">
        <f t="shared" si="10"/>
        <v>1.3851126045247011E-2</v>
      </c>
      <c r="Z12" s="9">
        <f>LargeDataSets!W32+LargeDataSets!W33</f>
        <v>270</v>
      </c>
      <c r="AA12" s="19">
        <f t="shared" si="12"/>
        <v>1.265216684645319E-2</v>
      </c>
      <c r="AB12" s="17">
        <v>4.9931316642116193E-3</v>
      </c>
      <c r="AD12" s="16"/>
      <c r="AE12" s="28"/>
      <c r="AF12" s="16"/>
      <c r="AG12" s="16"/>
      <c r="AH12" s="34"/>
      <c r="AI12" s="16"/>
      <c r="AJ12" s="16"/>
      <c r="AK12" s="16"/>
      <c r="AL12" s="16"/>
      <c r="AM12" s="16"/>
      <c r="AN12" s="16"/>
      <c r="AO12" s="16"/>
      <c r="AP12" s="29"/>
      <c r="AQ12" s="16"/>
    </row>
    <row r="13" spans="1:43" ht="22" customHeight="1">
      <c r="A13" s="42" t="s">
        <v>372</v>
      </c>
      <c r="B13" s="22"/>
      <c r="D13" s="17">
        <f t="shared" si="11"/>
        <v>0</v>
      </c>
      <c r="E13" s="18"/>
      <c r="G13" s="18"/>
      <c r="I13" s="18"/>
      <c r="K13" s="18"/>
      <c r="M13" s="18"/>
      <c r="O13" s="18"/>
      <c r="Q13" s="18"/>
      <c r="S13" s="18"/>
      <c r="U13" s="18"/>
      <c r="W13" s="18"/>
      <c r="Y13" s="18"/>
      <c r="AA13" s="19"/>
      <c r="AB13" s="17"/>
      <c r="AD13" s="16"/>
      <c r="AE13" s="28"/>
      <c r="AF13" s="16"/>
      <c r="AG13" s="16"/>
      <c r="AH13" s="16"/>
      <c r="AI13" s="16"/>
      <c r="AJ13" s="16"/>
      <c r="AK13" s="16"/>
      <c r="AL13" s="16"/>
      <c r="AM13" s="16"/>
      <c r="AN13" s="16"/>
      <c r="AO13" s="28"/>
      <c r="AP13" s="29"/>
      <c r="AQ13" s="16"/>
    </row>
    <row r="14" spans="1:43">
      <c r="A14" s="16" t="s">
        <v>324</v>
      </c>
      <c r="B14" s="22">
        <v>799</v>
      </c>
      <c r="C14" s="16">
        <v>13</v>
      </c>
      <c r="D14" s="17">
        <f t="shared" si="11"/>
        <v>1.2974441104078981E-2</v>
      </c>
      <c r="E14" s="18">
        <f t="shared" ref="E14:E20" si="13">F14/F$22</f>
        <v>4.8533445874657096E-3</v>
      </c>
      <c r="F14" s="9">
        <f>LargeDataSets!C41</f>
        <v>23</v>
      </c>
      <c r="G14" s="18">
        <f t="shared" ref="G14:G20" si="14">H14/H$22</f>
        <v>0</v>
      </c>
      <c r="H14" s="9">
        <f>LargeDataSets!E41</f>
        <v>0</v>
      </c>
      <c r="I14" s="18">
        <f>J14/J$22</f>
        <v>0</v>
      </c>
      <c r="J14" s="9">
        <f>LargeDataSets!G41</f>
        <v>0</v>
      </c>
      <c r="K14" s="18">
        <f>L14/L$22</f>
        <v>4.4455843378644097E-2</v>
      </c>
      <c r="L14" s="9">
        <f>LargeDataSets!I41</f>
        <v>520</v>
      </c>
      <c r="M14" s="18">
        <f>N14/N$22</f>
        <v>1.6686531585220502E-2</v>
      </c>
      <c r="N14" s="9">
        <f>LargeDataSets!K41</f>
        <v>14</v>
      </c>
      <c r="O14" s="18">
        <f>P14/P$22</f>
        <v>7.2552447552447552E-2</v>
      </c>
      <c r="P14" s="9">
        <f>LargeDataSets!M41</f>
        <v>83</v>
      </c>
      <c r="Q14" s="18">
        <f>R14/R$22</f>
        <v>1.4839385474860335E-3</v>
      </c>
      <c r="R14" s="9">
        <f>LargeDataSets!O41</f>
        <v>17</v>
      </c>
      <c r="S14" s="18">
        <f>T14/T$22</f>
        <v>1.2503334222459322E-3</v>
      </c>
      <c r="T14" s="9">
        <f>LargeDataSets!Q41</f>
        <v>75</v>
      </c>
      <c r="U14" s="18">
        <f>V14/V$22</f>
        <v>0</v>
      </c>
      <c r="V14" s="9">
        <f>LargeDataSets!S41</f>
        <v>0</v>
      </c>
      <c r="W14" s="18">
        <f>X14/X$22</f>
        <v>0</v>
      </c>
      <c r="X14" s="9">
        <f>LargeDataSets!U41</f>
        <v>0</v>
      </c>
      <c r="Y14" s="18">
        <f t="shared" ref="Y14:Y20" si="15">Z14/Z$22</f>
        <v>1.4364130713589494E-3</v>
      </c>
      <c r="Z14" s="9">
        <f>LargeDataSets!W41</f>
        <v>28</v>
      </c>
      <c r="AA14" s="19">
        <f t="shared" si="12"/>
        <v>1.2974441104078981E-2</v>
      </c>
      <c r="AB14" s="17"/>
      <c r="AD14" s="16"/>
      <c r="AE14" s="28"/>
      <c r="AF14" s="16"/>
      <c r="AG14" s="28"/>
      <c r="AH14" s="16"/>
      <c r="AI14" s="16"/>
      <c r="AJ14" s="16"/>
      <c r="AK14" s="16"/>
      <c r="AL14" s="16"/>
      <c r="AM14" s="16"/>
      <c r="AN14" s="16"/>
      <c r="AO14" s="16"/>
      <c r="AP14" s="29"/>
      <c r="AQ14" s="16"/>
    </row>
    <row r="15" spans="1:43">
      <c r="A15" s="9" t="s">
        <v>314</v>
      </c>
      <c r="B15" s="23">
        <v>200388</v>
      </c>
      <c r="C15" s="16">
        <v>3</v>
      </c>
      <c r="D15" s="17">
        <f t="shared" si="11"/>
        <v>9.7904423711599492E-2</v>
      </c>
      <c r="E15" s="18">
        <f t="shared" si="13"/>
        <v>5.7396075121333615E-2</v>
      </c>
      <c r="F15" s="9">
        <f>LargeDataSets!C40+LargeDataSets!C39</f>
        <v>272</v>
      </c>
      <c r="G15" s="18">
        <f t="shared" si="14"/>
        <v>0</v>
      </c>
      <c r="H15" s="9">
        <f>LargeDataSets!E40+LargeDataSets!E39</f>
        <v>0</v>
      </c>
      <c r="I15" s="18">
        <f t="shared" ref="I15" si="16">J15/J$22</f>
        <v>3.0911062906724511E-2</v>
      </c>
      <c r="J15" s="9">
        <f>LargeDataSets!G40+LargeDataSets!G39</f>
        <v>57</v>
      </c>
      <c r="K15" s="18">
        <f t="shared" ref="K15" si="17">L15/L$22</f>
        <v>0.136787210395828</v>
      </c>
      <c r="L15" s="9">
        <f>LargeDataSets!I40+LargeDataSets!I39</f>
        <v>1600</v>
      </c>
      <c r="M15" s="18">
        <f t="shared" ref="M15" si="18">N15/N$22</f>
        <v>8.9392133492252682E-2</v>
      </c>
      <c r="N15" s="9">
        <f>LargeDataSets!K40+LargeDataSets!K39</f>
        <v>75</v>
      </c>
      <c r="O15" s="18">
        <f t="shared" ref="O15" si="19">P15/P$22</f>
        <v>0.14597902097902099</v>
      </c>
      <c r="P15" s="9">
        <f>LargeDataSets!M40+LargeDataSets!M39</f>
        <v>167</v>
      </c>
      <c r="Q15" s="18">
        <f t="shared" ref="Q15" si="20">R15/R$22</f>
        <v>0.21752793296089384</v>
      </c>
      <c r="R15" s="9">
        <f>LargeDataSets!O40+LargeDataSets!O39</f>
        <v>2492</v>
      </c>
      <c r="S15" s="18">
        <f t="shared" ref="S15" si="21">T15/T$22</f>
        <v>3.3175513470258738E-2</v>
      </c>
      <c r="T15" s="9">
        <f>LargeDataSets!Q40+LargeDataSets!Q39</f>
        <v>1990</v>
      </c>
      <c r="U15" s="18">
        <f t="shared" ref="U15" si="22">V15/V$22</f>
        <v>0.21171693735498839</v>
      </c>
      <c r="V15" s="9">
        <f>LargeDataSets!S40+LargeDataSets!S39</f>
        <v>1460</v>
      </c>
      <c r="W15" s="18">
        <f t="shared" ref="W15" si="23">X15/X$22</f>
        <v>3.1352057478772045E-2</v>
      </c>
      <c r="X15" s="9">
        <f>LargeDataSets!U40+LargeDataSets!U39</f>
        <v>48</v>
      </c>
      <c r="Y15" s="18">
        <f t="shared" si="15"/>
        <v>0.12271071666752167</v>
      </c>
      <c r="Z15" s="9">
        <f>LargeDataSets!W40+LargeDataSets!W39</f>
        <v>2392</v>
      </c>
      <c r="AA15" s="19">
        <f t="shared" si="12"/>
        <v>9.7904423711599492E-2</v>
      </c>
      <c r="AB15" s="17">
        <v>7.7128950860386139E-2</v>
      </c>
      <c r="AD15" s="16"/>
      <c r="AE15" s="28"/>
      <c r="AF15" s="16"/>
      <c r="AG15" s="16"/>
      <c r="AH15" s="16"/>
      <c r="AI15" s="16"/>
      <c r="AJ15" s="16"/>
      <c r="AK15" s="16"/>
      <c r="AL15" s="16"/>
      <c r="AM15" s="16"/>
      <c r="AN15" s="16"/>
      <c r="AO15" s="16"/>
      <c r="AP15" s="33"/>
      <c r="AQ15" s="16"/>
    </row>
    <row r="16" spans="1:43">
      <c r="A16" s="9" t="s">
        <v>319</v>
      </c>
      <c r="B16" s="22">
        <v>400</v>
      </c>
      <c r="C16" s="16">
        <v>12</v>
      </c>
      <c r="D16" s="17">
        <f t="shared" si="11"/>
        <v>1.9576078504981814E-2</v>
      </c>
      <c r="E16" s="18">
        <f t="shared" si="13"/>
        <v>7.8919603291833715E-2</v>
      </c>
      <c r="F16" s="9">
        <f>LargeDataSets!C37</f>
        <v>374</v>
      </c>
      <c r="G16" s="18">
        <f t="shared" si="14"/>
        <v>0</v>
      </c>
      <c r="H16" s="9">
        <f>LargeDataSets!E37</f>
        <v>0</v>
      </c>
      <c r="I16" s="18">
        <f t="shared" ref="I16" si="24">J16/J$22</f>
        <v>1.4642082429501085E-2</v>
      </c>
      <c r="J16" s="9">
        <f>LargeDataSets!G37</f>
        <v>27</v>
      </c>
      <c r="K16" s="18">
        <f t="shared" ref="K16" si="25">L16/L$22</f>
        <v>6.8393605197914001E-2</v>
      </c>
      <c r="L16" s="9">
        <f>LargeDataSets!I37</f>
        <v>800</v>
      </c>
      <c r="M16" s="18">
        <f t="shared" ref="M16" si="26">N16/N$22</f>
        <v>0</v>
      </c>
      <c r="N16" s="9">
        <f>LargeDataSets!K37</f>
        <v>0</v>
      </c>
      <c r="O16" s="18">
        <f t="shared" ref="O16" si="27">P16/P$22</f>
        <v>1.7482517482517483E-3</v>
      </c>
      <c r="P16" s="9">
        <f>LargeDataSets!M37</f>
        <v>2</v>
      </c>
      <c r="Q16" s="18">
        <f t="shared" ref="Q16" si="28">R16/R$22</f>
        <v>0</v>
      </c>
      <c r="R16" s="9">
        <f>LargeDataSets!O37</f>
        <v>0</v>
      </c>
      <c r="S16" s="18">
        <f t="shared" ref="S16" si="29">T16/T$22</f>
        <v>0</v>
      </c>
      <c r="T16" s="9">
        <f>LargeDataSets!Q37</f>
        <v>0</v>
      </c>
      <c r="U16" s="18">
        <f t="shared" ref="U16" si="30">V16/V$22</f>
        <v>3.248259860788863E-2</v>
      </c>
      <c r="V16" s="9">
        <f>LargeDataSets!S37</f>
        <v>224</v>
      </c>
      <c r="W16" s="18">
        <f t="shared" ref="W16" si="31">X16/X$22</f>
        <v>1.6329196603527107E-2</v>
      </c>
      <c r="X16" s="9">
        <f>LargeDataSets!U37</f>
        <v>25</v>
      </c>
      <c r="Y16" s="18">
        <f t="shared" si="15"/>
        <v>2.8215256758836503E-3</v>
      </c>
      <c r="Z16" s="9">
        <f>LargeDataSets!W37</f>
        <v>55</v>
      </c>
      <c r="AA16" s="19">
        <f t="shared" si="12"/>
        <v>1.9576078504981814E-2</v>
      </c>
      <c r="AB16" s="17">
        <v>5.1092200984850346E-3</v>
      </c>
      <c r="AD16" s="16"/>
      <c r="AE16" s="28"/>
      <c r="AF16" s="16"/>
      <c r="AG16" s="16"/>
      <c r="AH16" s="16"/>
      <c r="AI16" s="16"/>
      <c r="AJ16" s="16"/>
      <c r="AK16" s="16"/>
      <c r="AL16" s="16"/>
      <c r="AM16" s="16"/>
      <c r="AN16" s="16"/>
      <c r="AO16" s="34"/>
      <c r="AP16" s="35"/>
      <c r="AQ16" s="16"/>
    </row>
    <row r="17" spans="1:43">
      <c r="A17" s="9" t="s">
        <v>320</v>
      </c>
      <c r="B17" s="22">
        <v>778</v>
      </c>
      <c r="C17" s="16">
        <v>15</v>
      </c>
      <c r="D17" s="17">
        <f t="shared" si="11"/>
        <v>7.8537350245628888E-3</v>
      </c>
      <c r="E17" s="18">
        <f t="shared" si="13"/>
        <v>0</v>
      </c>
      <c r="F17" s="9">
        <f>LargeDataSets!C42</f>
        <v>0</v>
      </c>
      <c r="G17" s="18">
        <f t="shared" si="14"/>
        <v>0</v>
      </c>
      <c r="H17" s="9">
        <f>LargeDataSets!E42</f>
        <v>0</v>
      </c>
      <c r="I17" s="18">
        <f t="shared" ref="I17" si="32">J17/J$22</f>
        <v>0</v>
      </c>
      <c r="J17" s="9">
        <f>LargeDataSets!G42</f>
        <v>0</v>
      </c>
      <c r="K17" s="18">
        <f t="shared" ref="K17" si="33">L17/L$22</f>
        <v>3.1119090365050867E-2</v>
      </c>
      <c r="L17" s="9">
        <f>LargeDataSets!I42</f>
        <v>364</v>
      </c>
      <c r="M17" s="18">
        <f t="shared" ref="M17" si="34">N17/N$22</f>
        <v>0</v>
      </c>
      <c r="N17" s="9">
        <f>LargeDataSets!K42</f>
        <v>0</v>
      </c>
      <c r="O17" s="18">
        <f t="shared" ref="O17" si="35">P17/P$22</f>
        <v>0</v>
      </c>
      <c r="P17" s="9">
        <f>LargeDataSets!M42</f>
        <v>0</v>
      </c>
      <c r="Q17" s="18">
        <f t="shared" ref="Q17" si="36">R17/R$22</f>
        <v>6.1976256983240227E-3</v>
      </c>
      <c r="R17" s="9">
        <f>LargeDataSets!O42</f>
        <v>71</v>
      </c>
      <c r="S17" s="18">
        <f t="shared" ref="S17" si="37">T17/T$22</f>
        <v>8.2188583622299274E-3</v>
      </c>
      <c r="T17" s="9">
        <f>LargeDataSets!Q42</f>
        <v>493</v>
      </c>
      <c r="U17" s="18">
        <f t="shared" ref="U17" si="38">V17/V$22</f>
        <v>0</v>
      </c>
      <c r="V17" s="9">
        <f>LargeDataSets!S42</f>
        <v>0</v>
      </c>
      <c r="W17" s="18">
        <f t="shared" ref="W17" si="39">X17/X$22</f>
        <v>4.0496407576747225E-2</v>
      </c>
      <c r="X17" s="9">
        <f>LargeDataSets!U42</f>
        <v>62</v>
      </c>
      <c r="Y17" s="18">
        <f t="shared" si="15"/>
        <v>3.5910326783973736E-4</v>
      </c>
      <c r="Z17" s="9">
        <f>LargeDataSets!W42</f>
        <v>7</v>
      </c>
      <c r="AA17" s="19">
        <f t="shared" si="12"/>
        <v>7.8537350245628888E-3</v>
      </c>
      <c r="AB17" s="17">
        <v>6.5201411242095855E-3</v>
      </c>
      <c r="AD17" s="16"/>
      <c r="AE17" s="28"/>
      <c r="AF17" s="16"/>
      <c r="AG17" s="28"/>
      <c r="AH17" s="28"/>
      <c r="AI17" s="28"/>
      <c r="AJ17" s="16"/>
      <c r="AK17" s="16"/>
      <c r="AL17" s="16"/>
      <c r="AM17" s="16"/>
      <c r="AN17" s="16"/>
      <c r="AO17" s="28"/>
      <c r="AP17" s="36"/>
      <c r="AQ17" s="16"/>
    </row>
    <row r="18" spans="1:43">
      <c r="A18" s="20" t="s">
        <v>325</v>
      </c>
      <c r="B18" s="22">
        <v>915</v>
      </c>
      <c r="C18" s="16">
        <v>16</v>
      </c>
      <c r="D18" s="17">
        <f t="shared" si="11"/>
        <v>1.5882518668811898E-3</v>
      </c>
      <c r="E18" s="18">
        <f t="shared" si="13"/>
        <v>2.5321797847647183E-3</v>
      </c>
      <c r="F18" s="9">
        <f>LargeDataSets!C44</f>
        <v>12</v>
      </c>
      <c r="G18" s="18">
        <f t="shared" si="14"/>
        <v>2.2320921720096094E-3</v>
      </c>
      <c r="H18" s="9">
        <f>LargeDataSets!E44</f>
        <v>4915</v>
      </c>
      <c r="I18" s="18">
        <f t="shared" ref="I18" si="40">J18/J$22</f>
        <v>0</v>
      </c>
      <c r="J18" s="9">
        <f>LargeDataSets!G44</f>
        <v>0</v>
      </c>
      <c r="K18" s="18">
        <f t="shared" ref="K18" si="41">L18/L$22</f>
        <v>1.7098401299478498E-3</v>
      </c>
      <c r="L18" s="9">
        <f>LargeDataSets!I44</f>
        <v>20</v>
      </c>
      <c r="M18" s="18">
        <f t="shared" ref="M18" si="42">N18/N$22</f>
        <v>0</v>
      </c>
      <c r="N18" s="9">
        <f>LargeDataSets!K44</f>
        <v>0</v>
      </c>
      <c r="O18" s="18">
        <f t="shared" ref="O18" si="43">P18/P$22</f>
        <v>5.244755244755245E-3</v>
      </c>
      <c r="P18" s="9">
        <f>LargeDataSets!M44</f>
        <v>6</v>
      </c>
      <c r="Q18" s="18">
        <f t="shared" ref="Q18" si="44">R18/R$22</f>
        <v>0</v>
      </c>
      <c r="R18" s="9">
        <f>LargeDataSets!O44</f>
        <v>0</v>
      </c>
      <c r="S18" s="18">
        <f t="shared" ref="S18" si="45">T18/T$22</f>
        <v>1.7504667911443052E-3</v>
      </c>
      <c r="T18" s="9">
        <f>LargeDataSets!Q44</f>
        <v>105</v>
      </c>
      <c r="U18" s="18">
        <f t="shared" ref="U18" si="46">V18/V$22</f>
        <v>0</v>
      </c>
      <c r="V18" s="9">
        <f>LargeDataSets!S44</f>
        <v>0</v>
      </c>
      <c r="W18" s="18">
        <f t="shared" ref="W18" si="47">X18/X$22</f>
        <v>0</v>
      </c>
      <c r="X18" s="9">
        <f>LargeDataSets!U44</f>
        <v>0</v>
      </c>
      <c r="Y18" s="18">
        <f t="shared" si="15"/>
        <v>4.0014364130713589E-3</v>
      </c>
      <c r="Z18" s="9">
        <f>LargeDataSets!W44</f>
        <v>78</v>
      </c>
      <c r="AA18" s="19">
        <f t="shared" si="12"/>
        <v>1.5882518668811898E-3</v>
      </c>
      <c r="AD18" s="16"/>
      <c r="AE18" s="16"/>
      <c r="AF18" s="16"/>
      <c r="AG18" s="16"/>
      <c r="AH18" s="16"/>
      <c r="AI18" s="16"/>
      <c r="AJ18" s="16"/>
      <c r="AK18" s="16"/>
      <c r="AL18" s="16"/>
      <c r="AM18" s="16"/>
      <c r="AN18" s="16"/>
      <c r="AO18" s="16"/>
      <c r="AP18" s="36"/>
      <c r="AQ18" s="16"/>
    </row>
    <row r="19" spans="1:43">
      <c r="A19" s="20" t="s">
        <v>335</v>
      </c>
      <c r="B19" s="22" t="s">
        <v>336</v>
      </c>
      <c r="C19" s="16">
        <v>10</v>
      </c>
      <c r="D19" s="17">
        <f t="shared" si="11"/>
        <v>3.72889156932453E-2</v>
      </c>
      <c r="E19" s="18">
        <f t="shared" si="13"/>
        <v>0</v>
      </c>
      <c r="F19" s="9">
        <f>LargeDataSets!C45</f>
        <v>0</v>
      </c>
      <c r="G19" s="18">
        <f t="shared" si="14"/>
        <v>0</v>
      </c>
      <c r="H19" s="9">
        <f>LargeDataSets!E45</f>
        <v>0</v>
      </c>
      <c r="I19" s="18">
        <f t="shared" ref="I19" si="48">J19/J$22</f>
        <v>0</v>
      </c>
      <c r="J19" s="9">
        <f>LargeDataSets!G45</f>
        <v>0</v>
      </c>
      <c r="K19" s="18">
        <f t="shared" ref="K19" si="49">L19/L$22</f>
        <v>0</v>
      </c>
      <c r="L19" s="9">
        <f>LargeDataSets!I45</f>
        <v>0</v>
      </c>
      <c r="M19" s="18">
        <f t="shared" ref="M19" si="50">N19/N$22</f>
        <v>0</v>
      </c>
      <c r="N19" s="9">
        <f>LargeDataSets!K45</f>
        <v>0</v>
      </c>
      <c r="O19" s="18">
        <f t="shared" ref="O19" si="51">P19/P$22</f>
        <v>0</v>
      </c>
      <c r="P19" s="9">
        <f>LargeDataSets!M45</f>
        <v>0</v>
      </c>
      <c r="Q19" s="18">
        <f t="shared" ref="Q19" si="52">R19/R$22</f>
        <v>0.41017807262569833</v>
      </c>
      <c r="R19" s="9">
        <f>LargeDataSets!O45</f>
        <v>4699</v>
      </c>
      <c r="S19" s="18">
        <f t="shared" ref="S19" si="53">T19/T$22</f>
        <v>0</v>
      </c>
      <c r="T19" s="9">
        <f>LargeDataSets!Q45</f>
        <v>0</v>
      </c>
      <c r="U19" s="18">
        <f t="shared" ref="U19" si="54">V19/V$22</f>
        <v>0</v>
      </c>
      <c r="V19" s="9">
        <f>LargeDataSets!S45</f>
        <v>0</v>
      </c>
      <c r="W19" s="18">
        <f t="shared" ref="W19" si="55">X19/X$22</f>
        <v>0</v>
      </c>
      <c r="X19" s="9">
        <f>LargeDataSets!U45</f>
        <v>0</v>
      </c>
      <c r="Y19" s="18">
        <f t="shared" si="15"/>
        <v>0</v>
      </c>
      <c r="Z19" s="9">
        <f>LargeDataSets!W45</f>
        <v>0</v>
      </c>
      <c r="AA19" s="19">
        <f t="shared" si="12"/>
        <v>3.72889156932453E-2</v>
      </c>
      <c r="AB19" s="28"/>
      <c r="AD19" s="16"/>
      <c r="AE19" s="16"/>
      <c r="AF19" s="16"/>
      <c r="AG19" s="16"/>
      <c r="AH19" s="16"/>
      <c r="AI19" s="16"/>
      <c r="AJ19" s="16"/>
      <c r="AK19" s="16"/>
      <c r="AL19" s="16"/>
      <c r="AM19" s="16"/>
      <c r="AN19" s="16"/>
      <c r="AO19" s="16"/>
      <c r="AP19" s="33"/>
      <c r="AQ19" s="16"/>
    </row>
    <row r="20" spans="1:43">
      <c r="A20" s="9" t="s">
        <v>305</v>
      </c>
      <c r="B20" s="22">
        <v>434</v>
      </c>
      <c r="C20" s="16">
        <v>17</v>
      </c>
      <c r="D20" s="17">
        <f t="shared" si="11"/>
        <v>1.5169574168382273E-3</v>
      </c>
      <c r="E20" s="18">
        <f t="shared" si="13"/>
        <v>0</v>
      </c>
      <c r="F20" s="9">
        <f>LargeDataSets!C46</f>
        <v>0</v>
      </c>
      <c r="G20" s="18">
        <f t="shared" si="14"/>
        <v>0</v>
      </c>
      <c r="H20" s="9">
        <f>LargeDataSets!E46</f>
        <v>0</v>
      </c>
      <c r="I20" s="18">
        <f t="shared" ref="I20" si="56">J20/J$22</f>
        <v>0</v>
      </c>
      <c r="J20" s="9">
        <f>LargeDataSets!G46</f>
        <v>0</v>
      </c>
      <c r="K20" s="18">
        <f t="shared" ref="K20" si="57">L20/L$22</f>
        <v>0</v>
      </c>
      <c r="L20" s="9">
        <f>LargeDataSets!I46</f>
        <v>0</v>
      </c>
      <c r="M20" s="18">
        <f t="shared" ref="M20" si="58">N20/N$22</f>
        <v>1.6686531585220502E-2</v>
      </c>
      <c r="N20" s="9">
        <f>LargeDataSets!K46</f>
        <v>14</v>
      </c>
      <c r="O20" s="18">
        <f t="shared" ref="O20" si="59">P20/P$22</f>
        <v>0</v>
      </c>
      <c r="P20" s="9">
        <f>LargeDataSets!M46</f>
        <v>0</v>
      </c>
      <c r="Q20" s="18">
        <f t="shared" ref="Q20" si="60">R20/R$22</f>
        <v>0</v>
      </c>
      <c r="R20" s="9">
        <f>LargeDataSets!O46</f>
        <v>0</v>
      </c>
      <c r="S20" s="18">
        <f t="shared" ref="S20" si="61">T20/T$22</f>
        <v>0</v>
      </c>
      <c r="T20" s="9">
        <f>LargeDataSets!Q46</f>
        <v>0</v>
      </c>
      <c r="U20" s="18">
        <f t="shared" ref="U20" si="62">V20/V$22</f>
        <v>0</v>
      </c>
      <c r="V20" s="9">
        <f>LargeDataSets!S46</f>
        <v>0</v>
      </c>
      <c r="W20" s="18">
        <f t="shared" ref="W20" si="63">X20/X$22</f>
        <v>0</v>
      </c>
      <c r="X20" s="9">
        <f>LargeDataSets!U46</f>
        <v>0</v>
      </c>
      <c r="Y20" s="18">
        <f t="shared" si="15"/>
        <v>0</v>
      </c>
      <c r="Z20" s="9">
        <f>LargeDataSets!W46</f>
        <v>0</v>
      </c>
      <c r="AA20" s="19">
        <f t="shared" si="12"/>
        <v>1.5169574168382273E-3</v>
      </c>
      <c r="AD20" s="16"/>
      <c r="AE20" s="16"/>
      <c r="AF20" s="16"/>
      <c r="AG20" s="16"/>
      <c r="AH20" s="16"/>
      <c r="AI20" s="16"/>
      <c r="AJ20" s="16"/>
      <c r="AK20" s="16"/>
      <c r="AL20" s="16"/>
      <c r="AM20" s="16"/>
      <c r="AN20" s="16"/>
      <c r="AO20" s="16"/>
      <c r="AP20" s="33"/>
      <c r="AQ20" s="16"/>
    </row>
    <row r="21" spans="1:43">
      <c r="A21" s="9" t="s">
        <v>358</v>
      </c>
      <c r="B21" s="22" t="s">
        <v>359</v>
      </c>
      <c r="D21" s="17"/>
      <c r="E21" s="18"/>
      <c r="G21" s="18"/>
      <c r="I21" s="18"/>
      <c r="K21" s="18"/>
      <c r="M21" s="18"/>
      <c r="O21" s="18"/>
      <c r="Q21" s="18"/>
      <c r="S21" s="18"/>
      <c r="U21" s="18"/>
      <c r="W21" s="18"/>
      <c r="Y21" s="18"/>
      <c r="AA21" s="19"/>
      <c r="AD21" s="16"/>
      <c r="AE21" s="16"/>
      <c r="AF21" s="16"/>
      <c r="AG21" s="16"/>
      <c r="AH21" s="16"/>
      <c r="AI21" s="16"/>
      <c r="AJ21" s="16"/>
      <c r="AK21" s="16"/>
      <c r="AL21" s="16"/>
      <c r="AM21" s="16"/>
      <c r="AN21" s="16"/>
      <c r="AO21" s="16"/>
      <c r="AP21" s="33"/>
      <c r="AQ21" s="16"/>
    </row>
    <row r="22" spans="1:43">
      <c r="B22" s="22"/>
      <c r="C22" s="16" t="s">
        <v>321</v>
      </c>
      <c r="D22" s="25">
        <f t="shared" ref="D22:AB22" si="64">SUM(D3:D20)</f>
        <v>0.99999999999999989</v>
      </c>
      <c r="E22" s="25">
        <f t="shared" si="64"/>
        <v>0.99999999999999989</v>
      </c>
      <c r="F22" s="9">
        <f t="shared" si="64"/>
        <v>4739</v>
      </c>
      <c r="G22" s="25">
        <f t="shared" si="64"/>
        <v>1.0000000000000002</v>
      </c>
      <c r="H22" s="9">
        <f t="shared" si="64"/>
        <v>2201970</v>
      </c>
      <c r="I22" s="25">
        <f t="shared" si="64"/>
        <v>1</v>
      </c>
      <c r="J22" s="9">
        <f t="shared" si="64"/>
        <v>1844</v>
      </c>
      <c r="K22" s="25">
        <f t="shared" si="64"/>
        <v>1</v>
      </c>
      <c r="L22" s="9">
        <f t="shared" si="64"/>
        <v>11697</v>
      </c>
      <c r="M22" s="25">
        <f t="shared" si="64"/>
        <v>1</v>
      </c>
      <c r="N22" s="9">
        <f t="shared" si="64"/>
        <v>839</v>
      </c>
      <c r="O22" s="25">
        <f t="shared" si="64"/>
        <v>1.0000000000000002</v>
      </c>
      <c r="P22" s="9">
        <f t="shared" si="64"/>
        <v>1144</v>
      </c>
      <c r="Q22" s="25">
        <f t="shared" si="64"/>
        <v>1</v>
      </c>
      <c r="R22" s="9">
        <f t="shared" si="64"/>
        <v>11456</v>
      </c>
      <c r="S22" s="25">
        <f t="shared" si="64"/>
        <v>0.99999999999999989</v>
      </c>
      <c r="T22" s="9">
        <f t="shared" si="64"/>
        <v>59984</v>
      </c>
      <c r="U22" s="25">
        <f t="shared" si="64"/>
        <v>1.0000000000000002</v>
      </c>
      <c r="V22" s="9">
        <f t="shared" si="64"/>
        <v>6896</v>
      </c>
      <c r="W22" s="25">
        <f t="shared" si="64"/>
        <v>1.0000000000000002</v>
      </c>
      <c r="X22" s="9">
        <f t="shared" si="64"/>
        <v>1531</v>
      </c>
      <c r="Y22" s="25">
        <f t="shared" ref="Y22:Z22" si="65">SUM(Y3:Y20)</f>
        <v>1</v>
      </c>
      <c r="Z22" s="9">
        <f t="shared" si="65"/>
        <v>19493</v>
      </c>
      <c r="AA22" s="25">
        <f t="shared" si="64"/>
        <v>0.99999999999999989</v>
      </c>
      <c r="AB22" s="25">
        <f t="shared" si="64"/>
        <v>0.86345380629988278</v>
      </c>
      <c r="AD22" s="37"/>
      <c r="AE22" s="37"/>
      <c r="AF22" s="37"/>
      <c r="AG22" s="16"/>
      <c r="AH22" s="16"/>
      <c r="AI22" s="16"/>
      <c r="AJ22" s="16"/>
      <c r="AK22" s="16"/>
      <c r="AL22" s="16"/>
      <c r="AM22" s="28"/>
      <c r="AN22" s="16"/>
      <c r="AO22" s="16"/>
      <c r="AP22" s="33"/>
      <c r="AQ22" s="16"/>
    </row>
    <row r="23" spans="1:43">
      <c r="C23" s="28" t="s">
        <v>346</v>
      </c>
      <c r="F23" s="9">
        <f>LargeDataSets!C6</f>
        <v>356</v>
      </c>
      <c r="H23" s="9">
        <f>LargeDataSets!E6</f>
        <v>44627</v>
      </c>
      <c r="J23" s="9">
        <f>LargeDataSets!G6</f>
        <v>200</v>
      </c>
      <c r="L23" s="9">
        <f>LargeDataSets!I6</f>
        <v>1400</v>
      </c>
      <c r="N23" s="9">
        <f>LargeDataSets!K6</f>
        <v>111</v>
      </c>
      <c r="P23" s="9">
        <f>LargeDataSets!M6</f>
        <v>148</v>
      </c>
      <c r="R23" s="9">
        <f>LargeDataSets!O6</f>
        <v>54</v>
      </c>
      <c r="T23" s="9">
        <f>LargeDataSets!Q6</f>
        <v>3734</v>
      </c>
      <c r="V23" s="9">
        <f>LargeDataSets!S6</f>
        <v>110</v>
      </c>
      <c r="X23" s="9">
        <f>LargeDataSets!U6</f>
        <v>155</v>
      </c>
      <c r="Z23" s="9">
        <f>LargeDataSets!W6</f>
        <v>2490</v>
      </c>
      <c r="AD23" s="34"/>
      <c r="AE23" s="34"/>
      <c r="AF23" s="16"/>
      <c r="AG23" s="16"/>
      <c r="AH23" s="16"/>
      <c r="AI23" s="16"/>
      <c r="AJ23" s="16"/>
      <c r="AK23" s="16"/>
      <c r="AL23" s="16"/>
      <c r="AM23" s="16"/>
      <c r="AN23" s="16"/>
      <c r="AO23" s="16"/>
      <c r="AP23" s="33"/>
      <c r="AQ23" s="16"/>
    </row>
    <row r="24" spans="1:43">
      <c r="C24" s="30" t="s">
        <v>347</v>
      </c>
      <c r="F24" s="9">
        <f>F22/F23</f>
        <v>13.311797752808989</v>
      </c>
      <c r="H24" s="9">
        <f>H22/H23</f>
        <v>49.341654155556057</v>
      </c>
      <c r="J24" s="9">
        <f>J22/J23</f>
        <v>9.2200000000000006</v>
      </c>
      <c r="L24" s="9">
        <f>L22/L23</f>
        <v>8.3550000000000004</v>
      </c>
      <c r="N24" s="9">
        <f>N22/N23</f>
        <v>7.5585585585585582</v>
      </c>
      <c r="P24" s="9">
        <f>P22/P23</f>
        <v>7.7297297297297298</v>
      </c>
      <c r="R24" s="9">
        <f>R22/R23</f>
        <v>212.14814814814815</v>
      </c>
      <c r="T24" s="9">
        <f>T22/T23</f>
        <v>16.06427423674344</v>
      </c>
      <c r="V24" s="9">
        <f>V22/V23</f>
        <v>62.690909090909088</v>
      </c>
      <c r="X24" s="9">
        <f>X22/X23</f>
        <v>9.8774193548387093</v>
      </c>
      <c r="Z24" s="9">
        <f>Z22/Z23</f>
        <v>7.8285140562248996</v>
      </c>
      <c r="AD24" s="34"/>
      <c r="AE24" s="34"/>
      <c r="AF24" s="16"/>
      <c r="AG24" s="16"/>
      <c r="AH24" s="16"/>
      <c r="AI24" s="16"/>
      <c r="AJ24" s="16"/>
      <c r="AK24" s="16"/>
      <c r="AL24" s="16"/>
      <c r="AM24" s="16"/>
      <c r="AN24" s="16"/>
      <c r="AO24" s="16"/>
      <c r="AP24" s="33"/>
      <c r="AQ24" s="16"/>
    </row>
    <row r="25" spans="1:43">
      <c r="AD25" s="28"/>
      <c r="AE25" s="28"/>
      <c r="AF25" s="16"/>
      <c r="AG25" s="16"/>
      <c r="AH25" s="16"/>
      <c r="AI25" s="16"/>
      <c r="AJ25" s="16"/>
      <c r="AK25" s="16"/>
      <c r="AL25" s="16"/>
      <c r="AM25" s="16"/>
      <c r="AN25" s="16"/>
      <c r="AO25" s="16"/>
      <c r="AP25" s="33"/>
      <c r="AQ25" s="16"/>
    </row>
    <row r="26" spans="1:43">
      <c r="D26" s="29"/>
      <c r="AD26" s="28"/>
      <c r="AE26" s="28"/>
      <c r="AF26" s="16"/>
      <c r="AG26" s="16"/>
      <c r="AH26" s="16"/>
      <c r="AI26" s="16"/>
      <c r="AJ26" s="16"/>
      <c r="AK26" s="16"/>
      <c r="AL26" s="16"/>
      <c r="AM26" s="16"/>
      <c r="AN26" s="16"/>
      <c r="AO26" s="16"/>
      <c r="AP26" s="33"/>
      <c r="AQ26" s="16"/>
    </row>
    <row r="27" spans="1:43">
      <c r="D27" s="17"/>
      <c r="AD27" s="16"/>
      <c r="AE27" s="16"/>
      <c r="AF27" s="16"/>
      <c r="AG27" s="16"/>
      <c r="AH27" s="16"/>
      <c r="AI27" s="16"/>
      <c r="AJ27" s="16"/>
      <c r="AK27" s="16"/>
      <c r="AL27" s="16"/>
      <c r="AM27" s="16"/>
      <c r="AN27" s="16"/>
      <c r="AO27" s="16"/>
      <c r="AP27" s="33"/>
      <c r="AQ27" s="16"/>
    </row>
    <row r="28" spans="1:43">
      <c r="D28" s="17"/>
      <c r="AD28" s="37"/>
      <c r="AE28" s="37"/>
      <c r="AF28" s="16"/>
      <c r="AG28" s="16"/>
      <c r="AH28" s="16"/>
      <c r="AI28" s="16"/>
      <c r="AJ28" s="16"/>
      <c r="AK28" s="16"/>
      <c r="AL28" s="16"/>
      <c r="AM28" s="16"/>
      <c r="AN28" s="16"/>
      <c r="AO28" s="16"/>
      <c r="AP28" s="33"/>
      <c r="AQ28" s="16"/>
    </row>
    <row r="29" spans="1:43">
      <c r="D29" s="17"/>
      <c r="AD29" s="28"/>
      <c r="AE29" s="28"/>
      <c r="AF29" s="28"/>
      <c r="AG29" s="16"/>
      <c r="AH29" s="16"/>
      <c r="AI29" s="16"/>
      <c r="AJ29" s="16"/>
      <c r="AK29" s="16"/>
      <c r="AL29" s="16"/>
      <c r="AM29" s="16"/>
      <c r="AN29" s="16"/>
      <c r="AO29" s="16"/>
      <c r="AP29" s="33"/>
      <c r="AQ29" s="16"/>
    </row>
    <row r="30" spans="1:43">
      <c r="D30" s="17"/>
      <c r="AD30" s="28"/>
      <c r="AE30" s="28"/>
      <c r="AF30" s="16"/>
      <c r="AG30" s="16"/>
      <c r="AH30" s="16"/>
      <c r="AI30" s="16"/>
      <c r="AJ30" s="16"/>
      <c r="AK30" s="16"/>
      <c r="AL30" s="16"/>
      <c r="AM30" s="16"/>
      <c r="AN30" s="16"/>
      <c r="AO30" s="16"/>
      <c r="AP30" s="33"/>
      <c r="AQ30" s="16"/>
    </row>
    <row r="31" spans="1:43">
      <c r="D31" s="17"/>
      <c r="AD31" s="28"/>
      <c r="AE31" s="28"/>
      <c r="AF31" s="28"/>
      <c r="AG31" s="16"/>
      <c r="AH31" s="16"/>
      <c r="AI31" s="16"/>
      <c r="AJ31" s="16"/>
      <c r="AK31" s="16"/>
      <c r="AL31" s="16"/>
      <c r="AM31" s="16"/>
      <c r="AN31" s="16"/>
      <c r="AO31" s="16"/>
      <c r="AP31" s="33"/>
      <c r="AQ31" s="16"/>
    </row>
    <row r="32" spans="1:43">
      <c r="D32" s="17"/>
      <c r="AD32" s="28"/>
      <c r="AE32" s="28"/>
      <c r="AF32" s="28"/>
      <c r="AG32" s="16"/>
      <c r="AH32" s="16"/>
      <c r="AI32" s="16"/>
      <c r="AJ32" s="16"/>
      <c r="AK32" s="16"/>
      <c r="AL32" s="16"/>
      <c r="AM32" s="16"/>
      <c r="AN32" s="16"/>
      <c r="AO32" s="16"/>
      <c r="AP32" s="33"/>
      <c r="AQ32" s="16"/>
    </row>
    <row r="33" spans="4:43">
      <c r="D33" s="17"/>
      <c r="AD33" s="16"/>
      <c r="AE33" s="16"/>
      <c r="AF33" s="16"/>
      <c r="AG33" s="16"/>
      <c r="AH33" s="16"/>
      <c r="AI33" s="16"/>
      <c r="AJ33" s="16"/>
      <c r="AK33" s="16"/>
      <c r="AL33" s="16"/>
      <c r="AM33" s="16"/>
      <c r="AN33" s="16"/>
      <c r="AO33" s="16"/>
      <c r="AP33" s="33"/>
      <c r="AQ33" s="16"/>
    </row>
    <row r="34" spans="4:43">
      <c r="D34" s="17"/>
      <c r="AD34" s="37"/>
      <c r="AE34" s="37"/>
      <c r="AF34" s="16"/>
      <c r="AG34" s="16"/>
      <c r="AH34" s="16"/>
      <c r="AI34" s="16"/>
      <c r="AJ34" s="16"/>
      <c r="AK34" s="16"/>
      <c r="AL34" s="16"/>
      <c r="AM34" s="16"/>
      <c r="AN34" s="16"/>
      <c r="AO34" s="16"/>
      <c r="AP34" s="33"/>
      <c r="AQ34" s="16"/>
    </row>
    <row r="35" spans="4:43">
      <c r="D35" s="17"/>
      <c r="AD35" s="34"/>
      <c r="AE35" s="34"/>
      <c r="AF35" s="16"/>
      <c r="AG35" s="16"/>
      <c r="AH35" s="16"/>
      <c r="AI35" s="16"/>
      <c r="AJ35" s="16"/>
      <c r="AK35" s="16"/>
      <c r="AL35" s="16"/>
      <c r="AM35" s="16"/>
      <c r="AN35" s="16"/>
      <c r="AO35" s="16"/>
      <c r="AP35" s="33"/>
      <c r="AQ35" s="16"/>
    </row>
    <row r="36" spans="4:43">
      <c r="D36" s="17"/>
      <c r="AD36" s="28"/>
      <c r="AE36" s="28"/>
      <c r="AF36" s="16"/>
      <c r="AG36" s="16"/>
      <c r="AH36" s="16"/>
      <c r="AI36" s="16"/>
      <c r="AJ36" s="16"/>
      <c r="AK36" s="16"/>
      <c r="AL36" s="16"/>
      <c r="AM36" s="16"/>
      <c r="AN36" s="16"/>
      <c r="AO36" s="16"/>
      <c r="AP36" s="33"/>
      <c r="AQ36" s="16"/>
    </row>
    <row r="37" spans="4:43">
      <c r="D37" s="17"/>
      <c r="AD37" s="28"/>
      <c r="AE37" s="28"/>
      <c r="AF37" s="16"/>
      <c r="AG37" s="16"/>
      <c r="AH37" s="16"/>
      <c r="AI37" s="16"/>
      <c r="AJ37" s="16"/>
      <c r="AK37" s="16"/>
      <c r="AL37" s="16"/>
      <c r="AM37" s="16"/>
      <c r="AN37" s="16"/>
      <c r="AO37" s="16"/>
      <c r="AP37" s="33"/>
      <c r="AQ37" s="16"/>
    </row>
    <row r="38" spans="4:43">
      <c r="D38" s="17"/>
      <c r="AD38" s="16"/>
      <c r="AE38" s="16"/>
      <c r="AF38" s="16"/>
      <c r="AG38" s="16"/>
      <c r="AH38" s="16"/>
      <c r="AI38" s="16"/>
      <c r="AJ38" s="16"/>
      <c r="AK38" s="16"/>
      <c r="AL38" s="16"/>
      <c r="AM38" s="16"/>
      <c r="AN38" s="16"/>
      <c r="AO38" s="16"/>
      <c r="AP38" s="33"/>
      <c r="AQ38" s="16"/>
    </row>
    <row r="39" spans="4:43">
      <c r="D39" s="17"/>
      <c r="AD39" s="37"/>
      <c r="AE39" s="37"/>
      <c r="AF39" s="16"/>
      <c r="AG39" s="16"/>
      <c r="AH39" s="16"/>
      <c r="AI39" s="16"/>
      <c r="AJ39" s="16"/>
      <c r="AK39" s="16"/>
      <c r="AL39" s="16"/>
      <c r="AM39" s="16"/>
      <c r="AN39" s="16"/>
      <c r="AO39" s="16"/>
      <c r="AP39" s="33"/>
      <c r="AQ39" s="16"/>
    </row>
    <row r="40" spans="4:43">
      <c r="D40" s="17"/>
      <c r="AD40" s="28"/>
      <c r="AE40" s="28"/>
      <c r="AF40" s="16"/>
      <c r="AG40" s="16"/>
      <c r="AH40" s="16"/>
      <c r="AI40" s="16"/>
      <c r="AJ40" s="16"/>
      <c r="AK40" s="16"/>
      <c r="AL40" s="16"/>
      <c r="AM40" s="16"/>
      <c r="AN40" s="16"/>
      <c r="AO40" s="16"/>
      <c r="AP40" s="33"/>
      <c r="AQ40" s="16"/>
    </row>
    <row r="41" spans="4:43">
      <c r="D41" s="17"/>
      <c r="AD41" s="28"/>
      <c r="AE41" s="28"/>
      <c r="AF41" s="16"/>
      <c r="AG41" s="16"/>
      <c r="AH41" s="16"/>
      <c r="AI41" s="16"/>
      <c r="AJ41" s="16"/>
      <c r="AK41" s="16"/>
      <c r="AL41" s="16"/>
      <c r="AM41" s="16"/>
      <c r="AN41" s="16"/>
      <c r="AO41" s="16"/>
      <c r="AP41" s="33"/>
      <c r="AQ41" s="16"/>
    </row>
    <row r="42" spans="4:43">
      <c r="D42" s="17"/>
      <c r="AD42" s="28"/>
      <c r="AE42" s="28"/>
      <c r="AF42" s="16"/>
      <c r="AG42" s="16"/>
      <c r="AH42" s="16"/>
      <c r="AI42" s="16"/>
      <c r="AJ42" s="16"/>
      <c r="AK42" s="16"/>
      <c r="AL42" s="16"/>
      <c r="AM42" s="16"/>
      <c r="AN42" s="16"/>
      <c r="AO42" s="16"/>
      <c r="AP42" s="33"/>
      <c r="AQ42" s="16"/>
    </row>
    <row r="43" spans="4:43">
      <c r="D43" s="17"/>
      <c r="AD43" s="16"/>
      <c r="AE43" s="16"/>
      <c r="AF43" s="16"/>
      <c r="AG43" s="16"/>
      <c r="AH43" s="16"/>
      <c r="AI43" s="16"/>
      <c r="AJ43" s="16"/>
      <c r="AK43" s="16"/>
      <c r="AL43" s="16"/>
      <c r="AM43" s="16"/>
      <c r="AN43" s="16"/>
      <c r="AO43" s="16"/>
      <c r="AP43" s="33"/>
      <c r="AQ43" s="16"/>
    </row>
    <row r="44" spans="4:43">
      <c r="D44" s="17"/>
    </row>
    <row r="50" spans="1:28">
      <c r="C50" s="9"/>
      <c r="D50" s="9"/>
      <c r="AB50" s="9"/>
    </row>
    <row r="51" spans="1:28">
      <c r="C51" s="9"/>
      <c r="D51" s="9"/>
      <c r="AB51" s="9"/>
    </row>
    <row r="52" spans="1:28">
      <c r="C52" s="9"/>
      <c r="D52" s="9"/>
      <c r="AB52" s="9"/>
    </row>
    <row r="53" spans="1:28">
      <c r="C53" s="9"/>
      <c r="D53" s="9"/>
      <c r="AB53" s="9"/>
    </row>
    <row r="54" spans="1:28">
      <c r="C54" s="9"/>
      <c r="D54" s="9"/>
      <c r="AB54" s="9"/>
    </row>
    <row r="55" spans="1:28">
      <c r="A55" s="21"/>
      <c r="C55" s="9"/>
      <c r="D55" s="9"/>
      <c r="AB55" s="9"/>
    </row>
    <row r="56" spans="1:28">
      <c r="C56" s="9"/>
      <c r="D56" s="9"/>
      <c r="AB56" s="9"/>
    </row>
  </sheetData>
  <sortState ref="D26:D43">
    <sortCondition descending="1" ref="D26"/>
  </sortState>
  <pageMargins left="0.7" right="0.7" top="0.75" bottom="0.75" header="0.3" footer="0.3"/>
  <pageSetup orientation="portrait" verticalDpi="597"/>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workbookViewId="0"/>
  </sheetViews>
  <sheetFormatPr baseColWidth="10" defaultColWidth="11.5" defaultRowHeight="12" x14ac:dyDescent="0"/>
  <cols>
    <col min="1" max="1" width="27.83203125" bestFit="1" customWidth="1"/>
    <col min="2" max="2" width="10.83203125" customWidth="1"/>
    <col min="3" max="3" width="12.1640625" customWidth="1"/>
  </cols>
  <sheetData>
    <row r="1" spans="1:14">
      <c r="A1" t="s">
        <v>1</v>
      </c>
      <c r="B1" s="2" t="s">
        <v>61</v>
      </c>
      <c r="C1" s="2" t="s">
        <v>78</v>
      </c>
      <c r="D1" s="2" t="s">
        <v>88</v>
      </c>
      <c r="E1" s="2" t="s">
        <v>101</v>
      </c>
      <c r="F1" s="2" t="s">
        <v>144</v>
      </c>
      <c r="G1" s="2" t="s">
        <v>153</v>
      </c>
      <c r="H1" s="2" t="s">
        <v>202</v>
      </c>
      <c r="I1" s="2" t="s">
        <v>238</v>
      </c>
      <c r="J1" s="2" t="s">
        <v>361</v>
      </c>
      <c r="K1" s="2" t="s">
        <v>265</v>
      </c>
      <c r="L1" s="2" t="s">
        <v>273</v>
      </c>
      <c r="M1" s="2" t="s">
        <v>140</v>
      </c>
      <c r="N1" s="2" t="s">
        <v>51</v>
      </c>
    </row>
    <row r="2" spans="1:14">
      <c r="A2" t="s">
        <v>2</v>
      </c>
      <c r="G2" s="9" t="s">
        <v>154</v>
      </c>
      <c r="H2" s="2" t="s">
        <v>203</v>
      </c>
      <c r="I2" s="9" t="s">
        <v>239</v>
      </c>
      <c r="K2" s="9" t="s">
        <v>266</v>
      </c>
      <c r="L2" s="9" t="s">
        <v>274</v>
      </c>
      <c r="N2" t="s">
        <v>360</v>
      </c>
    </row>
    <row r="3" spans="1:14">
      <c r="A3" t="s">
        <v>4</v>
      </c>
      <c r="B3" s="2" t="s">
        <v>62</v>
      </c>
      <c r="C3" s="2" t="s">
        <v>79</v>
      </c>
      <c r="D3" s="2" t="s">
        <v>89</v>
      </c>
      <c r="E3" s="2" t="s">
        <v>102</v>
      </c>
      <c r="F3" s="2" t="s">
        <v>145</v>
      </c>
      <c r="G3" s="2" t="s">
        <v>155</v>
      </c>
      <c r="H3" s="2" t="s">
        <v>204</v>
      </c>
      <c r="I3" s="2" t="s">
        <v>240</v>
      </c>
      <c r="J3" s="2" t="s">
        <v>263</v>
      </c>
      <c r="K3" s="2" t="s">
        <v>267</v>
      </c>
      <c r="L3" s="2" t="s">
        <v>275</v>
      </c>
      <c r="M3" s="2" t="s">
        <v>141</v>
      </c>
      <c r="N3" s="2" t="s">
        <v>52</v>
      </c>
    </row>
    <row r="4" spans="1:14">
      <c r="A4" t="s">
        <v>5</v>
      </c>
      <c r="B4" s="2" t="s">
        <v>63</v>
      </c>
      <c r="C4" s="2" t="s">
        <v>63</v>
      </c>
      <c r="D4" s="2" t="s">
        <v>63</v>
      </c>
      <c r="E4" s="2" t="s">
        <v>63</v>
      </c>
      <c r="F4" s="2">
        <v>2015</v>
      </c>
      <c r="G4" s="2">
        <v>2015</v>
      </c>
      <c r="H4" s="2" t="s">
        <v>63</v>
      </c>
      <c r="I4" s="2" t="s">
        <v>63</v>
      </c>
      <c r="J4" s="2" t="s">
        <v>63</v>
      </c>
      <c r="K4" s="2" t="s">
        <v>63</v>
      </c>
      <c r="L4" s="2">
        <v>2015</v>
      </c>
      <c r="M4" s="2" t="s">
        <v>63</v>
      </c>
      <c r="N4" s="2">
        <v>2014</v>
      </c>
    </row>
    <row r="5" spans="1:14">
      <c r="A5" t="s">
        <v>6</v>
      </c>
      <c r="G5" s="2" t="s">
        <v>156</v>
      </c>
      <c r="I5" s="2" t="s">
        <v>241</v>
      </c>
      <c r="N5" s="2" t="s">
        <v>53</v>
      </c>
    </row>
    <row r="6" spans="1:14">
      <c r="A6" t="s">
        <v>7</v>
      </c>
      <c r="B6" s="2">
        <v>6</v>
      </c>
      <c r="C6" s="2">
        <v>4</v>
      </c>
      <c r="D6" s="2">
        <v>10</v>
      </c>
      <c r="E6" s="2">
        <v>12</v>
      </c>
      <c r="F6" s="2">
        <v>7</v>
      </c>
      <c r="G6" s="2">
        <v>46</v>
      </c>
      <c r="H6" s="2">
        <v>31</v>
      </c>
      <c r="I6" s="2">
        <v>5</v>
      </c>
      <c r="J6" s="2">
        <v>10</v>
      </c>
      <c r="K6" s="2">
        <v>5</v>
      </c>
      <c r="L6" s="2">
        <v>3</v>
      </c>
      <c r="M6" s="2">
        <v>10</v>
      </c>
      <c r="N6" s="2">
        <v>1500</v>
      </c>
    </row>
    <row r="7" spans="1:14">
      <c r="A7" t="s">
        <v>8</v>
      </c>
      <c r="B7" s="2" t="s">
        <v>64</v>
      </c>
      <c r="C7" s="2" t="s">
        <v>80</v>
      </c>
      <c r="D7" s="2" t="s">
        <v>64</v>
      </c>
      <c r="E7" s="2" t="s">
        <v>103</v>
      </c>
      <c r="F7" s="2" t="s">
        <v>54</v>
      </c>
      <c r="G7" s="2" t="s">
        <v>157</v>
      </c>
      <c r="H7" s="2" t="s">
        <v>64</v>
      </c>
      <c r="I7" s="2" t="s">
        <v>242</v>
      </c>
      <c r="J7" s="2" t="s">
        <v>219</v>
      </c>
      <c r="K7" s="2" t="s">
        <v>232</v>
      </c>
      <c r="L7" s="2" t="s">
        <v>136</v>
      </c>
      <c r="M7" s="2" t="s">
        <v>54</v>
      </c>
      <c r="N7" s="2" t="s">
        <v>54</v>
      </c>
    </row>
    <row r="8" spans="1:14">
      <c r="A8" t="s">
        <v>9</v>
      </c>
      <c r="C8" s="2" t="s">
        <v>81</v>
      </c>
      <c r="D8" s="2" t="s">
        <v>90</v>
      </c>
      <c r="E8" s="2" t="s">
        <v>104</v>
      </c>
      <c r="F8" s="3">
        <v>1</v>
      </c>
      <c r="G8" s="2" t="s">
        <v>158</v>
      </c>
      <c r="K8" s="2" t="s">
        <v>268</v>
      </c>
      <c r="N8" s="3">
        <v>1</v>
      </c>
    </row>
    <row r="9" spans="1:14">
      <c r="A9" t="s">
        <v>10</v>
      </c>
      <c r="B9" s="2" t="s">
        <v>65</v>
      </c>
      <c r="C9" s="2" t="s">
        <v>82</v>
      </c>
      <c r="D9" s="2" t="s">
        <v>91</v>
      </c>
      <c r="E9" s="2" t="s">
        <v>105</v>
      </c>
      <c r="F9" s="2" t="s">
        <v>146</v>
      </c>
      <c r="G9" s="2" t="s">
        <v>159</v>
      </c>
      <c r="H9" s="2" t="s">
        <v>146</v>
      </c>
      <c r="I9" s="2" t="s">
        <v>243</v>
      </c>
      <c r="J9" s="2" t="s">
        <v>264</v>
      </c>
      <c r="K9" s="2" t="s">
        <v>269</v>
      </c>
      <c r="L9" s="2" t="s">
        <v>276</v>
      </c>
      <c r="M9" s="2" t="s">
        <v>142</v>
      </c>
      <c r="N9" s="2" t="s">
        <v>55</v>
      </c>
    </row>
    <row r="10" spans="1:14">
      <c r="A10" t="s">
        <v>11</v>
      </c>
      <c r="B10" s="2" t="s">
        <v>66</v>
      </c>
      <c r="C10" s="2" t="s">
        <v>83</v>
      </c>
      <c r="D10" s="2" t="s">
        <v>92</v>
      </c>
      <c r="E10" s="2" t="s">
        <v>106</v>
      </c>
      <c r="F10" s="2" t="s">
        <v>147</v>
      </c>
      <c r="G10" s="2" t="s">
        <v>147</v>
      </c>
      <c r="H10" s="2" t="s">
        <v>147</v>
      </c>
      <c r="I10" s="2" t="s">
        <v>83</v>
      </c>
      <c r="J10" s="2" t="s">
        <v>92</v>
      </c>
      <c r="K10" s="2" t="s">
        <v>83</v>
      </c>
      <c r="L10" s="2" t="s">
        <v>277</v>
      </c>
      <c r="M10" s="2" t="s">
        <v>56</v>
      </c>
      <c r="N10" s="2" t="s">
        <v>56</v>
      </c>
    </row>
    <row r="11" spans="1:14">
      <c r="A11" t="s">
        <v>12</v>
      </c>
      <c r="B11" s="2" t="s">
        <v>67</v>
      </c>
      <c r="C11" s="2" t="s">
        <v>67</v>
      </c>
      <c r="D11" s="2" t="s">
        <v>93</v>
      </c>
      <c r="E11" s="2" t="s">
        <v>67</v>
      </c>
      <c r="F11" s="2" t="s">
        <v>67</v>
      </c>
      <c r="G11" s="2" t="s">
        <v>67</v>
      </c>
      <c r="H11" s="2" t="s">
        <v>93</v>
      </c>
      <c r="I11" s="2" t="s">
        <v>93</v>
      </c>
      <c r="J11" s="2" t="s">
        <v>57</v>
      </c>
      <c r="K11" s="2" t="s">
        <v>57</v>
      </c>
      <c r="L11" s="2" t="s">
        <v>67</v>
      </c>
      <c r="M11" s="2" t="s">
        <v>93</v>
      </c>
      <c r="N11" s="2" t="s">
        <v>57</v>
      </c>
    </row>
    <row r="12" spans="1:14">
      <c r="A12" t="s">
        <v>13</v>
      </c>
      <c r="B12" s="2" t="s">
        <v>68</v>
      </c>
      <c r="C12" s="2" t="s">
        <v>84</v>
      </c>
      <c r="D12" s="2" t="s">
        <v>94</v>
      </c>
      <c r="E12" s="2" t="s">
        <v>107</v>
      </c>
      <c r="F12" s="2" t="s">
        <v>148</v>
      </c>
      <c r="G12" s="2" t="s">
        <v>160</v>
      </c>
      <c r="H12" s="2" t="s">
        <v>205</v>
      </c>
      <c r="I12" s="2" t="s">
        <v>244</v>
      </c>
      <c r="J12" s="2" t="s">
        <v>139</v>
      </c>
      <c r="K12" s="2" t="s">
        <v>258</v>
      </c>
      <c r="L12" s="2" t="s">
        <v>278</v>
      </c>
      <c r="M12" s="2" t="s">
        <v>143</v>
      </c>
      <c r="N12" s="2" t="s">
        <v>58</v>
      </c>
    </row>
    <row r="13" spans="1:14">
      <c r="A13" t="s">
        <v>14</v>
      </c>
      <c r="B13" s="2" t="s">
        <v>69</v>
      </c>
      <c r="C13" s="2" t="s">
        <v>85</v>
      </c>
      <c r="D13" s="2" t="s">
        <v>95</v>
      </c>
      <c r="E13" s="2" t="s">
        <v>108</v>
      </c>
      <c r="F13" s="2" t="s">
        <v>149</v>
      </c>
      <c r="G13" s="2" t="s">
        <v>161</v>
      </c>
      <c r="H13" s="2" t="s">
        <v>206</v>
      </c>
      <c r="I13" s="2" t="s">
        <v>245</v>
      </c>
      <c r="N13" s="2" t="s">
        <v>59</v>
      </c>
    </row>
    <row r="14" spans="1:14">
      <c r="A14" t="s">
        <v>15</v>
      </c>
      <c r="B14" s="2" t="s">
        <v>70</v>
      </c>
      <c r="C14" s="2" t="s">
        <v>86</v>
      </c>
      <c r="D14" s="2" t="s">
        <v>96</v>
      </c>
      <c r="E14" s="2" t="s">
        <v>96</v>
      </c>
      <c r="F14" s="2" t="s">
        <v>150</v>
      </c>
      <c r="G14" s="2" t="s">
        <v>162</v>
      </c>
      <c r="H14" s="2" t="s">
        <v>162</v>
      </c>
      <c r="I14" s="2" t="s">
        <v>96</v>
      </c>
      <c r="J14" s="2" t="s">
        <v>60</v>
      </c>
      <c r="K14" s="2" t="s">
        <v>120</v>
      </c>
      <c r="L14" s="2" t="s">
        <v>96</v>
      </c>
      <c r="M14" s="2" t="s">
        <v>120</v>
      </c>
      <c r="N14" s="2" t="s">
        <v>60</v>
      </c>
    </row>
    <row r="15" spans="1:14">
      <c r="A15" t="s">
        <v>16</v>
      </c>
      <c r="B15" s="2">
        <v>3</v>
      </c>
      <c r="C15" s="2">
        <v>60</v>
      </c>
      <c r="D15" s="2">
        <v>0</v>
      </c>
      <c r="E15" s="2">
        <v>37</v>
      </c>
      <c r="F15" s="2">
        <v>0</v>
      </c>
      <c r="G15" s="2">
        <v>8</v>
      </c>
      <c r="H15" s="2">
        <v>8</v>
      </c>
      <c r="J15" s="2">
        <v>12</v>
      </c>
      <c r="L15" s="2">
        <v>2</v>
      </c>
      <c r="M15" s="2">
        <v>10</v>
      </c>
    </row>
    <row r="16" spans="1:14">
      <c r="A16" t="s">
        <v>17</v>
      </c>
      <c r="B16" s="2">
        <v>0</v>
      </c>
      <c r="C16" s="2">
        <v>3</v>
      </c>
      <c r="D16" s="2">
        <v>0</v>
      </c>
      <c r="F16" s="2">
        <v>0</v>
      </c>
      <c r="G16" s="2">
        <v>0</v>
      </c>
      <c r="H16" s="2">
        <v>0</v>
      </c>
      <c r="J16" s="2">
        <v>11</v>
      </c>
      <c r="M16" s="2">
        <v>10</v>
      </c>
    </row>
    <row r="17" spans="1:15">
      <c r="A17" t="s">
        <v>18</v>
      </c>
      <c r="B17" s="2">
        <v>0</v>
      </c>
      <c r="C17" s="2">
        <v>20</v>
      </c>
      <c r="D17" s="2">
        <v>1</v>
      </c>
      <c r="E17" s="2">
        <v>4</v>
      </c>
      <c r="F17" s="2">
        <v>0</v>
      </c>
      <c r="G17" s="2">
        <v>0</v>
      </c>
      <c r="H17" s="2">
        <v>2</v>
      </c>
      <c r="J17" s="2">
        <v>11</v>
      </c>
      <c r="M17" s="2">
        <v>5</v>
      </c>
    </row>
    <row r="18" spans="1:15">
      <c r="A18" t="s">
        <v>19</v>
      </c>
      <c r="B18" s="2">
        <v>1</v>
      </c>
      <c r="C18" s="2">
        <v>6</v>
      </c>
      <c r="D18" s="2">
        <v>3</v>
      </c>
      <c r="E18" s="2">
        <v>7</v>
      </c>
      <c r="F18" s="2">
        <v>2</v>
      </c>
      <c r="G18" s="2">
        <v>102</v>
      </c>
      <c r="H18" s="2">
        <v>22</v>
      </c>
      <c r="J18" s="2">
        <v>11</v>
      </c>
      <c r="M18" s="2">
        <v>6</v>
      </c>
    </row>
    <row r="19" spans="1:15">
      <c r="A19" t="s">
        <v>20</v>
      </c>
      <c r="B19" s="2">
        <v>0</v>
      </c>
      <c r="C19" s="2">
        <v>0</v>
      </c>
      <c r="D19" s="2">
        <v>0</v>
      </c>
      <c r="E19" s="2">
        <v>2</v>
      </c>
      <c r="F19" s="2">
        <v>4</v>
      </c>
      <c r="G19" s="2">
        <v>13</v>
      </c>
      <c r="H19" s="2">
        <v>1</v>
      </c>
      <c r="J19" s="2">
        <v>11</v>
      </c>
      <c r="M19" s="2">
        <v>8</v>
      </c>
    </row>
    <row r="20" spans="1:15">
      <c r="A20" t="s">
        <v>21</v>
      </c>
      <c r="B20" s="2">
        <v>5</v>
      </c>
      <c r="C20" s="2">
        <v>3</v>
      </c>
      <c r="D20" s="2">
        <v>2</v>
      </c>
      <c r="E20" s="2">
        <v>78</v>
      </c>
      <c r="F20" s="2">
        <v>1</v>
      </c>
      <c r="G20" s="2">
        <v>40</v>
      </c>
      <c r="H20" s="2">
        <v>25</v>
      </c>
      <c r="J20" s="2">
        <v>11</v>
      </c>
      <c r="L20" s="2">
        <v>3</v>
      </c>
      <c r="M20" s="2">
        <v>9</v>
      </c>
    </row>
    <row r="21" spans="1:15">
      <c r="A21" t="s">
        <v>22</v>
      </c>
      <c r="B21" s="2">
        <v>2</v>
      </c>
      <c r="C21" s="2">
        <v>1</v>
      </c>
      <c r="D21" s="2">
        <v>0</v>
      </c>
      <c r="E21" s="2">
        <v>2</v>
      </c>
      <c r="F21" s="2">
        <v>0</v>
      </c>
      <c r="G21" s="2">
        <v>1</v>
      </c>
      <c r="H21" s="2">
        <v>2</v>
      </c>
      <c r="J21" s="2">
        <v>14</v>
      </c>
      <c r="M21" s="2">
        <v>-9</v>
      </c>
    </row>
    <row r="22" spans="1:15">
      <c r="A22" t="s">
        <v>23</v>
      </c>
      <c r="B22" s="2">
        <v>1</v>
      </c>
      <c r="C22" s="2">
        <v>0</v>
      </c>
      <c r="D22" s="2">
        <v>5</v>
      </c>
      <c r="E22" s="2">
        <v>2</v>
      </c>
      <c r="F22" s="2">
        <v>0</v>
      </c>
      <c r="G22" s="2">
        <v>13</v>
      </c>
      <c r="H22" s="2">
        <v>12</v>
      </c>
      <c r="J22" s="2">
        <v>15</v>
      </c>
      <c r="M22" s="2">
        <v>51</v>
      </c>
    </row>
    <row r="23" spans="1:15">
      <c r="A23" t="s">
        <v>24</v>
      </c>
      <c r="B23" s="2">
        <v>0</v>
      </c>
      <c r="C23" s="2">
        <v>10</v>
      </c>
      <c r="D23" s="2">
        <v>1</v>
      </c>
      <c r="E23" s="2">
        <v>15</v>
      </c>
      <c r="F23" s="2">
        <v>0</v>
      </c>
      <c r="G23" s="2">
        <v>1</v>
      </c>
      <c r="H23" s="2">
        <v>2</v>
      </c>
      <c r="J23" s="2">
        <v>10</v>
      </c>
      <c r="L23" s="2">
        <v>1</v>
      </c>
      <c r="M23" s="2">
        <v>0</v>
      </c>
    </row>
    <row r="24" spans="1:15">
      <c r="A24" t="s">
        <v>25</v>
      </c>
      <c r="B24" s="2">
        <v>1</v>
      </c>
      <c r="C24" s="2">
        <v>3</v>
      </c>
      <c r="D24" s="2">
        <v>3</v>
      </c>
      <c r="E24" s="2">
        <v>12</v>
      </c>
      <c r="F24" s="2">
        <v>0</v>
      </c>
      <c r="G24" s="2">
        <v>8</v>
      </c>
      <c r="H24" s="2">
        <v>6</v>
      </c>
      <c r="J24" s="2">
        <v>19</v>
      </c>
      <c r="M24" s="2">
        <v>-5</v>
      </c>
    </row>
    <row r="25" spans="1:15">
      <c r="A25" t="s">
        <v>26</v>
      </c>
      <c r="B25" s="2">
        <v>3</v>
      </c>
      <c r="C25" s="2">
        <v>3</v>
      </c>
      <c r="D25" s="2">
        <v>5</v>
      </c>
      <c r="E25" s="2">
        <v>3</v>
      </c>
      <c r="F25" s="2">
        <v>30</v>
      </c>
      <c r="G25" s="2">
        <v>51</v>
      </c>
      <c r="H25" s="2">
        <v>50</v>
      </c>
      <c r="J25" s="2">
        <v>22</v>
      </c>
      <c r="L25" s="2">
        <v>1</v>
      </c>
      <c r="M25" s="2">
        <v>6</v>
      </c>
    </row>
    <row r="26" spans="1:15">
      <c r="A26" t="s">
        <v>27</v>
      </c>
      <c r="B26" s="2">
        <v>2</v>
      </c>
      <c r="C26" s="2">
        <v>0</v>
      </c>
      <c r="D26" s="2">
        <v>6</v>
      </c>
      <c r="E26" s="2">
        <v>1</v>
      </c>
      <c r="F26" s="2">
        <v>3</v>
      </c>
      <c r="G26" s="2">
        <v>56</v>
      </c>
      <c r="H26" s="2">
        <v>6</v>
      </c>
      <c r="J26" s="2">
        <v>22</v>
      </c>
    </row>
    <row r="27" spans="1:15">
      <c r="A27" t="s">
        <v>28</v>
      </c>
      <c r="B27" s="2">
        <v>0</v>
      </c>
      <c r="C27" s="2">
        <v>1</v>
      </c>
      <c r="D27" s="2">
        <v>1</v>
      </c>
      <c r="E27" s="2">
        <v>7</v>
      </c>
      <c r="F27" s="2">
        <v>0</v>
      </c>
      <c r="G27" s="2">
        <v>7</v>
      </c>
      <c r="H27" s="2">
        <v>1</v>
      </c>
      <c r="J27" s="2">
        <v>45</v>
      </c>
      <c r="L27" s="2">
        <v>2</v>
      </c>
    </row>
    <row r="28" spans="1:15">
      <c r="A28" t="s">
        <v>29</v>
      </c>
      <c r="B28" s="2">
        <v>0</v>
      </c>
      <c r="C28" s="2">
        <v>0</v>
      </c>
      <c r="D28" s="2">
        <v>1</v>
      </c>
      <c r="E28" s="2">
        <v>4</v>
      </c>
      <c r="F28" s="2">
        <v>15</v>
      </c>
      <c r="G28" s="2">
        <v>8</v>
      </c>
      <c r="H28" s="2">
        <v>9</v>
      </c>
      <c r="J28" s="2">
        <v>33</v>
      </c>
    </row>
    <row r="29" spans="1:15">
      <c r="A29" t="s">
        <v>30</v>
      </c>
      <c r="B29" s="2">
        <v>1</v>
      </c>
      <c r="C29" s="2">
        <v>0</v>
      </c>
      <c r="D29" s="2">
        <v>3</v>
      </c>
      <c r="E29" s="2">
        <v>2</v>
      </c>
      <c r="F29" s="2">
        <v>1</v>
      </c>
      <c r="G29" s="2">
        <v>36</v>
      </c>
      <c r="H29" s="2">
        <v>8</v>
      </c>
      <c r="J29" s="2">
        <v>33</v>
      </c>
    </row>
    <row r="30" spans="1:15">
      <c r="A30" t="s">
        <v>31</v>
      </c>
      <c r="B30" s="2">
        <v>0</v>
      </c>
      <c r="D30" s="2">
        <v>0</v>
      </c>
      <c r="E30" s="2">
        <v>12</v>
      </c>
      <c r="F30" s="2">
        <v>3</v>
      </c>
      <c r="G30" s="2">
        <v>19</v>
      </c>
      <c r="H30" s="2">
        <v>16</v>
      </c>
      <c r="J30" s="2">
        <v>33</v>
      </c>
      <c r="L30" s="2">
        <v>2</v>
      </c>
    </row>
    <row r="31" spans="1:15">
      <c r="A31" t="s">
        <v>32</v>
      </c>
      <c r="B31" s="2">
        <v>0</v>
      </c>
      <c r="D31" s="2">
        <v>0</v>
      </c>
      <c r="E31" s="2">
        <v>0</v>
      </c>
      <c r="F31" s="2">
        <v>7</v>
      </c>
      <c r="G31" s="2">
        <v>8</v>
      </c>
      <c r="H31" s="2">
        <v>5</v>
      </c>
      <c r="J31" s="2">
        <v>33</v>
      </c>
      <c r="N31" s="2">
        <v>30000</v>
      </c>
      <c r="O31" t="s">
        <v>368</v>
      </c>
    </row>
    <row r="32" spans="1:15">
      <c r="A32" t="s">
        <v>33</v>
      </c>
      <c r="B32" s="2">
        <v>0</v>
      </c>
      <c r="C32" s="2">
        <v>0</v>
      </c>
      <c r="D32" s="2">
        <v>2</v>
      </c>
      <c r="E32" s="2">
        <v>12</v>
      </c>
      <c r="F32" s="2">
        <v>0</v>
      </c>
      <c r="G32" s="2">
        <v>11</v>
      </c>
      <c r="H32" s="2">
        <v>4</v>
      </c>
      <c r="J32" s="2">
        <v>33</v>
      </c>
    </row>
    <row r="33" spans="1:12">
      <c r="A33" t="s">
        <v>34</v>
      </c>
      <c r="B33" s="2">
        <v>0</v>
      </c>
      <c r="C33" s="2">
        <v>0</v>
      </c>
      <c r="D33" s="2">
        <v>1</v>
      </c>
      <c r="E33" s="2">
        <v>0</v>
      </c>
      <c r="F33" s="2">
        <v>2</v>
      </c>
      <c r="G33" s="2">
        <v>0</v>
      </c>
      <c r="H33" s="2">
        <v>2</v>
      </c>
      <c r="J33" s="2">
        <v>33</v>
      </c>
    </row>
    <row r="34" spans="1:12">
      <c r="A34" t="s">
        <v>35</v>
      </c>
      <c r="B34" s="2">
        <v>1</v>
      </c>
      <c r="C34" s="2">
        <v>0</v>
      </c>
      <c r="D34" s="2">
        <v>0</v>
      </c>
      <c r="E34" s="2">
        <v>0</v>
      </c>
      <c r="F34" s="2">
        <v>7</v>
      </c>
      <c r="G34" s="2">
        <v>32</v>
      </c>
      <c r="H34" s="2">
        <v>4</v>
      </c>
      <c r="J34" s="2">
        <v>33</v>
      </c>
    </row>
    <row r="35" spans="1:12">
      <c r="A35" t="s">
        <v>36</v>
      </c>
      <c r="B35" s="2">
        <v>0</v>
      </c>
      <c r="D35" s="2">
        <v>0</v>
      </c>
      <c r="E35" s="2">
        <v>4</v>
      </c>
      <c r="F35" s="2">
        <v>0</v>
      </c>
      <c r="G35" s="2">
        <v>3</v>
      </c>
      <c r="H35" s="2">
        <v>0</v>
      </c>
      <c r="J35" s="2">
        <v>33</v>
      </c>
    </row>
    <row r="36" spans="1:12">
      <c r="A36" t="s">
        <v>37</v>
      </c>
      <c r="B36" s="2">
        <v>0</v>
      </c>
      <c r="C36" s="2">
        <v>0</v>
      </c>
      <c r="D36" s="2">
        <v>0</v>
      </c>
      <c r="E36" s="2">
        <v>0</v>
      </c>
      <c r="F36" s="2">
        <v>0</v>
      </c>
      <c r="G36" s="2">
        <v>0</v>
      </c>
      <c r="H36" s="2">
        <v>1</v>
      </c>
      <c r="J36" s="2">
        <v>33</v>
      </c>
    </row>
    <row r="37" spans="1:12">
      <c r="A37" t="s">
        <v>38</v>
      </c>
      <c r="B37" s="2">
        <v>0</v>
      </c>
      <c r="C37" s="2">
        <v>4</v>
      </c>
      <c r="D37" s="2">
        <v>0</v>
      </c>
      <c r="E37" s="2">
        <v>12</v>
      </c>
      <c r="F37" s="2">
        <v>2</v>
      </c>
      <c r="G37" s="2">
        <v>3</v>
      </c>
      <c r="H37" s="2">
        <v>1</v>
      </c>
      <c r="J37" s="2">
        <v>33</v>
      </c>
      <c r="L37" s="2">
        <v>1</v>
      </c>
    </row>
    <row r="38" spans="1:12">
      <c r="A38" t="s">
        <v>39</v>
      </c>
      <c r="B38" s="2">
        <v>0</v>
      </c>
      <c r="C38" s="2">
        <v>0</v>
      </c>
      <c r="D38" s="2">
        <v>0</v>
      </c>
      <c r="E38" s="2">
        <v>37</v>
      </c>
      <c r="F38" s="2">
        <v>1</v>
      </c>
      <c r="G38" s="2">
        <v>0</v>
      </c>
      <c r="H38" s="2">
        <v>0</v>
      </c>
      <c r="J38" s="2">
        <v>33</v>
      </c>
    </row>
    <row r="39" spans="1:12">
      <c r="A39" t="s">
        <v>40</v>
      </c>
      <c r="B39" s="2">
        <v>0</v>
      </c>
      <c r="C39" s="2">
        <v>0</v>
      </c>
      <c r="D39" s="2">
        <v>7</v>
      </c>
      <c r="E39" s="2">
        <v>12</v>
      </c>
      <c r="F39" s="2">
        <v>14</v>
      </c>
      <c r="G39" s="2">
        <v>23</v>
      </c>
      <c r="H39" s="2">
        <v>31</v>
      </c>
      <c r="J39" s="2">
        <v>33</v>
      </c>
    </row>
    <row r="40" spans="1:12">
      <c r="A40" t="s">
        <v>41</v>
      </c>
      <c r="B40" s="2">
        <v>0</v>
      </c>
      <c r="C40" s="2">
        <v>50</v>
      </c>
      <c r="D40" s="2">
        <v>4</v>
      </c>
      <c r="E40" s="2">
        <v>37</v>
      </c>
      <c r="F40" s="2">
        <v>14</v>
      </c>
      <c r="G40" s="2">
        <v>107</v>
      </c>
      <c r="H40" s="2">
        <v>16</v>
      </c>
      <c r="J40" s="2">
        <v>33</v>
      </c>
      <c r="L40" s="2">
        <v>2</v>
      </c>
    </row>
    <row r="41" spans="1:12">
      <c r="A41" t="s">
        <v>42</v>
      </c>
      <c r="B41" s="2">
        <v>0</v>
      </c>
      <c r="C41" s="2">
        <v>0</v>
      </c>
      <c r="D41" s="2">
        <v>6</v>
      </c>
      <c r="E41" s="2">
        <v>4</v>
      </c>
      <c r="F41" s="2">
        <v>0</v>
      </c>
      <c r="G41" s="2">
        <v>19</v>
      </c>
      <c r="H41" s="2">
        <v>12</v>
      </c>
      <c r="I41" s="2">
        <v>3</v>
      </c>
      <c r="J41" s="2">
        <v>33</v>
      </c>
      <c r="K41" s="2">
        <v>5</v>
      </c>
      <c r="L41" s="2">
        <v>0</v>
      </c>
    </row>
    <row r="42" spans="1:12">
      <c r="A42" t="s">
        <v>43</v>
      </c>
      <c r="B42" s="2">
        <v>0</v>
      </c>
      <c r="C42" s="2">
        <v>0</v>
      </c>
      <c r="D42" s="2">
        <v>8</v>
      </c>
      <c r="E42" s="2">
        <v>12</v>
      </c>
      <c r="F42" s="2">
        <v>0</v>
      </c>
      <c r="G42" s="2">
        <v>0</v>
      </c>
      <c r="H42" s="2">
        <v>0</v>
      </c>
      <c r="J42" s="2">
        <v>34</v>
      </c>
      <c r="L42" s="2">
        <v>0</v>
      </c>
    </row>
    <row r="43" spans="1:12">
      <c r="A43" t="s">
        <v>44</v>
      </c>
      <c r="B43" s="2">
        <v>0</v>
      </c>
      <c r="C43" s="2">
        <v>2</v>
      </c>
      <c r="D43" s="2">
        <v>7</v>
      </c>
      <c r="E43" s="2">
        <v>12</v>
      </c>
      <c r="F43" s="2">
        <v>0</v>
      </c>
      <c r="G43" s="2">
        <v>0</v>
      </c>
      <c r="H43" s="2">
        <v>0</v>
      </c>
      <c r="J43" s="2">
        <v>33</v>
      </c>
    </row>
    <row r="44" spans="1:12">
      <c r="A44" t="s">
        <v>45</v>
      </c>
      <c r="B44" s="2">
        <v>0</v>
      </c>
      <c r="D44" s="2">
        <v>2</v>
      </c>
      <c r="E44" s="2">
        <v>0</v>
      </c>
      <c r="F44" s="2">
        <v>0</v>
      </c>
      <c r="G44" s="2">
        <v>0</v>
      </c>
      <c r="H44" s="2">
        <v>0</v>
      </c>
      <c r="J44" s="2">
        <v>33</v>
      </c>
    </row>
    <row r="45" spans="1:12">
      <c r="A45" t="s">
        <v>46</v>
      </c>
      <c r="D45" s="2" t="s">
        <v>174</v>
      </c>
      <c r="E45" s="2" t="s">
        <v>109</v>
      </c>
      <c r="G45" s="2" t="s">
        <v>163</v>
      </c>
      <c r="J45" s="2">
        <v>33</v>
      </c>
      <c r="K45" s="2" t="s">
        <v>270</v>
      </c>
    </row>
    <row r="46" spans="1:12">
      <c r="A46" t="s">
        <v>47</v>
      </c>
      <c r="D46" s="2" t="s">
        <v>97</v>
      </c>
      <c r="E46" s="2" t="s">
        <v>110</v>
      </c>
      <c r="F46" s="2" t="s">
        <v>151</v>
      </c>
      <c r="G46" s="2" t="s">
        <v>164</v>
      </c>
      <c r="I46" s="2" t="s">
        <v>246</v>
      </c>
      <c r="J46" s="2">
        <v>1</v>
      </c>
      <c r="K46" s="2" t="s">
        <v>271</v>
      </c>
    </row>
    <row r="47" spans="1:12">
      <c r="A47" t="s">
        <v>48</v>
      </c>
      <c r="D47" s="2" t="s">
        <v>98</v>
      </c>
      <c r="F47" s="2" t="s">
        <v>152</v>
      </c>
      <c r="I47" s="2" t="s">
        <v>247</v>
      </c>
      <c r="J47" s="2">
        <v>1</v>
      </c>
    </row>
    <row r="48" spans="1:12">
      <c r="A48" t="s">
        <v>49</v>
      </c>
      <c r="D48" s="2" t="s">
        <v>99</v>
      </c>
      <c r="I48" s="2" t="s">
        <v>248</v>
      </c>
      <c r="J48" s="2">
        <v>1</v>
      </c>
    </row>
    <row r="49" spans="1:11">
      <c r="A49" t="s">
        <v>50</v>
      </c>
      <c r="C49" s="2" t="s">
        <v>87</v>
      </c>
      <c r="D49" s="2" t="s">
        <v>100</v>
      </c>
      <c r="E49" s="2" t="s">
        <v>111</v>
      </c>
      <c r="I49" s="2" t="s">
        <v>249</v>
      </c>
      <c r="J49" s="2">
        <v>1</v>
      </c>
      <c r="K49" s="2" t="s">
        <v>272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heetViews>
  <sheetFormatPr baseColWidth="10" defaultColWidth="11.5" defaultRowHeight="12" x14ac:dyDescent="0"/>
  <cols>
    <col min="1" max="1" width="27.83203125" bestFit="1" customWidth="1"/>
    <col min="2" max="2" width="28.6640625" bestFit="1" customWidth="1"/>
    <col min="3" max="3" width="29.1640625" bestFit="1" customWidth="1"/>
  </cols>
  <sheetData>
    <row r="1" spans="1:9">
      <c r="A1" t="s">
        <v>1</v>
      </c>
      <c r="B1" s="2" t="s">
        <v>71</v>
      </c>
      <c r="C1" s="2" t="s">
        <v>126</v>
      </c>
      <c r="D1" s="2" t="s">
        <v>131</v>
      </c>
      <c r="E1" s="2" t="s">
        <v>134</v>
      </c>
      <c r="F1" s="2" t="s">
        <v>216</v>
      </c>
      <c r="G1" s="9" t="s">
        <v>279</v>
      </c>
      <c r="H1" s="2" t="s">
        <v>290</v>
      </c>
      <c r="I1" s="2" t="s">
        <v>293</v>
      </c>
    </row>
    <row r="2" spans="1:9">
      <c r="A2" t="s">
        <v>2</v>
      </c>
      <c r="F2" s="9" t="s">
        <v>217</v>
      </c>
      <c r="G2" s="9" t="s">
        <v>280</v>
      </c>
      <c r="H2" s="9" t="s">
        <v>291</v>
      </c>
      <c r="I2" s="2" t="s">
        <v>293</v>
      </c>
    </row>
    <row r="3" spans="1:9">
      <c r="A3" t="s">
        <v>4</v>
      </c>
      <c r="B3" s="2" t="s">
        <v>72</v>
      </c>
      <c r="C3" s="2" t="s">
        <v>127</v>
      </c>
      <c r="D3" s="2" t="s">
        <v>132</v>
      </c>
      <c r="E3" s="2" t="s">
        <v>135</v>
      </c>
      <c r="F3" s="2" t="s">
        <v>218</v>
      </c>
      <c r="G3" s="2" t="s">
        <v>281</v>
      </c>
      <c r="H3" s="2" t="s">
        <v>292</v>
      </c>
      <c r="I3" s="2" t="s">
        <v>294</v>
      </c>
    </row>
    <row r="4" spans="1:9">
      <c r="A4" t="s">
        <v>5</v>
      </c>
      <c r="B4" s="2" t="s">
        <v>63</v>
      </c>
      <c r="C4" s="2" t="s">
        <v>63</v>
      </c>
      <c r="D4" s="2" t="s">
        <v>63</v>
      </c>
      <c r="E4" s="2" t="s">
        <v>63</v>
      </c>
      <c r="F4" s="2" t="s">
        <v>63</v>
      </c>
      <c r="G4" s="2">
        <v>2015</v>
      </c>
      <c r="H4" s="2" t="s">
        <v>63</v>
      </c>
      <c r="I4" s="2" t="s">
        <v>63</v>
      </c>
    </row>
    <row r="5" spans="1:9">
      <c r="A5" t="s">
        <v>6</v>
      </c>
    </row>
    <row r="6" spans="1:9">
      <c r="A6" t="s">
        <v>7</v>
      </c>
      <c r="B6" s="2">
        <v>10</v>
      </c>
      <c r="C6" s="2">
        <v>10</v>
      </c>
      <c r="D6" s="2">
        <v>10</v>
      </c>
      <c r="E6" s="2">
        <v>36</v>
      </c>
      <c r="F6" s="2">
        <v>7</v>
      </c>
      <c r="G6" s="2">
        <v>1000</v>
      </c>
      <c r="H6" s="2">
        <v>1</v>
      </c>
      <c r="I6" s="2">
        <v>23</v>
      </c>
    </row>
    <row r="7" spans="1:9">
      <c r="A7" t="s">
        <v>8</v>
      </c>
      <c r="B7" s="2" t="s">
        <v>73</v>
      </c>
      <c r="C7" s="2" t="s">
        <v>64</v>
      </c>
      <c r="E7" s="2" t="s">
        <v>136</v>
      </c>
      <c r="F7" s="2" t="s">
        <v>219</v>
      </c>
      <c r="G7" s="2" t="s">
        <v>282</v>
      </c>
      <c r="H7" s="2" t="s">
        <v>73</v>
      </c>
    </row>
    <row r="8" spans="1:9">
      <c r="A8" t="s">
        <v>9</v>
      </c>
      <c r="E8" s="2">
        <v>1</v>
      </c>
    </row>
    <row r="9" spans="1:9">
      <c r="A9" t="s">
        <v>10</v>
      </c>
      <c r="B9" s="2" t="s">
        <v>74</v>
      </c>
      <c r="C9" s="2" t="s">
        <v>128</v>
      </c>
      <c r="E9" s="2" t="s">
        <v>137</v>
      </c>
      <c r="G9" s="2" t="s">
        <v>257</v>
      </c>
    </row>
    <row r="10" spans="1:9">
      <c r="A10" t="s">
        <v>11</v>
      </c>
      <c r="B10" s="2" t="s">
        <v>75</v>
      </c>
      <c r="E10" s="2" t="s">
        <v>83</v>
      </c>
      <c r="G10" s="2" t="s">
        <v>283</v>
      </c>
    </row>
    <row r="11" spans="1:9">
      <c r="A11" t="s">
        <v>12</v>
      </c>
      <c r="B11" s="2" t="s">
        <v>67</v>
      </c>
      <c r="C11" s="2" t="s">
        <v>67</v>
      </c>
      <c r="D11" s="2" t="s">
        <v>67</v>
      </c>
      <c r="E11" s="2" t="s">
        <v>138</v>
      </c>
      <c r="F11" s="2" t="s">
        <v>93</v>
      </c>
      <c r="G11" s="2" t="s">
        <v>93</v>
      </c>
      <c r="H11" s="2" t="s">
        <v>57</v>
      </c>
      <c r="I11" s="2" t="s">
        <v>67</v>
      </c>
    </row>
    <row r="12" spans="1:9">
      <c r="A12" t="s">
        <v>13</v>
      </c>
      <c r="B12" s="2" t="s">
        <v>76</v>
      </c>
      <c r="C12" s="2" t="s">
        <v>129</v>
      </c>
      <c r="D12" s="2" t="s">
        <v>133</v>
      </c>
      <c r="E12" s="2" t="s">
        <v>139</v>
      </c>
      <c r="F12" s="2" t="s">
        <v>143</v>
      </c>
      <c r="G12" s="2" t="s">
        <v>84</v>
      </c>
      <c r="H12" s="2" t="s">
        <v>94</v>
      </c>
      <c r="I12" s="2" t="s">
        <v>133</v>
      </c>
    </row>
    <row r="13" spans="1:9">
      <c r="A13" t="s">
        <v>14</v>
      </c>
      <c r="C13" s="2" t="s">
        <v>130</v>
      </c>
    </row>
    <row r="14" spans="1:9">
      <c r="A14" t="s">
        <v>15</v>
      </c>
      <c r="B14" s="2" t="s">
        <v>77</v>
      </c>
      <c r="C14" s="2" t="s">
        <v>96</v>
      </c>
      <c r="D14" s="2" t="s">
        <v>60</v>
      </c>
      <c r="E14" s="2" t="s">
        <v>60</v>
      </c>
      <c r="F14" s="2" t="s">
        <v>60</v>
      </c>
      <c r="G14" s="2" t="s">
        <v>284</v>
      </c>
      <c r="H14" s="2" t="s">
        <v>77</v>
      </c>
      <c r="I14" s="2" t="s">
        <v>162</v>
      </c>
    </row>
    <row r="15" spans="1:9">
      <c r="A15" t="s">
        <v>16</v>
      </c>
    </row>
    <row r="16" spans="1:9">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46</v>
      </c>
    </row>
    <row r="46" spans="1:1">
      <c r="A46" t="s">
        <v>47</v>
      </c>
    </row>
    <row r="47" spans="1:1">
      <c r="A47" t="s">
        <v>48</v>
      </c>
    </row>
    <row r="48" spans="1:1">
      <c r="A48" t="s">
        <v>49</v>
      </c>
    </row>
    <row r="49" spans="1:1">
      <c r="A49" t="s">
        <v>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Large Responses</vt:lpstr>
      <vt:lpstr>LargeDataSets</vt:lpstr>
      <vt:lpstr>LargeDataSets-BasicAnalysis</vt:lpstr>
      <vt:lpstr>SmallDataSets</vt:lpstr>
      <vt:lpstr>NoVulnData</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Dave Wichers</cp:lastModifiedBy>
  <dcterms:modified xsi:type="dcterms:W3CDTF">2016-12-17T16:50:36Z</dcterms:modified>
  <cp:category/>
</cp:coreProperties>
</file>