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6/AGR_wyizolowany/"/>
    </mc:Choice>
  </mc:AlternateContent>
  <xr:revisionPtr revIDLastSave="1104" documentId="13_ncr:1_{7DAD6907-FF2C-4C04-8170-EB4B769AE67D}" xr6:coauthVersionLast="47" xr6:coauthVersionMax="47" xr10:uidLastSave="{2DDB2CB5-88BE-458A-BB60-17B88D4B61E3}"/>
  <bookViews>
    <workbookView xWindow="-120" yWindow="-120" windowWidth="38640" windowHeight="21120" tabRatio="901" activeTab="5" xr2:uid="{00000000-000D-0000-FFFF-FFFF00000000}"/>
  </bookViews>
  <sheets>
    <sheet name="Cover" sheetId="151" r:id="rId1"/>
    <sheet name="Metadane" sheetId="152" r:id="rId2"/>
    <sheet name="DMD_Comm" sheetId="112" r:id="rId3"/>
    <sheet name="DMD_Processes" sheetId="140" r:id="rId4"/>
    <sheet name="END_USE_TECH" sheetId="139" r:id="rId5"/>
    <sheet name="AGR_DEMAND" sheetId="15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73" i="155" l="1"/>
  <c r="D15" i="155"/>
  <c r="BL52" i="155"/>
  <c r="BK52" i="155"/>
  <c r="BJ52" i="155"/>
  <c r="BI52" i="155"/>
  <c r="BF52" i="155"/>
  <c r="M126" i="155"/>
  <c r="M133" i="155" s="1"/>
  <c r="M127" i="155"/>
  <c r="M134" i="155" s="1"/>
  <c r="M128" i="155"/>
  <c r="M135" i="155" s="1"/>
  <c r="M129" i="155"/>
  <c r="M136" i="155" s="1"/>
  <c r="M130" i="155"/>
  <c r="M137" i="155" s="1"/>
  <c r="M125" i="155"/>
  <c r="M132" i="155" s="1"/>
  <c r="BL66" i="155"/>
  <c r="BK66" i="155"/>
  <c r="BJ66" i="155"/>
  <c r="BI66" i="155"/>
  <c r="BH66" i="155"/>
  <c r="BH44" i="155"/>
  <c r="BH46" i="155"/>
  <c r="BH48" i="155"/>
  <c r="BH50" i="155"/>
  <c r="BH52" i="155"/>
  <c r="BH54" i="155"/>
  <c r="BH56" i="155"/>
  <c r="BH58" i="155"/>
  <c r="BH60" i="155"/>
  <c r="BH62" i="155"/>
  <c r="BH64" i="155"/>
  <c r="BH42" i="155"/>
  <c r="BI42" i="155"/>
  <c r="BJ42" i="155" s="1"/>
  <c r="BK42" i="155" s="1"/>
  <c r="BL42" i="155" s="1"/>
  <c r="BG66" i="155"/>
  <c r="BG64" i="155"/>
  <c r="BG62" i="155"/>
  <c r="BG60" i="155"/>
  <c r="BG58" i="155"/>
  <c r="BG56" i="155"/>
  <c r="BG54" i="155"/>
  <c r="BG52" i="155"/>
  <c r="BG50" i="155"/>
  <c r="BG48" i="155"/>
  <c r="BG46" i="155"/>
  <c r="BG44" i="155"/>
  <c r="BG42" i="155"/>
  <c r="BE42" i="155"/>
  <c r="BQ56" i="155"/>
  <c r="BQ71" i="155" s="1"/>
  <c r="BB66" i="155"/>
  <c r="BC66" i="155"/>
  <c r="BD44" i="155"/>
  <c r="BE44" i="155" s="1"/>
  <c r="BF44" i="155" s="1"/>
  <c r="BD46" i="155"/>
  <c r="BE46" i="155" s="1"/>
  <c r="BF46" i="155" s="1"/>
  <c r="BD48" i="155"/>
  <c r="BE48" i="155" s="1"/>
  <c r="BF48" i="155" s="1"/>
  <c r="BD52" i="155"/>
  <c r="BE52" i="155" s="1"/>
  <c r="BD54" i="155"/>
  <c r="BE54" i="155" s="1"/>
  <c r="BF54" i="155" s="1"/>
  <c r="BD56" i="155"/>
  <c r="BE56" i="155" s="1"/>
  <c r="BF56" i="155" s="1"/>
  <c r="BD58" i="155"/>
  <c r="BE58" i="155" s="1"/>
  <c r="BF58" i="155" s="1"/>
  <c r="BD60" i="155"/>
  <c r="BE60" i="155" s="1"/>
  <c r="BF60" i="155" s="1"/>
  <c r="BD62" i="155"/>
  <c r="BE62" i="155" s="1"/>
  <c r="BF62" i="155" s="1"/>
  <c r="BD64" i="155"/>
  <c r="BE64" i="155" s="1"/>
  <c r="BF64" i="155" s="1"/>
  <c r="BD66" i="155"/>
  <c r="BE66" i="155" s="1"/>
  <c r="BF66" i="155" s="1"/>
  <c r="BD42" i="155"/>
  <c r="E13" i="155"/>
  <c r="E11" i="155"/>
  <c r="E10" i="155"/>
  <c r="E9" i="155"/>
  <c r="E8" i="155"/>
  <c r="H24" i="155"/>
  <c r="I24" i="155" s="1"/>
  <c r="H23" i="155"/>
  <c r="I23" i="155" s="1"/>
  <c r="G24" i="155"/>
  <c r="G23" i="155"/>
  <c r="L23" i="155"/>
  <c r="M23" i="155" s="1"/>
  <c r="L24" i="155"/>
  <c r="M24" i="155" s="1"/>
  <c r="J24" i="155"/>
  <c r="J23" i="155"/>
  <c r="AZ66" i="155"/>
  <c r="AZ64" i="155"/>
  <c r="G27" i="155"/>
  <c r="H27" i="155" s="1"/>
  <c r="I27" i="155" s="1"/>
  <c r="G28" i="155"/>
  <c r="H28" i="155" s="1"/>
  <c r="I28" i="155" s="1"/>
  <c r="H25" i="155"/>
  <c r="I25" i="155" s="1"/>
  <c r="H26" i="155"/>
  <c r="I26" i="155" s="1"/>
  <c r="H19" i="155"/>
  <c r="I19" i="155" s="1"/>
  <c r="H20" i="155"/>
  <c r="I20" i="155"/>
  <c r="H21" i="155"/>
  <c r="I21" i="155" s="1"/>
  <c r="H17" i="155"/>
  <c r="I17" i="155"/>
  <c r="H16" i="155"/>
  <c r="I16" i="155" s="1"/>
  <c r="G26" i="155"/>
  <c r="G25" i="155"/>
  <c r="G21" i="155"/>
  <c r="G20" i="155"/>
  <c r="G19" i="155"/>
  <c r="G17" i="155"/>
  <c r="G16" i="155"/>
  <c r="M16" i="155"/>
  <c r="M17" i="155"/>
  <c r="M19" i="155"/>
  <c r="M20" i="155"/>
  <c r="M21" i="155"/>
  <c r="M25" i="155"/>
  <c r="M26" i="155"/>
  <c r="L16" i="155"/>
  <c r="L17" i="155"/>
  <c r="L19" i="155"/>
  <c r="L20" i="155"/>
  <c r="L21" i="155"/>
  <c r="L25" i="155"/>
  <c r="L26" i="155"/>
  <c r="J15" i="155"/>
  <c r="J26" i="155"/>
  <c r="J25" i="155"/>
  <c r="J22" i="155"/>
  <c r="J21" i="155"/>
  <c r="J20" i="155"/>
  <c r="J19" i="155"/>
  <c r="J18" i="155"/>
  <c r="J17" i="155"/>
  <c r="J16" i="155"/>
  <c r="AZ62" i="155"/>
  <c r="AZ60" i="155"/>
  <c r="AZ58" i="155"/>
  <c r="AZ56" i="155"/>
  <c r="AZ54" i="155"/>
  <c r="AZ52" i="155"/>
  <c r="AZ50" i="155"/>
  <c r="AZ48" i="155"/>
  <c r="AZ46" i="155"/>
  <c r="AZ44" i="155"/>
  <c r="AZ42" i="155"/>
  <c r="F26" i="155"/>
  <c r="F25" i="155"/>
  <c r="F23" i="155"/>
  <c r="F21" i="155"/>
  <c r="F20" i="155"/>
  <c r="E20" i="155"/>
  <c r="F19" i="155"/>
  <c r="F24" i="155"/>
  <c r="F27" i="155"/>
  <c r="F28" i="155"/>
  <c r="F17" i="155"/>
  <c r="F16" i="155"/>
  <c r="F15" i="155"/>
  <c r="AW66" i="155"/>
  <c r="AX66" i="155" s="1"/>
  <c r="AW64" i="155"/>
  <c r="AX64" i="155" s="1"/>
  <c r="AW62" i="155"/>
  <c r="AX62" i="155" s="1"/>
  <c r="AW60" i="155"/>
  <c r="AX60" i="155" s="1"/>
  <c r="AW58" i="155"/>
  <c r="AX58" i="155" s="1"/>
  <c r="AW56" i="155"/>
  <c r="AW54" i="155"/>
  <c r="AX54" i="155" s="1"/>
  <c r="AX52" i="155"/>
  <c r="AW52" i="155"/>
  <c r="AW50" i="155"/>
  <c r="AX50" i="155" s="1"/>
  <c r="AW48" i="155"/>
  <c r="AX48" i="155" s="1"/>
  <c r="AW46" i="155"/>
  <c r="AX46" i="155" s="1"/>
  <c r="AW44" i="155"/>
  <c r="AX44" i="155" s="1"/>
  <c r="AW42" i="155"/>
  <c r="AX42" i="155" s="1"/>
  <c r="D16" i="155"/>
  <c r="T67" i="155"/>
  <c r="V67" i="155" s="1"/>
  <c r="W67" i="155" s="1"/>
  <c r="T68" i="155"/>
  <c r="V68" i="155" s="1"/>
  <c r="W68" i="155" s="1"/>
  <c r="T69" i="155"/>
  <c r="V69" i="155" s="1"/>
  <c r="W69" i="155" s="1"/>
  <c r="T70" i="155"/>
  <c r="V70" i="155" s="1"/>
  <c r="W70" i="155" s="1"/>
  <c r="T71" i="155"/>
  <c r="V71" i="155" s="1"/>
  <c r="W71" i="155" s="1"/>
  <c r="T72" i="155"/>
  <c r="V72" i="155" s="1"/>
  <c r="W72" i="155" s="1"/>
  <c r="T73" i="155"/>
  <c r="V73" i="155" s="1"/>
  <c r="W73" i="155" s="1"/>
  <c r="T66" i="155"/>
  <c r="V66" i="155" s="1"/>
  <c r="W66" i="155" s="1"/>
  <c r="E26" i="155"/>
  <c r="E25" i="155"/>
  <c r="D25" i="155"/>
  <c r="E24" i="155"/>
  <c r="E23" i="155"/>
  <c r="D22" i="155"/>
  <c r="E22" i="155"/>
  <c r="E21" i="155"/>
  <c r="E19" i="155"/>
  <c r="E18" i="155"/>
  <c r="E17" i="155"/>
  <c r="D17" i="155"/>
  <c r="E16" i="155"/>
  <c r="E15" i="155"/>
  <c r="O66" i="155"/>
  <c r="P66" i="155" s="1"/>
  <c r="O64" i="155"/>
  <c r="P64" i="155" s="1"/>
  <c r="O62" i="155"/>
  <c r="P62" i="155" s="1"/>
  <c r="O60" i="155"/>
  <c r="P60" i="155" s="1"/>
  <c r="O58" i="155"/>
  <c r="P58" i="155" s="1"/>
  <c r="O56" i="155"/>
  <c r="P56" i="155" s="1"/>
  <c r="O54" i="155"/>
  <c r="P54" i="155" s="1"/>
  <c r="O52" i="155"/>
  <c r="P52" i="155" s="1"/>
  <c r="O50" i="155"/>
  <c r="P50" i="155" s="1"/>
  <c r="O48" i="155"/>
  <c r="P48" i="155" s="1"/>
  <c r="O46" i="155"/>
  <c r="P46" i="155" s="1"/>
  <c r="O44" i="155"/>
  <c r="P44" i="155" s="1"/>
  <c r="O42" i="155"/>
  <c r="P42" i="155" s="1"/>
  <c r="R8" i="155"/>
  <c r="S8" i="155"/>
  <c r="R9" i="155"/>
  <c r="S9" i="155"/>
  <c r="R10" i="155"/>
  <c r="S10" i="155"/>
  <c r="R11" i="155"/>
  <c r="S11" i="155"/>
  <c r="S7" i="155"/>
  <c r="R7" i="155"/>
  <c r="G44" i="155"/>
  <c r="H44" i="155" s="1"/>
  <c r="D21" i="155" s="1"/>
  <c r="G46" i="155"/>
  <c r="H46" i="155" s="1"/>
  <c r="G48" i="155"/>
  <c r="H48" i="155" s="1"/>
  <c r="D20" i="155" s="1"/>
  <c r="G50" i="155"/>
  <c r="H50" i="155" s="1"/>
  <c r="D19" i="155" s="1"/>
  <c r="G52" i="155"/>
  <c r="H52" i="155" s="1"/>
  <c r="D18" i="155" s="1"/>
  <c r="G54" i="155"/>
  <c r="H54" i="155" s="1"/>
  <c r="G56" i="155"/>
  <c r="H56" i="155" s="1"/>
  <c r="G58" i="155"/>
  <c r="H58" i="155" s="1"/>
  <c r="G60" i="155"/>
  <c r="H60" i="155" s="1"/>
  <c r="G62" i="155"/>
  <c r="H62" i="155" s="1"/>
  <c r="D26" i="155" s="1"/>
  <c r="G64" i="155"/>
  <c r="H64" i="155" s="1"/>
  <c r="D24" i="155" s="1"/>
  <c r="G66" i="155"/>
  <c r="H66" i="155" s="1"/>
  <c r="D23" i="155" s="1"/>
  <c r="G42" i="155"/>
  <c r="H42" i="155" s="1"/>
  <c r="E27" i="155"/>
  <c r="E28" i="155"/>
  <c r="D13" i="155"/>
  <c r="D12" i="155"/>
  <c r="E12" i="155" s="1"/>
  <c r="D11" i="155"/>
  <c r="D10" i="155"/>
  <c r="D9" i="155"/>
  <c r="D8" i="155"/>
  <c r="F18" i="155" l="1"/>
  <c r="F22" i="155"/>
  <c r="N133" i="155"/>
  <c r="N119" i="155" s="1"/>
  <c r="O133" i="155"/>
  <c r="O119" i="155" s="1"/>
  <c r="P133" i="155"/>
  <c r="P119" i="155" s="1"/>
  <c r="Q133" i="155"/>
  <c r="Q119" i="155" s="1"/>
  <c r="R133" i="155"/>
  <c r="R119" i="155" s="1"/>
  <c r="N134" i="155"/>
  <c r="N120" i="155" s="1"/>
  <c r="O134" i="155"/>
  <c r="O120" i="155" s="1"/>
  <c r="P134" i="155"/>
  <c r="P120" i="155" s="1"/>
  <c r="Q134" i="155"/>
  <c r="Q120" i="155" s="1"/>
  <c r="R134" i="155"/>
  <c r="R120" i="155" s="1"/>
  <c r="N135" i="155"/>
  <c r="N121" i="155" s="1"/>
  <c r="P135" i="155"/>
  <c r="P121" i="155" s="1"/>
  <c r="R135" i="155"/>
  <c r="R121" i="155" s="1"/>
  <c r="O135" i="155"/>
  <c r="O121" i="155" s="1"/>
  <c r="Q135" i="155"/>
  <c r="Q121" i="155" s="1"/>
  <c r="N136" i="155"/>
  <c r="N122" i="155" s="1"/>
  <c r="Q136" i="155"/>
  <c r="Q122" i="155" s="1"/>
  <c r="O136" i="155"/>
  <c r="O122" i="155" s="1"/>
  <c r="P136" i="155"/>
  <c r="P122" i="155" s="1"/>
  <c r="R136" i="155"/>
  <c r="R122" i="155" s="1"/>
  <c r="N137" i="155"/>
  <c r="N123" i="155" s="1"/>
  <c r="O137" i="155"/>
  <c r="O123" i="155" s="1"/>
  <c r="P137" i="155"/>
  <c r="P123" i="155" s="1"/>
  <c r="Q137" i="155"/>
  <c r="Q123" i="155" s="1"/>
  <c r="R137" i="155"/>
  <c r="R123" i="155" s="1"/>
  <c r="N132" i="155"/>
  <c r="N118" i="155" s="1"/>
  <c r="Q132" i="155"/>
  <c r="Q118" i="155" s="1"/>
  <c r="R132" i="155"/>
  <c r="R118" i="155" s="1"/>
  <c r="O132" i="155"/>
  <c r="O118" i="155" s="1"/>
  <c r="P132" i="155"/>
  <c r="P118" i="155" s="1"/>
  <c r="BF42" i="155"/>
  <c r="BI58" i="155"/>
  <c r="BJ58" i="155" s="1"/>
  <c r="BK58" i="155" s="1"/>
  <c r="BL58" i="155" s="1"/>
  <c r="BQ60" i="155"/>
  <c r="BQ75" i="155" s="1"/>
  <c r="BQ59" i="155"/>
  <c r="BQ74" i="155" s="1"/>
  <c r="BD50" i="155"/>
  <c r="BE50" i="155" s="1"/>
  <c r="BF50" i="155" s="1"/>
  <c r="BQ57" i="155"/>
  <c r="BQ72" i="155" s="1"/>
  <c r="BQ62" i="155"/>
  <c r="BQ77" i="155" s="1"/>
  <c r="BQ65" i="155"/>
  <c r="BQ80" i="155" s="1"/>
  <c r="BQ66" i="155"/>
  <c r="BQ81" i="155" s="1"/>
  <c r="BQ64" i="155"/>
  <c r="BQ79" i="155" s="1"/>
  <c r="BQ63" i="155"/>
  <c r="BQ78" i="155" s="1"/>
  <c r="BQ61" i="155"/>
  <c r="BQ76" i="155" s="1"/>
  <c r="BQ58" i="155"/>
  <c r="BQ73" i="155" s="1"/>
  <c r="BQ55" i="155"/>
  <c r="BQ70" i="155" s="1"/>
  <c r="BQ83" i="155" s="1"/>
  <c r="BQ85" i="155" s="1"/>
  <c r="AX56" i="155"/>
  <c r="J27" i="155"/>
  <c r="L27" i="155" s="1"/>
  <c r="M27" i="155" s="1"/>
  <c r="J28" i="155"/>
  <c r="L28" i="155" s="1"/>
  <c r="M28" i="155" s="1"/>
  <c r="B11" i="139"/>
  <c r="E11" i="139"/>
  <c r="L18" i="155" l="1"/>
  <c r="M18" i="155" s="1"/>
  <c r="G18" i="155" s="1"/>
  <c r="H18" i="155" s="1"/>
  <c r="I18" i="155" s="1"/>
  <c r="L22" i="155"/>
  <c r="M22" i="155" s="1"/>
  <c r="G22" i="155" s="1"/>
  <c r="H22" i="155" s="1"/>
  <c r="I22" i="155" s="1"/>
  <c r="BR60" i="155"/>
  <c r="BR75" i="155" s="1"/>
  <c r="BI48" i="155"/>
  <c r="BR56" i="155"/>
  <c r="BR71" i="155" s="1"/>
  <c r="BI46" i="155"/>
  <c r="BR59" i="155"/>
  <c r="BR74" i="155" s="1"/>
  <c r="BI50" i="155"/>
  <c r="BR57" i="155"/>
  <c r="BR72" i="155" s="1"/>
  <c r="BI54" i="155"/>
  <c r="BR62" i="155"/>
  <c r="BR77" i="155" s="1"/>
  <c r="BI56" i="155"/>
  <c r="BR65" i="155"/>
  <c r="BR80" i="155" s="1"/>
  <c r="BI60" i="155"/>
  <c r="BR66" i="155"/>
  <c r="BR81" i="155" s="1"/>
  <c r="BI62" i="155"/>
  <c r="BR64" i="155"/>
  <c r="BR79" i="155" s="1"/>
  <c r="BI64" i="155"/>
  <c r="BR63" i="155"/>
  <c r="BR78" i="155" s="1"/>
  <c r="BR58" i="155"/>
  <c r="BR55" i="155"/>
  <c r="BR70" i="155" s="1"/>
  <c r="BR61" i="155"/>
  <c r="BR76" i="155" s="1"/>
  <c r="BI44" i="155"/>
  <c r="B7" i="139"/>
  <c r="BR83" i="155" l="1"/>
  <c r="BR85" i="155" s="1"/>
  <c r="BJ48" i="155"/>
  <c r="BS60" i="155"/>
  <c r="BS75" i="155" s="1"/>
  <c r="BS55" i="155"/>
  <c r="BS70" i="155" s="1"/>
  <c r="BS56" i="155"/>
  <c r="BS71" i="155" s="1"/>
  <c r="BJ46" i="155"/>
  <c r="BT56" i="155" s="1"/>
  <c r="BT71" i="155" s="1"/>
  <c r="BS59" i="155"/>
  <c r="BS74" i="155" s="1"/>
  <c r="BJ50" i="155"/>
  <c r="BJ54" i="155"/>
  <c r="BS57" i="155"/>
  <c r="BS72" i="155" s="1"/>
  <c r="BS65" i="155"/>
  <c r="BS80" i="155" s="1"/>
  <c r="BJ60" i="155"/>
  <c r="BT65" i="155" s="1"/>
  <c r="BT80" i="155" s="1"/>
  <c r="BS66" i="155"/>
  <c r="BS81" i="155" s="1"/>
  <c r="BJ62" i="155"/>
  <c r="BS64" i="155"/>
  <c r="BS79" i="155" s="1"/>
  <c r="BJ64" i="155"/>
  <c r="BT64" i="155" s="1"/>
  <c r="BT79" i="155" s="1"/>
  <c r="BS63" i="155"/>
  <c r="BS78" i="155" s="1"/>
  <c r="BT63" i="155"/>
  <c r="BT78" i="155" s="1"/>
  <c r="BS58" i="155"/>
  <c r="BS73" i="155" s="1"/>
  <c r="BS62" i="155"/>
  <c r="BS77" i="155" s="1"/>
  <c r="BJ56" i="155"/>
  <c r="BS61" i="155"/>
  <c r="BS76" i="155" s="1"/>
  <c r="BJ44" i="155"/>
  <c r="BK46" i="155"/>
  <c r="BT59" i="155"/>
  <c r="BT74" i="155" s="1"/>
  <c r="BK50" i="155"/>
  <c r="BK60" i="155"/>
  <c r="BT66" i="155"/>
  <c r="BT81" i="155" s="1"/>
  <c r="BK62" i="155"/>
  <c r="BK64" i="155"/>
  <c r="BT58" i="155"/>
  <c r="BT73" i="155" s="1"/>
  <c r="E10" i="139"/>
  <c r="BT55" i="155" l="1"/>
  <c r="BT70" i="155" s="1"/>
  <c r="BT60" i="155"/>
  <c r="BT75" i="155" s="1"/>
  <c r="BK48" i="155"/>
  <c r="BS83" i="155"/>
  <c r="BS85" i="155" s="1"/>
  <c r="BT57" i="155"/>
  <c r="BT72" i="155" s="1"/>
  <c r="BK54" i="155"/>
  <c r="BT62" i="155"/>
  <c r="BT77" i="155" s="1"/>
  <c r="BK56" i="155"/>
  <c r="BT61" i="155"/>
  <c r="BT76" i="155" s="1"/>
  <c r="BK44" i="155"/>
  <c r="BU56" i="155"/>
  <c r="BU71" i="155" s="1"/>
  <c r="BL46" i="155"/>
  <c r="BV56" i="155" s="1"/>
  <c r="BV71" i="155" s="1"/>
  <c r="BU59" i="155"/>
  <c r="BU74" i="155" s="1"/>
  <c r="BL50" i="155"/>
  <c r="BV59" i="155" s="1"/>
  <c r="BV74" i="155" s="1"/>
  <c r="BU65" i="155"/>
  <c r="BU80" i="155" s="1"/>
  <c r="BL60" i="155"/>
  <c r="BV65" i="155" s="1"/>
  <c r="BV80" i="155" s="1"/>
  <c r="BU66" i="155"/>
  <c r="BU81" i="155" s="1"/>
  <c r="BL62" i="155"/>
  <c r="BV66" i="155" s="1"/>
  <c r="BV81" i="155" s="1"/>
  <c r="BU64" i="155"/>
  <c r="BU79" i="155" s="1"/>
  <c r="BL64" i="155"/>
  <c r="BV64" i="155" s="1"/>
  <c r="BV79" i="155" s="1"/>
  <c r="BU58" i="155"/>
  <c r="BU73" i="155" s="1"/>
  <c r="BV58" i="155"/>
  <c r="BV73" i="155" s="1"/>
  <c r="BU63" i="155"/>
  <c r="BU78" i="155" s="1"/>
  <c r="BV63" i="155"/>
  <c r="BV78" i="155" s="1"/>
  <c r="BU55" i="155" l="1"/>
  <c r="BU70" i="155" s="1"/>
  <c r="BV55" i="155"/>
  <c r="BV70" i="155" s="1"/>
  <c r="BT83" i="155"/>
  <c r="BT85" i="155" s="1"/>
  <c r="BU60" i="155"/>
  <c r="BU75" i="155" s="1"/>
  <c r="BL48" i="155"/>
  <c r="BV60" i="155" s="1"/>
  <c r="BV75" i="155" s="1"/>
  <c r="BU57" i="155"/>
  <c r="BU72" i="155" s="1"/>
  <c r="BL54" i="155"/>
  <c r="BV57" i="155" s="1"/>
  <c r="BV72" i="155" s="1"/>
  <c r="BU62" i="155"/>
  <c r="BU77" i="155" s="1"/>
  <c r="BL56" i="155"/>
  <c r="BV62" i="155" s="1"/>
  <c r="BV77" i="155" s="1"/>
  <c r="BU61" i="155"/>
  <c r="BU76" i="155" s="1"/>
  <c r="BL44" i="155"/>
  <c r="BV61" i="155" s="1"/>
  <c r="BV76" i="155" s="1"/>
  <c r="BU83" i="155" l="1"/>
  <c r="BU85" i="155" s="1"/>
  <c r="BV83" i="155"/>
  <c r="BV85" i="155" s="1"/>
  <c r="L15" i="155" l="1"/>
  <c r="M15" i="155"/>
  <c r="G15" i="155" s="1"/>
  <c r="H15" i="155" s="1"/>
  <c r="I15" i="15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G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H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Patrycja Rzeszut</author>
  </authors>
  <commentList>
    <comment ref="J14" authorId="0" shapeId="0" xr:uid="{DDB94382-ACD9-4B2A-9268-338FAFF13A82}">
      <text>
        <r>
          <rPr>
            <b/>
            <sz val="9"/>
            <color indexed="81"/>
            <rFont val="Tahoma"/>
            <family val="2"/>
            <charset val="238"/>
          </rPr>
          <t>Patrycja Rzeszut:</t>
        </r>
        <r>
          <rPr>
            <sz val="9"/>
            <color indexed="81"/>
            <rFont val="Tahoma"/>
            <family val="2"/>
            <charset val="238"/>
          </rPr>
          <t xml:space="preserve">
Zapotrzebowanie zmienione z areału [kha] na plony [kt] 
21.09.2026</t>
        </r>
      </text>
    </comment>
    <comment ref="W65" authorId="0" shapeId="0" xr:uid="{09B4818D-03B4-4847-AA25-8FFD9B07E604}">
      <text>
        <r>
          <rPr>
            <b/>
            <sz val="9"/>
            <color indexed="81"/>
            <rFont val="Tahoma"/>
            <family val="2"/>
            <charset val="238"/>
          </rPr>
          <t>Patrycja Rzeszut:</t>
        </r>
        <r>
          <rPr>
            <sz val="9"/>
            <color indexed="81"/>
            <rFont val="Tahoma"/>
            <family val="2"/>
            <charset val="238"/>
          </rPr>
          <t xml:space="preserve">
https://bc.iung.pl/server/api/core/bitstreams/ca264fe6-dfcb-4007-ac5e-b0897bf70508/content</t>
        </r>
      </text>
    </comment>
  </commentList>
</comments>
</file>

<file path=xl/sharedStrings.xml><?xml version="1.0" encoding="utf-8"?>
<sst xmlns="http://schemas.openxmlformats.org/spreadsheetml/2006/main" count="434" uniqueCount="211">
  <si>
    <t>Typ dokumentu</t>
  </si>
  <si>
    <t>Plik z danymi roku bazowego</t>
  </si>
  <si>
    <t>Cel powstania</t>
  </si>
  <si>
    <t>Wprowadzenie topologii popytów i wartości popytów</t>
  </si>
  <si>
    <t>Data powstania</t>
  </si>
  <si>
    <t>Ostatnia aktualizacja</t>
  </si>
  <si>
    <t>Autor(zy)</t>
  </si>
  <si>
    <t>Artur Wyrwa</t>
  </si>
  <si>
    <t>Maciej Raczyński</t>
  </si>
  <si>
    <t>Osoba kontaktowa</t>
  </si>
  <si>
    <t>awyrwa@agh.edu.pl</t>
  </si>
  <si>
    <t>Metadane</t>
  </si>
  <si>
    <t>~FI_Comm</t>
  </si>
  <si>
    <t>Csets</t>
  </si>
  <si>
    <t>Region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</si>
  <si>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</si>
  <si>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</si>
  <si>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</si>
  <si>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</si>
  <si>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</si>
  <si>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</si>
  <si>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</si>
  <si>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</si>
  <si>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</si>
  <si>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</si>
  <si>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Jednostka</t>
  </si>
  <si>
    <t>Znak w równaniu bilansu</t>
  </si>
  <si>
    <t>Poziom podokresów</t>
  </si>
  <si>
    <t>Monitorowanie szczytu</t>
  </si>
  <si>
    <t>Wskaźnik energii elektrycznej</t>
  </si>
  <si>
    <t>DEM</t>
  </si>
  <si>
    <t>PL</t>
  </si>
  <si>
    <t>PJ</t>
  </si>
  <si>
    <t>DAYNITE</t>
  </si>
  <si>
    <t>000units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</si>
  <si>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</si>
  <si>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</si>
  <si>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</si>
  <si>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</si>
  <si>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</si>
  <si>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</si>
  <si>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</si>
  <si>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</si>
  <si>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</si>
  <si>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</si>
  <si>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</si>
  <si>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</si>
  <si>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</si>
  <si>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</si>
  <si>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</si>
  <si>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</si>
  <si>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</si>
  <si>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</si>
  <si>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DMD</t>
  </si>
  <si>
    <t>PJa</t>
  </si>
  <si>
    <t/>
  </si>
  <si>
    <t>*Technologie odbiorcze</t>
  </si>
  <si>
    <t>~FI_T:PL</t>
  </si>
  <si>
    <t>*TechDesc</t>
  </si>
  <si>
    <t>Comm-IN</t>
  </si>
  <si>
    <t>Comm-OUT</t>
  </si>
  <si>
    <t>Share-I~FX</t>
  </si>
  <si>
    <t>EFF</t>
  </si>
  <si>
    <t>CAP2ACT</t>
  </si>
  <si>
    <t>* Nazwa technologii</t>
  </si>
  <si>
    <t>Surowiec na wejściu</t>
  </si>
  <si>
    <t>Surowiec na wyjściu</t>
  </si>
  <si>
    <t>Udział w wejściu do procesu</t>
  </si>
  <si>
    <t>Sprawność</t>
  </si>
  <si>
    <t>Przelicznik mocy na aktywność</t>
  </si>
  <si>
    <t>ELC_HV-HV</t>
  </si>
  <si>
    <t>Podział odpowiada zużyciu energii na poszczególnych poziomach napięć obecnie</t>
  </si>
  <si>
    <t>ELC_MV-MV</t>
  </si>
  <si>
    <t>ELC_LV-LV</t>
  </si>
  <si>
    <t>HT_DH</t>
  </si>
  <si>
    <t>\I:</t>
  </si>
  <si>
    <t>~FI_T:DEMAND</t>
  </si>
  <si>
    <t>IPI</t>
  </si>
  <si>
    <t>thousands of animals</t>
  </si>
  <si>
    <t>AGR_DEM_LIV_CAT_DAIRY</t>
  </si>
  <si>
    <t>AGR_DEM_LIV_CAT_NON-DAIRY</t>
  </si>
  <si>
    <t>AGR_DEM_LIV_SHEEP</t>
  </si>
  <si>
    <t>AGR_DEM_LIV_SWINE</t>
  </si>
  <si>
    <t>AGR_DEM_LIV_GOAT</t>
  </si>
  <si>
    <t>AGR_DEM_LIV_POULTRY</t>
  </si>
  <si>
    <t>AGR_DEM_CROP_WHEAT</t>
  </si>
  <si>
    <t>AGR_DEM_CROP_BARLEY</t>
  </si>
  <si>
    <t>AGR_DEM_CROP_MAIZE</t>
  </si>
  <si>
    <t>AGR_DEM_CROP_CER-MIX</t>
  </si>
  <si>
    <t>AGR_DEM_CROP_TRITICALE</t>
  </si>
  <si>
    <t>AGR_DEM_CROP_OATS</t>
  </si>
  <si>
    <t>AGR_DEM_CROP_RYE</t>
  </si>
  <si>
    <t>AGR_DEM_CROP_MILL-BUCK</t>
  </si>
  <si>
    <t>AGR_DEM_CROP_PULS-FEED</t>
  </si>
  <si>
    <t>AGR_DEM_CROP_PULS-EDIB</t>
  </si>
  <si>
    <t>AGR_DEM_CROP_POTATO</t>
  </si>
  <si>
    <t>AGR_DEM_CROP_OIL</t>
  </si>
  <si>
    <t>AGR_DEM_CROP_FRUIT</t>
  </si>
  <si>
    <t>AGR_DEM_CROP_VEG</t>
  </si>
  <si>
    <t>Dane wejściowe:</t>
  </si>
  <si>
    <t>GUS</t>
  </si>
  <si>
    <t>Wyszczególnienie</t>
  </si>
  <si>
    <t>Powierzchnia
w tys. ha</t>
  </si>
  <si>
    <t>Plony
z 1 ha
w dt</t>
  </si>
  <si>
    <t>Zbiory
w dt</t>
  </si>
  <si>
    <t>Plony</t>
  </si>
  <si>
    <t>TABL. 4. POWIERZCHNIA, PLONY I ZBIORY PSZENICY OGÓŁEM</t>
  </si>
  <si>
    <t>P o l s k a ....................</t>
  </si>
  <si>
    <t>TABL. 7. POWIERZCHNIA, PLONY I ZBIORY ŻYTA</t>
  </si>
  <si>
    <t>P o l s k a .....................</t>
  </si>
  <si>
    <t>TABL. 8. POWIERZCHNIA, PLONY I ZBIORY JĘCZMIENIA OGÓŁEM</t>
  </si>
  <si>
    <t>TABL. 11. POWIERZCHNIA, PLONY I ZBIORY OWSA</t>
  </si>
  <si>
    <t>TABL. 12. POWIERZCHNIA, PLONY I ZBIORY PSZENŻYTA OGÓŁEM</t>
  </si>
  <si>
    <t>TABL. 15. POWIERZCHNIA, PLONY I ZBIORY MIESZANEK ZBOŻOWYCH OGÓŁEM</t>
  </si>
  <si>
    <t>TABL. 18. POWIERZCHNIA, PLONY I ZBIORY KUKURYDZY NA ZIARNO</t>
  </si>
  <si>
    <t>TABL. 19. POWIERZCHNIA, PLONY I ZBIORY GRYKI</t>
  </si>
  <si>
    <t>TABL. 20. POWIERZCHNIA, PLONY I ZBIORY PROSA</t>
  </si>
  <si>
    <r>
      <t xml:space="preserve">TABL. 22. POWIERZCHNIA, PLONY I ZBIORY ZIEMNIAKÓW </t>
    </r>
    <r>
      <rPr>
        <b/>
        <vertAlign val="superscript"/>
        <sz val="10"/>
        <rFont val="Arial"/>
        <family val="2"/>
        <charset val="238"/>
      </rPr>
      <t>a)</t>
    </r>
  </si>
  <si>
    <t>TABL. 24. POWIERZCHNIA, PLONY I ZBIORY ROŚLIN OLEISTYCH</t>
  </si>
  <si>
    <t>TABL. 29. POWIERZCHNIA, PLONY I ZBIORY STRĄCZKOWYCH JADALNYCH (konsumpcyjnych)</t>
  </si>
  <si>
    <t>TABL. 40. POWIERZCHNIA, PLONY I ZBIORY STRĄCZKOWYCH PASTEWNYCH NA ZIELONKĘ</t>
  </si>
  <si>
    <t>P o l s k a ..................</t>
  </si>
  <si>
    <t>Dane wejściowe</t>
  </si>
  <si>
    <r>
      <t xml:space="preserve">TABL. 3. ZWIERZĘTA GOSPODARSKIE WEDŁUG REGIONÓW I WOJEWÓDZTW W GRUDNIU 2020 R. </t>
    </r>
    <r>
      <rPr>
        <b/>
        <vertAlign val="superscript"/>
        <sz val="8"/>
        <rFont val="Fira Sans"/>
        <family val="2"/>
        <charset val="238"/>
      </rPr>
      <t>a/</t>
    </r>
  </si>
  <si>
    <t>Regiony/Województwa</t>
  </si>
  <si>
    <t>Bydło</t>
  </si>
  <si>
    <r>
      <t>Świnie</t>
    </r>
    <r>
      <rPr>
        <vertAlign val="superscript"/>
        <sz val="8"/>
        <rFont val="Fira Sans"/>
        <family val="2"/>
        <charset val="238"/>
      </rPr>
      <t xml:space="preserve"> </t>
    </r>
  </si>
  <si>
    <t>Owce</t>
  </si>
  <si>
    <t>Drób kurzy</t>
  </si>
  <si>
    <r>
      <t>Kozy</t>
    </r>
    <r>
      <rPr>
        <vertAlign val="superscript"/>
        <sz val="8"/>
        <color rgb="FF000000"/>
        <rFont val="Fira Sans"/>
        <family val="2"/>
        <charset val="238"/>
      </rPr>
      <t xml:space="preserve">b </t>
    </r>
    <r>
      <rPr>
        <sz val="8"/>
        <color rgb="FF000000"/>
        <rFont val="Fira Sans"/>
        <family val="2"/>
        <charset val="238"/>
      </rPr>
      <t xml:space="preserve">    </t>
    </r>
    <r>
      <rPr>
        <sz val="8"/>
        <color rgb="FF808080"/>
        <rFont val="Fira Sans"/>
        <family val="2"/>
        <charset val="238"/>
      </rPr>
      <t>Goats</t>
    </r>
  </si>
  <si>
    <t>ogółem</t>
  </si>
  <si>
    <t>w tym krowy</t>
  </si>
  <si>
    <t>w tym lochy</t>
  </si>
  <si>
    <t>w sztukach</t>
  </si>
  <si>
    <t> </t>
  </si>
  <si>
    <t>Polska.................................................</t>
  </si>
  <si>
    <t>TABL. 12. DRÓB  WEDŁUG  STANU  W  CZERWCU  I  GRUDNIU  ORAZ  WEDŁUG  WOJEWÓDZTW  W  2020 R.</t>
  </si>
  <si>
    <t>Województwa</t>
  </si>
  <si>
    <t>Drób ogółem</t>
  </si>
  <si>
    <t>W tym drób kurzy</t>
  </si>
  <si>
    <t>stan w miesiącu</t>
  </si>
  <si>
    <t>czerwiec</t>
  </si>
  <si>
    <t>grudzień</t>
  </si>
  <si>
    <t>Polska..........................................................</t>
  </si>
  <si>
    <t>Wersja modelu  wykorzystująca plik: TIMES-PL</t>
  </si>
  <si>
    <t>Arkusz</t>
  </si>
  <si>
    <t>Moduł</t>
  </si>
  <si>
    <t>Uwagi</t>
  </si>
  <si>
    <t>Bazowy</t>
  </si>
  <si>
    <t>Zaktualizowano listę dóbr</t>
  </si>
  <si>
    <t xml:space="preserve">Zaktualizowano listę procesów </t>
  </si>
  <si>
    <t>DMD_Comm</t>
  </si>
  <si>
    <t>DMD_Processes</t>
  </si>
  <si>
    <t>END_USE_TECH</t>
  </si>
  <si>
    <t>HEAT_DEMAND</t>
  </si>
  <si>
    <t>ELC_DEMAND</t>
  </si>
  <si>
    <t>TFM_DEMAND</t>
  </si>
  <si>
    <t>RSD_DEMAND</t>
  </si>
  <si>
    <t>IND_DEMAND</t>
  </si>
  <si>
    <t>AGR_DEMAND</t>
  </si>
  <si>
    <t>COM_DEMAND</t>
  </si>
  <si>
    <t>Zaktualizowano parametry procesów i dóbr</t>
  </si>
  <si>
    <t>TIMES-PL Rozszerzenie AGH</t>
  </si>
  <si>
    <t>Procesy</t>
  </si>
  <si>
    <t>Surowce</t>
  </si>
  <si>
    <t>AGR_DEM_HT_OWN_USE</t>
  </si>
  <si>
    <t>Additional final district heat demand</t>
  </si>
  <si>
    <t>DMD_ELC_FIN_ADD</t>
  </si>
  <si>
    <t>DMD_HT_DH_FIN_ADD</t>
  </si>
  <si>
    <t>Additional final electricity demand process</t>
  </si>
  <si>
    <t>Additional final district heat demand process</t>
  </si>
  <si>
    <t>PL_DEM_ELC_FIN_ADD</t>
  </si>
  <si>
    <t>PL_DEM_HT_DH_FIN_ADD</t>
  </si>
  <si>
    <t>Additional final electricity demand</t>
  </si>
  <si>
    <t>RSD_DEM_NEW_RSD_DTH</t>
  </si>
  <si>
    <t>RSD_DEM_NEW_RSD_SDTH</t>
  </si>
  <si>
    <t>RSD_DEM_NEW_RSD_FLAT</t>
  </si>
  <si>
    <t>Residential dwellings – detached houses</t>
  </si>
  <si>
    <t>Residential dwellings – flats</t>
  </si>
  <si>
    <t>Residential dwellings – semi-detached houses</t>
  </si>
  <si>
    <t>Share-I~FX~0</t>
  </si>
  <si>
    <t>Zwierzęta gospodarskie w 2024 r.</t>
  </si>
  <si>
    <t>kt/kha</t>
  </si>
  <si>
    <t>kt</t>
  </si>
  <si>
    <t>crop in kt</t>
  </si>
  <si>
    <t>PRI_BIOG_AGR</t>
  </si>
  <si>
    <t>PRI_BIO_CH4_AGR</t>
  </si>
  <si>
    <t>Rok</t>
  </si>
  <si>
    <t>Proponowany LO [mln m3]</t>
  </si>
  <si>
    <t>Odpowiednik [PJ]</t>
  </si>
  <si>
    <r>
      <t xml:space="preserve">Produkcja upraw rolnych i ogrodniczych w </t>
    </r>
    <r>
      <rPr>
        <b/>
        <sz val="12"/>
        <color rgb="FFC00000"/>
        <rFont val="Arial"/>
        <family val="2"/>
        <charset val="238"/>
      </rPr>
      <t>2024 r.</t>
    </r>
  </si>
  <si>
    <r>
      <t xml:space="preserve">Produkcja upraw rolnych i ogrodniczych w </t>
    </r>
    <r>
      <rPr>
        <b/>
        <sz val="12"/>
        <color rgb="FFC00000"/>
        <rFont val="Arial"/>
        <family val="2"/>
        <charset val="238"/>
      </rPr>
      <t>2025 r.</t>
    </r>
  </si>
  <si>
    <t>TABL. 37. POWIERZCHNIA, PLONY I ZBIORY STRĄCZKOWYCH JADALNYCH (konsumpcyjnych)</t>
  </si>
  <si>
    <t>Pszenica</t>
  </si>
  <si>
    <t>Jęczmień</t>
  </si>
  <si>
    <t>Żyto, pszenżyto, owies</t>
  </si>
  <si>
    <t>Kukurydza</t>
  </si>
  <si>
    <t>Rzepak</t>
  </si>
  <si>
    <t>Strączkowe</t>
  </si>
  <si>
    <t>Ziemniak</t>
  </si>
  <si>
    <t>Mieszanki zbożowe i poz.</t>
  </si>
  <si>
    <t>Zmiana</t>
  </si>
  <si>
    <r>
      <t xml:space="preserve">Produkcja upraw rolnych i ogrodniczych w </t>
    </r>
    <r>
      <rPr>
        <b/>
        <sz val="12"/>
        <color rgb="FFC00000"/>
        <rFont val="Arial"/>
        <family val="2"/>
        <charset val="238"/>
      </rPr>
      <t>2015 r.</t>
    </r>
  </si>
  <si>
    <t>Zwierzęta gospodarskie w 2025 r.</t>
  </si>
  <si>
    <t>Powierzchnia upraw</t>
  </si>
  <si>
    <t>Poprawa efektywności zbioru plonów 2015-2025</t>
  </si>
  <si>
    <t>Zmiana 5 lat</t>
  </si>
  <si>
    <t>Plony kt</t>
  </si>
  <si>
    <t>Plony z kha</t>
  </si>
  <si>
    <t>szt/ha</t>
  </si>
  <si>
    <t>\I: AGR_DEM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</si>
</sst>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\Te\x\t"/>
    <numFmt numFmtId="165" formatCode="0.000"/>
    <numFmt numFmtId="166" formatCode="_-* #,##0.00\ _z_ł_-;\-* #,##0.00\ _z_ł_-;_-* &quot;-&quot;??\ _z_ł_-;_-@_-"/>
    <numFmt numFmtId="167" formatCode="_-* #,##0.00\ _€_-;\-* #,##0.00\ _€_-;_-* &quot;-&quot;??\ _€_-;_-@_-"/>
    <numFmt numFmtId="168" formatCode="#,##0.0_i"/>
    <numFmt numFmtId="169" formatCode="_-* #,##0\ _z_ł_-;\-* #,##0\ _z_ł_-;_-* &quot;-&quot;\ _z_ł_-;_-@_-"/>
    <numFmt numFmtId="170" formatCode="&quot;$&quot;#,##0.00_);[Red]\(&quot;$&quot;#,##0.00\)"/>
    <numFmt numFmtId="171" formatCode="_(&quot;$&quot;* #,##0.00_);_(&quot;$&quot;* \(#,##0.00\);_(&quot;$&quot;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_([$€]* #,##0.00_);_([$€]* \(#,##0.00\);_([$€]* &quot;-&quot;??_);_(@_)"/>
    <numFmt numFmtId="176" formatCode="#,##0.00\ &quot;DM&quot;;[Red]\-#,##0.00\ &quot;DM&quot;"/>
    <numFmt numFmtId="177" formatCode="#,##0.00\ &quot;Pts&quot;;[Red]\-#,##0.00\ &quot;Pts&quot;"/>
    <numFmt numFmtId="178" formatCode="#,##0."/>
    <numFmt numFmtId="179" formatCode="&quot;$&quot;#."/>
    <numFmt numFmtId="180" formatCode="m/d/yy\ h:mm"/>
    <numFmt numFmtId="181" formatCode="#.00"/>
    <numFmt numFmtId="182" formatCode="mmm\ dd\,\ yyyy"/>
    <numFmt numFmtId="183" formatCode="mmm\-yyyy"/>
    <numFmt numFmtId="184" formatCode="yyyy"/>
    <numFmt numFmtId="185" formatCode="_-* ###0.00_-;\(###0.00\);_-* &quot;–&quot;_-;_-@_-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</numFmts>
  <fonts count="144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Fira Sans"/>
      <family val="2"/>
      <charset val="238"/>
    </font>
    <font>
      <b/>
      <vertAlign val="superscript"/>
      <sz val="8"/>
      <name val="Fira Sans"/>
      <family val="2"/>
      <charset val="238"/>
    </font>
    <font>
      <sz val="8"/>
      <name val="Fira Sans"/>
      <family val="2"/>
      <charset val="238"/>
    </font>
    <font>
      <vertAlign val="superscript"/>
      <sz val="8"/>
      <name val="Fira Sans"/>
      <family val="2"/>
      <charset val="238"/>
    </font>
    <font>
      <sz val="8"/>
      <color rgb="FF000000"/>
      <name val="Fira Sans"/>
      <family val="2"/>
      <charset val="238"/>
    </font>
    <font>
      <vertAlign val="superscript"/>
      <sz val="8"/>
      <color rgb="FF000000"/>
      <name val="Fira Sans"/>
      <family val="2"/>
      <charset val="238"/>
    </font>
    <font>
      <sz val="8"/>
      <color rgb="FF808080"/>
      <name val="Fira Sans"/>
      <family val="2"/>
      <charset val="238"/>
    </font>
    <font>
      <b/>
      <sz val="8"/>
      <color rgb="FF000000"/>
      <name val="Fira Sans"/>
      <family val="2"/>
      <charset val="238"/>
    </font>
    <font>
      <sz val="11"/>
      <color rgb="FF000000"/>
      <name val="Calibri"/>
      <family val="2"/>
      <charset val="238"/>
    </font>
    <font>
      <b/>
      <vertAlign val="superscript"/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theme="1"/>
      <name val="Calibri"/>
      <family val="2"/>
      <charset val="1"/>
      <scheme val="minor"/>
    </font>
    <font>
      <sz val="11"/>
      <color theme="1"/>
      <name val="Czcionka tekstu podstawowego"/>
      <family val="2"/>
      <charset val="238"/>
    </font>
    <font>
      <u/>
      <sz val="10"/>
      <color theme="10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9"/>
      <name val="Times New Roman"/>
      <family val="1"/>
    </font>
    <font>
      <sz val="8"/>
      <name val="Arial"/>
      <family val="2"/>
      <charset val="238"/>
    </font>
    <font>
      <b/>
      <sz val="10"/>
      <name val="Arial"/>
      <family val="2"/>
    </font>
    <font>
      <b/>
      <sz val="9"/>
      <name val="Times New Roman"/>
      <family val="1"/>
    </font>
    <font>
      <sz val="14"/>
      <name val="Times New Roman"/>
      <family val="1"/>
      <charset val="238"/>
    </font>
    <font>
      <sz val="9"/>
      <color theme="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sz val="11"/>
      <name val="Arial"/>
      <family val="2"/>
      <charset val="238"/>
    </font>
    <font>
      <sz val="11"/>
      <color indexed="8"/>
      <name val="Czcionka tekstu podstawowego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b/>
      <sz val="7.5"/>
      <color rgb="FFFFFFFF"/>
      <name val="Arial"/>
      <family val="2"/>
      <charset val="238"/>
    </font>
    <font>
      <sz val="7.5"/>
      <color rgb="FF000000"/>
      <name val="Arial"/>
      <family val="2"/>
      <charset val="238"/>
    </font>
    <font>
      <b/>
      <sz val="12"/>
      <color rgb="FFC00000"/>
      <name val="Arial"/>
      <family val="2"/>
      <charset val="238"/>
    </font>
    <font>
      <sz val="9"/>
      <name val="Arial"/>
      <family val="2"/>
      <charset val="238"/>
    </font>
  </fonts>
  <fills count="5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45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1783D"/>
        <bgColor indexed="64"/>
      </patternFill>
    </fill>
    <fill>
      <patternFill patternType="solid">
        <fgColor rgb="FFF4F2E6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193">
    <xf numFmtId="0" fontId="0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6" fillId="0" borderId="0"/>
    <xf numFmtId="0" fontId="14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4" fillId="0" borderId="0"/>
    <xf numFmtId="0" fontId="14" fillId="0" borderId="0"/>
    <xf numFmtId="0" fontId="3" fillId="0" borderId="0"/>
    <xf numFmtId="0" fontId="19" fillId="0" borderId="0"/>
    <xf numFmtId="0" fontId="5" fillId="0" borderId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0" fontId="5" fillId="0" borderId="0"/>
    <xf numFmtId="0" fontId="14" fillId="0" borderId="0"/>
    <xf numFmtId="0" fontId="19" fillId="0" borderId="0"/>
    <xf numFmtId="167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5" fillId="0" borderId="0"/>
    <xf numFmtId="44" fontId="1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0"/>
    <xf numFmtId="0" fontId="40" fillId="0" borderId="0"/>
    <xf numFmtId="0" fontId="2" fillId="0" borderId="0"/>
    <xf numFmtId="0" fontId="41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2" fillId="0" borderId="0"/>
    <xf numFmtId="0" fontId="42" fillId="0" borderId="0"/>
    <xf numFmtId="0" fontId="14" fillId="0" borderId="0"/>
    <xf numFmtId="0" fontId="44" fillId="15" borderId="0" applyNumberFormat="0" applyBorder="0" applyAlignment="0" applyProtection="0"/>
    <xf numFmtId="0" fontId="1" fillId="0" borderId="0"/>
    <xf numFmtId="0" fontId="14" fillId="0" borderId="0"/>
    <xf numFmtId="0" fontId="14" fillId="0" borderId="0"/>
    <xf numFmtId="0" fontId="19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0" fontId="49" fillId="0" borderId="0"/>
    <xf numFmtId="9" fontId="1" fillId="0" borderId="0" applyFont="0" applyFill="0" applyBorder="0" applyAlignment="0" applyProtection="0"/>
    <xf numFmtId="0" fontId="1" fillId="0" borderId="0"/>
    <xf numFmtId="0" fontId="51" fillId="0" borderId="0"/>
    <xf numFmtId="0" fontId="5" fillId="0" borderId="0"/>
    <xf numFmtId="9" fontId="16" fillId="0" borderId="0" applyFont="0" applyFill="0" applyBorder="0" applyAlignment="0" applyProtection="0"/>
    <xf numFmtId="0" fontId="44" fillId="0" borderId="0" applyFill="0" applyProtection="0"/>
    <xf numFmtId="168" fontId="52" fillId="0" borderId="0" applyFill="0" applyBorder="0" applyProtection="0">
      <alignment horizontal="right"/>
    </xf>
    <xf numFmtId="0" fontId="16" fillId="0" borderId="0"/>
    <xf numFmtId="0" fontId="14" fillId="0" borderId="0"/>
    <xf numFmtId="0" fontId="55" fillId="0" borderId="0"/>
    <xf numFmtId="0" fontId="14" fillId="0" borderId="0"/>
    <xf numFmtId="168" fontId="50" fillId="0" borderId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43" fontId="1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4" fillId="0" borderId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72" fillId="17" borderId="0" applyNumberFormat="0" applyBorder="0" applyAlignment="0" applyProtection="0"/>
    <xf numFmtId="0" fontId="72" fillId="17" borderId="0" applyNumberFormat="0" applyBorder="0" applyAlignment="0" applyProtection="0"/>
    <xf numFmtId="0" fontId="44" fillId="17" borderId="0" applyNumberFormat="0" applyBorder="0" applyAlignment="0" applyProtection="0"/>
    <xf numFmtId="0" fontId="72" fillId="17" borderId="0" applyNumberFormat="0" applyBorder="0" applyAlignment="0" applyProtection="0"/>
    <xf numFmtId="0" fontId="44" fillId="17" borderId="0" applyNumberFormat="0" applyBorder="0" applyAlignment="0" applyProtection="0"/>
    <xf numFmtId="0" fontId="72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72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72" fillId="17" borderId="0" applyNumberFormat="0" applyBorder="0" applyAlignment="0" applyProtection="0"/>
    <xf numFmtId="0" fontId="44" fillId="17" borderId="0" applyNumberFormat="0" applyBorder="0" applyAlignment="0" applyProtection="0"/>
    <xf numFmtId="0" fontId="72" fillId="17" borderId="0" applyNumberFormat="0" applyBorder="0" applyAlignment="0" applyProtection="0"/>
    <xf numFmtId="0" fontId="44" fillId="17" borderId="0" applyNumberFormat="0" applyBorder="0" applyAlignment="0" applyProtection="0"/>
    <xf numFmtId="0" fontId="72" fillId="17" borderId="0" applyNumberFormat="0" applyBorder="0" applyAlignment="0" applyProtection="0"/>
    <xf numFmtId="0" fontId="72" fillId="15" borderId="0" applyNumberFormat="0" applyBorder="0" applyAlignment="0" applyProtection="0"/>
    <xf numFmtId="0" fontId="72" fillId="15" borderId="0" applyNumberFormat="0" applyBorder="0" applyAlignment="0" applyProtection="0"/>
    <xf numFmtId="0" fontId="44" fillId="15" borderId="0" applyNumberFormat="0" applyBorder="0" applyAlignment="0" applyProtection="0"/>
    <xf numFmtId="0" fontId="72" fillId="15" borderId="0" applyNumberFormat="0" applyBorder="0" applyAlignment="0" applyProtection="0"/>
    <xf numFmtId="0" fontId="44" fillId="15" borderId="0" applyNumberFormat="0" applyBorder="0" applyAlignment="0" applyProtection="0"/>
    <xf numFmtId="0" fontId="72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72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72" fillId="15" borderId="0" applyNumberFormat="0" applyBorder="0" applyAlignment="0" applyProtection="0"/>
    <xf numFmtId="0" fontId="44" fillId="15" borderId="0" applyNumberFormat="0" applyBorder="0" applyAlignment="0" applyProtection="0"/>
    <xf numFmtId="0" fontId="72" fillId="15" borderId="0" applyNumberFormat="0" applyBorder="0" applyAlignment="0" applyProtection="0"/>
    <xf numFmtId="0" fontId="44" fillId="15" borderId="0" applyNumberFormat="0" applyBorder="0" applyAlignment="0" applyProtection="0"/>
    <xf numFmtId="0" fontId="72" fillId="15" borderId="0" applyNumberFormat="0" applyBorder="0" applyAlignment="0" applyProtection="0"/>
    <xf numFmtId="0" fontId="72" fillId="18" borderId="0" applyNumberFormat="0" applyBorder="0" applyAlignment="0" applyProtection="0"/>
    <xf numFmtId="0" fontId="72" fillId="18" borderId="0" applyNumberFormat="0" applyBorder="0" applyAlignment="0" applyProtection="0"/>
    <xf numFmtId="0" fontId="44" fillId="18" borderId="0" applyNumberFormat="0" applyBorder="0" applyAlignment="0" applyProtection="0"/>
    <xf numFmtId="0" fontId="72" fillId="18" borderId="0" applyNumberFormat="0" applyBorder="0" applyAlignment="0" applyProtection="0"/>
    <xf numFmtId="0" fontId="44" fillId="18" borderId="0" applyNumberFormat="0" applyBorder="0" applyAlignment="0" applyProtection="0"/>
    <xf numFmtId="0" fontId="72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72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72" fillId="18" borderId="0" applyNumberFormat="0" applyBorder="0" applyAlignment="0" applyProtection="0"/>
    <xf numFmtId="0" fontId="44" fillId="18" borderId="0" applyNumberFormat="0" applyBorder="0" applyAlignment="0" applyProtection="0"/>
    <xf numFmtId="0" fontId="72" fillId="18" borderId="0" applyNumberFormat="0" applyBorder="0" applyAlignment="0" applyProtection="0"/>
    <xf numFmtId="0" fontId="44" fillId="18" borderId="0" applyNumberFormat="0" applyBorder="0" applyAlignment="0" applyProtection="0"/>
    <xf numFmtId="0" fontId="72" fillId="18" borderId="0" applyNumberFormat="0" applyBorder="0" applyAlignment="0" applyProtection="0"/>
    <xf numFmtId="0" fontId="72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72" fillId="20" borderId="0" applyNumberFormat="0" applyBorder="0" applyAlignment="0" applyProtection="0"/>
    <xf numFmtId="0" fontId="72" fillId="20" borderId="0" applyNumberFormat="0" applyBorder="0" applyAlignment="0" applyProtection="0"/>
    <xf numFmtId="0" fontId="44" fillId="20" borderId="0" applyNumberFormat="0" applyBorder="0" applyAlignment="0" applyProtection="0"/>
    <xf numFmtId="0" fontId="72" fillId="20" borderId="0" applyNumberFormat="0" applyBorder="0" applyAlignment="0" applyProtection="0"/>
    <xf numFmtId="0" fontId="44" fillId="20" borderId="0" applyNumberFormat="0" applyBorder="0" applyAlignment="0" applyProtection="0"/>
    <xf numFmtId="0" fontId="72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72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72" fillId="20" borderId="0" applyNumberFormat="0" applyBorder="0" applyAlignment="0" applyProtection="0"/>
    <xf numFmtId="0" fontId="44" fillId="20" borderId="0" applyNumberFormat="0" applyBorder="0" applyAlignment="0" applyProtection="0"/>
    <xf numFmtId="0" fontId="72" fillId="20" borderId="0" applyNumberFormat="0" applyBorder="0" applyAlignment="0" applyProtection="0"/>
    <xf numFmtId="0" fontId="44" fillId="20" borderId="0" applyNumberFormat="0" applyBorder="0" applyAlignment="0" applyProtection="0"/>
    <xf numFmtId="0" fontId="72" fillId="20" borderId="0" applyNumberFormat="0" applyBorder="0" applyAlignment="0" applyProtection="0"/>
    <xf numFmtId="0" fontId="72" fillId="21" borderId="0" applyNumberFormat="0" applyBorder="0" applyAlignment="0" applyProtection="0"/>
    <xf numFmtId="0" fontId="72" fillId="21" borderId="0" applyNumberFormat="0" applyBorder="0" applyAlignment="0" applyProtection="0"/>
    <xf numFmtId="0" fontId="44" fillId="21" borderId="0" applyNumberFormat="0" applyBorder="0" applyAlignment="0" applyProtection="0"/>
    <xf numFmtId="0" fontId="72" fillId="21" borderId="0" applyNumberFormat="0" applyBorder="0" applyAlignment="0" applyProtection="0"/>
    <xf numFmtId="0" fontId="44" fillId="21" borderId="0" applyNumberFormat="0" applyBorder="0" applyAlignment="0" applyProtection="0"/>
    <xf numFmtId="0" fontId="72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72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72" fillId="21" borderId="0" applyNumberFormat="0" applyBorder="0" applyAlignment="0" applyProtection="0"/>
    <xf numFmtId="0" fontId="44" fillId="21" borderId="0" applyNumberFormat="0" applyBorder="0" applyAlignment="0" applyProtection="0"/>
    <xf numFmtId="0" fontId="72" fillId="21" borderId="0" applyNumberFormat="0" applyBorder="0" applyAlignment="0" applyProtection="0"/>
    <xf numFmtId="0" fontId="44" fillId="21" borderId="0" applyNumberFormat="0" applyBorder="0" applyAlignment="0" applyProtection="0"/>
    <xf numFmtId="0" fontId="72" fillId="2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19" borderId="0" applyNumberFormat="0" applyBorder="0" applyAlignment="0" applyProtection="0"/>
    <xf numFmtId="0" fontId="44" fillId="22" borderId="0" applyNumberFormat="0" applyBorder="0" applyAlignment="0" applyProtection="0"/>
    <xf numFmtId="0" fontId="44" fillId="25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72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72" fillId="23" borderId="0" applyNumberFormat="0" applyBorder="0" applyAlignment="0" applyProtection="0"/>
    <xf numFmtId="0" fontId="72" fillId="23" borderId="0" applyNumberFormat="0" applyBorder="0" applyAlignment="0" applyProtection="0"/>
    <xf numFmtId="0" fontId="44" fillId="23" borderId="0" applyNumberFormat="0" applyBorder="0" applyAlignment="0" applyProtection="0"/>
    <xf numFmtId="0" fontId="72" fillId="23" borderId="0" applyNumberFormat="0" applyBorder="0" applyAlignment="0" applyProtection="0"/>
    <xf numFmtId="0" fontId="44" fillId="23" borderId="0" applyNumberFormat="0" applyBorder="0" applyAlignment="0" applyProtection="0"/>
    <xf numFmtId="0" fontId="72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72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72" fillId="23" borderId="0" applyNumberFormat="0" applyBorder="0" applyAlignment="0" applyProtection="0"/>
    <xf numFmtId="0" fontId="44" fillId="23" borderId="0" applyNumberFormat="0" applyBorder="0" applyAlignment="0" applyProtection="0"/>
    <xf numFmtId="0" fontId="72" fillId="23" borderId="0" applyNumberFormat="0" applyBorder="0" applyAlignment="0" applyProtection="0"/>
    <xf numFmtId="0" fontId="44" fillId="23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4" borderId="0" applyNumberFormat="0" applyBorder="0" applyAlignment="0" applyProtection="0"/>
    <xf numFmtId="0" fontId="44" fillId="24" borderId="0" applyNumberFormat="0" applyBorder="0" applyAlignment="0" applyProtection="0"/>
    <xf numFmtId="0" fontId="72" fillId="24" borderId="0" applyNumberFormat="0" applyBorder="0" applyAlignment="0" applyProtection="0"/>
    <xf numFmtId="0" fontId="44" fillId="24" borderId="0" applyNumberFormat="0" applyBorder="0" applyAlignment="0" applyProtection="0"/>
    <xf numFmtId="0" fontId="72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72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72" fillId="24" borderId="0" applyNumberFormat="0" applyBorder="0" applyAlignment="0" applyProtection="0"/>
    <xf numFmtId="0" fontId="44" fillId="24" borderId="0" applyNumberFormat="0" applyBorder="0" applyAlignment="0" applyProtection="0"/>
    <xf numFmtId="0" fontId="72" fillId="24" borderId="0" applyNumberFormat="0" applyBorder="0" applyAlignment="0" applyProtection="0"/>
    <xf numFmtId="0" fontId="44" fillId="24" borderId="0" applyNumberFormat="0" applyBorder="0" applyAlignment="0" applyProtection="0"/>
    <xf numFmtId="0" fontId="72" fillId="24" borderId="0" applyNumberFormat="0" applyBorder="0" applyAlignment="0" applyProtection="0"/>
    <xf numFmtId="0" fontId="72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44" fillId="19" borderId="0" applyNumberFormat="0" applyBorder="0" applyAlignment="0" applyProtection="0"/>
    <xf numFmtId="0" fontId="72" fillId="19" borderId="0" applyNumberFormat="0" applyBorder="0" applyAlignment="0" applyProtection="0"/>
    <xf numFmtId="0" fontId="72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44" fillId="22" borderId="0" applyNumberFormat="0" applyBorder="0" applyAlignment="0" applyProtection="0"/>
    <xf numFmtId="0" fontId="72" fillId="22" borderId="0" applyNumberFormat="0" applyBorder="0" applyAlignment="0" applyProtection="0"/>
    <xf numFmtId="0" fontId="72" fillId="25" borderId="0" applyNumberFormat="0" applyBorder="0" applyAlignment="0" applyProtection="0"/>
    <xf numFmtId="0" fontId="72" fillId="25" borderId="0" applyNumberFormat="0" applyBorder="0" applyAlignment="0" applyProtection="0"/>
    <xf numFmtId="0" fontId="44" fillId="25" borderId="0" applyNumberFormat="0" applyBorder="0" applyAlignment="0" applyProtection="0"/>
    <xf numFmtId="0" fontId="72" fillId="25" borderId="0" applyNumberFormat="0" applyBorder="0" applyAlignment="0" applyProtection="0"/>
    <xf numFmtId="0" fontId="44" fillId="25" borderId="0" applyNumberFormat="0" applyBorder="0" applyAlignment="0" applyProtection="0"/>
    <xf numFmtId="0" fontId="72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72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72" fillId="25" borderId="0" applyNumberFormat="0" applyBorder="0" applyAlignment="0" applyProtection="0"/>
    <xf numFmtId="0" fontId="44" fillId="25" borderId="0" applyNumberFormat="0" applyBorder="0" applyAlignment="0" applyProtection="0"/>
    <xf numFmtId="0" fontId="72" fillId="25" borderId="0" applyNumberFormat="0" applyBorder="0" applyAlignment="0" applyProtection="0"/>
    <xf numFmtId="0" fontId="44" fillId="25" borderId="0" applyNumberFormat="0" applyBorder="0" applyAlignment="0" applyProtection="0"/>
    <xf numFmtId="0" fontId="72" fillId="25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71" fillId="26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1" fillId="26" borderId="0" applyNumberFormat="0" applyBorder="0" applyAlignment="0" applyProtection="0"/>
    <xf numFmtId="0" fontId="73" fillId="26" borderId="0" applyNumberFormat="0" applyBorder="0" applyAlignment="0" applyProtection="0"/>
    <xf numFmtId="0" fontId="71" fillId="26" borderId="0" applyNumberFormat="0" applyBorder="0" applyAlignment="0" applyProtection="0"/>
    <xf numFmtId="0" fontId="73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3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3" fillId="26" borderId="0" applyNumberFormat="0" applyBorder="0" applyAlignment="0" applyProtection="0"/>
    <xf numFmtId="0" fontId="71" fillId="26" borderId="0" applyNumberFormat="0" applyBorder="0" applyAlignment="0" applyProtection="0"/>
    <xf numFmtId="0" fontId="73" fillId="26" borderId="0" applyNumberFormat="0" applyBorder="0" applyAlignment="0" applyProtection="0"/>
    <xf numFmtId="0" fontId="71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1" fillId="23" borderId="0" applyNumberFormat="0" applyBorder="0" applyAlignment="0" applyProtection="0"/>
    <xf numFmtId="0" fontId="73" fillId="23" borderId="0" applyNumberFormat="0" applyBorder="0" applyAlignment="0" applyProtection="0"/>
    <xf numFmtId="0" fontId="71" fillId="23" borderId="0" applyNumberFormat="0" applyBorder="0" applyAlignment="0" applyProtection="0"/>
    <xf numFmtId="0" fontId="73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3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3" fillId="23" borderId="0" applyNumberFormat="0" applyBorder="0" applyAlignment="0" applyProtection="0"/>
    <xf numFmtId="0" fontId="71" fillId="23" borderId="0" applyNumberFormat="0" applyBorder="0" applyAlignment="0" applyProtection="0"/>
    <xf numFmtId="0" fontId="73" fillId="23" borderId="0" applyNumberFormat="0" applyBorder="0" applyAlignment="0" applyProtection="0"/>
    <xf numFmtId="0" fontId="71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1" fillId="24" borderId="0" applyNumberFormat="0" applyBorder="0" applyAlignment="0" applyProtection="0"/>
    <xf numFmtId="0" fontId="73" fillId="24" borderId="0" applyNumberFormat="0" applyBorder="0" applyAlignment="0" applyProtection="0"/>
    <xf numFmtId="0" fontId="71" fillId="24" borderId="0" applyNumberFormat="0" applyBorder="0" applyAlignment="0" applyProtection="0"/>
    <xf numFmtId="0" fontId="73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3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3" fillId="24" borderId="0" applyNumberFormat="0" applyBorder="0" applyAlignment="0" applyProtection="0"/>
    <xf numFmtId="0" fontId="71" fillId="24" borderId="0" applyNumberFormat="0" applyBorder="0" applyAlignment="0" applyProtection="0"/>
    <xf numFmtId="0" fontId="73" fillId="24" borderId="0" applyNumberFormat="0" applyBorder="0" applyAlignment="0" applyProtection="0"/>
    <xf numFmtId="0" fontId="71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134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1" fillId="29" borderId="0" applyNumberFormat="0" applyBorder="0" applyAlignment="0" applyProtection="0"/>
    <xf numFmtId="0" fontId="73" fillId="29" borderId="0" applyNumberFormat="0" applyBorder="0" applyAlignment="0" applyProtection="0"/>
    <xf numFmtId="0" fontId="71" fillId="29" borderId="0" applyNumberFormat="0" applyBorder="0" applyAlignment="0" applyProtection="0"/>
    <xf numFmtId="0" fontId="73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/>
    <xf numFmtId="0" fontId="74" fillId="29" borderId="0" applyNumberFormat="0" applyBorder="0" applyAlignment="0" applyProtection="0"/>
    <xf numFmtId="0" fontId="74" fillId="29" borderId="0" applyNumberFormat="0" applyBorder="0" applyAlignment="0" applyProtection="0"/>
    <xf numFmtId="0" fontId="74" fillId="29" borderId="0" applyNumberFormat="0" applyBorder="0" applyAlignment="0" applyProtection="0"/>
    <xf numFmtId="0" fontId="74" fillId="29" borderId="0" applyNumberFormat="0" applyBorder="0" applyAlignment="0" applyProtection="0"/>
    <xf numFmtId="0" fontId="74" fillId="29" borderId="0" applyNumberFormat="0" applyBorder="0" applyAlignment="0" applyProtection="0"/>
    <xf numFmtId="0" fontId="74" fillId="29" borderId="0" applyNumberFormat="0" applyBorder="0" applyAlignment="0" applyProtection="0"/>
    <xf numFmtId="0" fontId="73" fillId="29" borderId="0" applyNumberFormat="0" applyBorder="0" applyAlignment="0" applyProtection="0"/>
    <xf numFmtId="0" fontId="71" fillId="29" borderId="0" applyNumberFormat="0" applyBorder="0" applyAlignment="0" applyProtection="0"/>
    <xf numFmtId="0" fontId="73" fillId="29" borderId="0" applyNumberFormat="0" applyBorder="0" applyAlignment="0" applyProtection="0"/>
    <xf numFmtId="0" fontId="71" fillId="29" borderId="0" applyNumberFormat="0" applyBorder="0" applyAlignment="0" applyProtection="0"/>
    <xf numFmtId="0" fontId="73" fillId="29" borderId="0" applyNumberFormat="0" applyBorder="0" applyAlignment="0" applyProtection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2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177" fontId="5" fillId="34" borderId="36">
      <alignment horizontal="center" vertical="center"/>
    </xf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1" fillId="30" borderId="0" applyNumberFormat="0" applyBorder="0" applyAlignment="0" applyProtection="0"/>
    <xf numFmtId="0" fontId="73" fillId="30" borderId="0" applyNumberFormat="0" applyBorder="0" applyAlignment="0" applyProtection="0"/>
    <xf numFmtId="0" fontId="71" fillId="30" borderId="0" applyNumberFormat="0" applyBorder="0" applyAlignment="0" applyProtection="0"/>
    <xf numFmtId="0" fontId="73" fillId="30" borderId="0" applyNumberFormat="0" applyBorder="0" applyAlignment="0" applyProtection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73" fillId="30" borderId="0" applyNumberFormat="0" applyBorder="0" applyAlignment="0" applyProtection="0"/>
    <xf numFmtId="0" fontId="74" fillId="30" borderId="0" applyNumberFormat="0" applyBorder="0" applyAlignment="0" applyProtection="0"/>
    <xf numFmtId="0" fontId="74" fillId="30" borderId="0" applyNumberFormat="0" applyBorder="0" applyAlignment="0" applyProtection="0"/>
    <xf numFmtId="0" fontId="74" fillId="30" borderId="0" applyNumberFormat="0" applyBorder="0" applyAlignment="0" applyProtection="0"/>
    <xf numFmtId="0" fontId="74" fillId="30" borderId="0" applyNumberFormat="0" applyBorder="0" applyAlignment="0" applyProtection="0"/>
    <xf numFmtId="0" fontId="74" fillId="30" borderId="0" applyNumberFormat="0" applyBorder="0" applyAlignment="0" applyProtection="0"/>
    <xf numFmtId="0" fontId="74" fillId="30" borderId="0" applyNumberFormat="0" applyBorder="0" applyAlignment="0" applyProtection="0"/>
    <xf numFmtId="0" fontId="74" fillId="30" borderId="0" applyNumberFormat="0" applyBorder="0" applyAlignment="0" applyProtection="0"/>
    <xf numFmtId="0" fontId="73" fillId="30" borderId="0" applyNumberFormat="0" applyBorder="0" applyAlignment="0" applyProtection="0"/>
    <xf numFmtId="0" fontId="71" fillId="30" borderId="0" applyNumberFormat="0" applyBorder="0" applyAlignment="0" applyProtection="0"/>
    <xf numFmtId="0" fontId="73" fillId="30" borderId="0" applyNumberFormat="0" applyBorder="0" applyAlignment="0" applyProtection="0"/>
    <xf numFmtId="0" fontId="71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1" fillId="31" borderId="0" applyNumberFormat="0" applyBorder="0" applyAlignment="0" applyProtection="0"/>
    <xf numFmtId="0" fontId="73" fillId="31" borderId="0" applyNumberFormat="0" applyBorder="0" applyAlignment="0" applyProtection="0"/>
    <xf numFmtId="0" fontId="71" fillId="31" borderId="0" applyNumberFormat="0" applyBorder="0" applyAlignment="0" applyProtection="0"/>
    <xf numFmtId="0" fontId="73" fillId="31" borderId="0" applyNumberFormat="0" applyBorder="0" applyAlignment="0" applyProtection="0"/>
    <xf numFmtId="0" fontId="71" fillId="31" borderId="0" applyNumberFormat="0" applyBorder="0" applyAlignment="0" applyProtection="0"/>
    <xf numFmtId="0" fontId="71" fillId="31" borderId="0" applyNumberFormat="0" applyBorder="0" applyAlignment="0" applyProtection="0"/>
    <xf numFmtId="0" fontId="71" fillId="31" borderId="0" applyNumberFormat="0" applyBorder="0" applyAlignment="0" applyProtection="0"/>
    <xf numFmtId="0" fontId="71" fillId="31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/>
    <xf numFmtId="0" fontId="74" fillId="31" borderId="0" applyNumberFormat="0" applyBorder="0" applyAlignment="0" applyProtection="0"/>
    <xf numFmtId="0" fontId="74" fillId="31" borderId="0" applyNumberFormat="0" applyBorder="0" applyAlignment="0" applyProtection="0"/>
    <xf numFmtId="0" fontId="74" fillId="31" borderId="0" applyNumberFormat="0" applyBorder="0" applyAlignment="0" applyProtection="0"/>
    <xf numFmtId="0" fontId="74" fillId="31" borderId="0" applyNumberFormat="0" applyBorder="0" applyAlignment="0" applyProtection="0"/>
    <xf numFmtId="0" fontId="74" fillId="31" borderId="0" applyNumberFormat="0" applyBorder="0" applyAlignment="0" applyProtection="0"/>
    <xf numFmtId="0" fontId="74" fillId="31" borderId="0" applyNumberFormat="0" applyBorder="0" applyAlignment="0" applyProtection="0"/>
    <xf numFmtId="0" fontId="73" fillId="31" borderId="0" applyNumberFormat="0" applyBorder="0" applyAlignment="0" applyProtection="0"/>
    <xf numFmtId="0" fontId="71" fillId="31" borderId="0" applyNumberFormat="0" applyBorder="0" applyAlignment="0" applyProtection="0"/>
    <xf numFmtId="0" fontId="73" fillId="31" borderId="0" applyNumberFormat="0" applyBorder="0" applyAlignment="0" applyProtection="0"/>
    <xf numFmtId="0" fontId="71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1" fillId="32" borderId="0" applyNumberFormat="0" applyBorder="0" applyAlignment="0" applyProtection="0"/>
    <xf numFmtId="0" fontId="73" fillId="32" borderId="0" applyNumberFormat="0" applyBorder="0" applyAlignment="0" applyProtection="0"/>
    <xf numFmtId="0" fontId="71" fillId="32" borderId="0" applyNumberFormat="0" applyBorder="0" applyAlignment="0" applyProtection="0"/>
    <xf numFmtId="0" fontId="73" fillId="32" borderId="0" applyNumberFormat="0" applyBorder="0" applyAlignment="0" applyProtection="0"/>
    <xf numFmtId="0" fontId="71" fillId="32" borderId="0" applyNumberFormat="0" applyBorder="0" applyAlignment="0" applyProtection="0"/>
    <xf numFmtId="0" fontId="71" fillId="32" borderId="0" applyNumberFormat="0" applyBorder="0" applyAlignment="0" applyProtection="0"/>
    <xf numFmtId="0" fontId="71" fillId="32" borderId="0" applyNumberFormat="0" applyBorder="0" applyAlignment="0" applyProtection="0"/>
    <xf numFmtId="0" fontId="71" fillId="32" borderId="0" applyNumberFormat="0" applyBorder="0" applyAlignment="0" applyProtection="0"/>
    <xf numFmtId="0" fontId="73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3" fillId="32" borderId="0" applyNumberFormat="0" applyBorder="0" applyAlignment="0" applyProtection="0"/>
    <xf numFmtId="0" fontId="71" fillId="32" borderId="0" applyNumberFormat="0" applyBorder="0" applyAlignment="0" applyProtection="0"/>
    <xf numFmtId="0" fontId="73" fillId="32" borderId="0" applyNumberFormat="0" applyBorder="0" applyAlignment="0" applyProtection="0"/>
    <xf numFmtId="0" fontId="71" fillId="32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7" borderId="0" applyNumberFormat="0" applyBorder="0" applyAlignment="0" applyProtection="0"/>
    <xf numFmtId="0" fontId="71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4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28" borderId="0" applyNumberFormat="0" applyBorder="0" applyAlignment="0" applyProtection="0"/>
    <xf numFmtId="0" fontId="71" fillId="28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1" fillId="33" borderId="0" applyNumberFormat="0" applyBorder="0" applyAlignment="0" applyProtection="0"/>
    <xf numFmtId="0" fontId="73" fillId="33" borderId="0" applyNumberFormat="0" applyBorder="0" applyAlignment="0" applyProtection="0"/>
    <xf numFmtId="0" fontId="71" fillId="33" borderId="0" applyNumberFormat="0" applyBorder="0" applyAlignment="0" applyProtection="0"/>
    <xf numFmtId="0" fontId="73" fillId="33" borderId="0" applyNumberFormat="0" applyBorder="0" applyAlignment="0" applyProtection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0" fontId="73" fillId="33" borderId="0" applyNumberFormat="0" applyBorder="0" applyAlignment="0" applyProtection="0"/>
    <xf numFmtId="0" fontId="74" fillId="33" borderId="0" applyNumberFormat="0" applyBorder="0" applyAlignment="0" applyProtection="0"/>
    <xf numFmtId="0" fontId="74" fillId="33" borderId="0" applyNumberFormat="0" applyBorder="0" applyAlignment="0" applyProtection="0"/>
    <xf numFmtId="0" fontId="74" fillId="33" borderId="0" applyNumberFormat="0" applyBorder="0" applyAlignment="0" applyProtection="0"/>
    <xf numFmtId="0" fontId="74" fillId="33" borderId="0" applyNumberFormat="0" applyBorder="0" applyAlignment="0" applyProtection="0"/>
    <xf numFmtId="0" fontId="74" fillId="33" borderId="0" applyNumberFormat="0" applyBorder="0" applyAlignment="0" applyProtection="0"/>
    <xf numFmtId="0" fontId="74" fillId="33" borderId="0" applyNumberFormat="0" applyBorder="0" applyAlignment="0" applyProtection="0"/>
    <xf numFmtId="0" fontId="74" fillId="33" borderId="0" applyNumberFormat="0" applyBorder="0" applyAlignment="0" applyProtection="0"/>
    <xf numFmtId="0" fontId="73" fillId="33" borderId="0" applyNumberFormat="0" applyBorder="0" applyAlignment="0" applyProtection="0"/>
    <xf numFmtId="0" fontId="71" fillId="33" borderId="0" applyNumberFormat="0" applyBorder="0" applyAlignment="0" applyProtection="0"/>
    <xf numFmtId="0" fontId="73" fillId="33" borderId="0" applyNumberFormat="0" applyBorder="0" applyAlignment="0" applyProtection="0"/>
    <xf numFmtId="0" fontId="71" fillId="33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33" borderId="0" applyNumberFormat="0" applyBorder="0" applyAlignment="0" applyProtection="0"/>
    <xf numFmtId="0" fontId="65" fillId="35" borderId="37" applyNumberFormat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6" fillId="35" borderId="38" applyNumberFormat="0" applyAlignment="0" applyProtection="0"/>
    <xf numFmtId="0" fontId="66" fillId="35" borderId="38" applyNumberFormat="0" applyAlignment="0" applyProtection="0"/>
    <xf numFmtId="0" fontId="66" fillId="35" borderId="38" applyNumberFormat="0" applyAlignment="0" applyProtection="0"/>
    <xf numFmtId="0" fontId="68" fillId="36" borderId="39" applyNumberFormat="0" applyAlignment="0" applyProtection="0"/>
    <xf numFmtId="0" fontId="68" fillId="36" borderId="39" applyNumberFormat="0" applyAlignment="0" applyProtection="0"/>
    <xf numFmtId="0" fontId="75" fillId="0" borderId="0" applyNumberFormat="0" applyFill="0" applyBorder="0" applyAlignment="0" applyProtection="0"/>
    <xf numFmtId="178" fontId="112" fillId="0" borderId="0">
      <protection locked="0"/>
    </xf>
    <xf numFmtId="0" fontId="113" fillId="0" borderId="0"/>
    <xf numFmtId="0" fontId="114" fillId="0" borderId="0"/>
    <xf numFmtId="178" fontId="112" fillId="0" borderId="0">
      <protection locked="0"/>
    </xf>
    <xf numFmtId="179" fontId="112" fillId="0" borderId="0">
      <protection locked="0"/>
    </xf>
    <xf numFmtId="0" fontId="76" fillId="21" borderId="38" applyNumberFormat="0" applyAlignment="0" applyProtection="0"/>
    <xf numFmtId="0" fontId="76" fillId="21" borderId="38" applyNumberFormat="0" applyAlignment="0" applyProtection="0"/>
    <xf numFmtId="0" fontId="64" fillId="21" borderId="38" applyNumberFormat="0" applyAlignment="0" applyProtection="0"/>
    <xf numFmtId="0" fontId="76" fillId="21" borderId="38" applyNumberFormat="0" applyAlignment="0" applyProtection="0"/>
    <xf numFmtId="0" fontId="64" fillId="21" borderId="38" applyNumberFormat="0" applyAlignment="0" applyProtection="0"/>
    <xf numFmtId="0" fontId="76" fillId="21" borderId="38" applyNumberFormat="0" applyAlignment="0" applyProtection="0"/>
    <xf numFmtId="0" fontId="64" fillId="21" borderId="38" applyNumberFormat="0" applyAlignment="0" applyProtection="0"/>
    <xf numFmtId="0" fontId="76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76" fillId="21" borderId="38" applyNumberFormat="0" applyAlignment="0" applyProtection="0"/>
    <xf numFmtId="0" fontId="77" fillId="21" borderId="38" applyNumberFormat="0" applyAlignment="0" applyProtection="0"/>
    <xf numFmtId="0" fontId="77" fillId="21" borderId="38" applyNumberFormat="0" applyAlignment="0" applyProtection="0"/>
    <xf numFmtId="0" fontId="77" fillId="21" borderId="38" applyNumberFormat="0" applyAlignment="0" applyProtection="0"/>
    <xf numFmtId="0" fontId="77" fillId="21" borderId="38" applyNumberFormat="0" applyAlignment="0" applyProtection="0"/>
    <xf numFmtId="0" fontId="77" fillId="21" borderId="38" applyNumberFormat="0" applyAlignment="0" applyProtection="0"/>
    <xf numFmtId="0" fontId="77" fillId="21" borderId="38" applyNumberFormat="0" applyAlignment="0" applyProtection="0"/>
    <xf numFmtId="0" fontId="77" fillId="21" borderId="38" applyNumberFormat="0" applyAlignment="0" applyProtection="0"/>
    <xf numFmtId="0" fontId="76" fillId="21" borderId="38" applyNumberFormat="0" applyAlignment="0" applyProtection="0"/>
    <xf numFmtId="0" fontId="64" fillId="21" borderId="38" applyNumberFormat="0" applyAlignment="0" applyProtection="0"/>
    <xf numFmtId="0" fontId="76" fillId="21" borderId="38" applyNumberFormat="0" applyAlignment="0" applyProtection="0"/>
    <xf numFmtId="0" fontId="64" fillId="21" borderId="38" applyNumberFormat="0" applyAlignment="0" applyProtection="0"/>
    <xf numFmtId="0" fontId="78" fillId="35" borderId="37" applyNumberFormat="0" applyAlignment="0" applyProtection="0"/>
    <xf numFmtId="0" fontId="78" fillId="35" borderId="37" applyNumberFormat="0" applyAlignment="0" applyProtection="0"/>
    <xf numFmtId="0" fontId="65" fillId="35" borderId="37" applyNumberFormat="0" applyAlignment="0" applyProtection="0"/>
    <xf numFmtId="0" fontId="78" fillId="35" borderId="37" applyNumberFormat="0" applyAlignment="0" applyProtection="0"/>
    <xf numFmtId="0" fontId="65" fillId="35" borderId="37" applyNumberFormat="0" applyAlignment="0" applyProtection="0"/>
    <xf numFmtId="0" fontId="78" fillId="35" borderId="37" applyNumberFormat="0" applyAlignment="0" applyProtection="0"/>
    <xf numFmtId="0" fontId="65" fillId="35" borderId="37" applyNumberFormat="0" applyAlignment="0" applyProtection="0"/>
    <xf numFmtId="0" fontId="78" fillId="35" borderId="37" applyNumberFormat="0" applyAlignment="0" applyProtection="0"/>
    <xf numFmtId="0" fontId="65" fillId="35" borderId="37" applyNumberFormat="0" applyAlignment="0" applyProtection="0"/>
    <xf numFmtId="0" fontId="65" fillId="35" borderId="37" applyNumberFormat="0" applyAlignment="0" applyProtection="0"/>
    <xf numFmtId="0" fontId="65" fillId="35" borderId="37" applyNumberFormat="0" applyAlignment="0" applyProtection="0"/>
    <xf numFmtId="0" fontId="78" fillId="35" borderId="37" applyNumberFormat="0" applyAlignment="0" applyProtection="0"/>
    <xf numFmtId="0" fontId="79" fillId="35" borderId="37" applyNumberFormat="0" applyAlignment="0" applyProtection="0"/>
    <xf numFmtId="0" fontId="79" fillId="35" borderId="37" applyNumberFormat="0" applyAlignment="0" applyProtection="0"/>
    <xf numFmtId="0" fontId="79" fillId="35" borderId="37" applyNumberFormat="0" applyAlignment="0" applyProtection="0"/>
    <xf numFmtId="0" fontId="79" fillId="35" borderId="37" applyNumberFormat="0" applyAlignment="0" applyProtection="0"/>
    <xf numFmtId="0" fontId="79" fillId="35" borderId="37" applyNumberFormat="0" applyAlignment="0" applyProtection="0"/>
    <xf numFmtId="0" fontId="79" fillId="35" borderId="37" applyNumberFormat="0" applyAlignment="0" applyProtection="0"/>
    <xf numFmtId="0" fontId="79" fillId="35" borderId="37" applyNumberFormat="0" applyAlignment="0" applyProtection="0"/>
    <xf numFmtId="0" fontId="78" fillId="35" borderId="37" applyNumberFormat="0" applyAlignment="0" applyProtection="0"/>
    <xf numFmtId="0" fontId="65" fillId="35" borderId="37" applyNumberFormat="0" applyAlignment="0" applyProtection="0"/>
    <xf numFmtId="0" fontId="78" fillId="35" borderId="37" applyNumberFormat="0" applyAlignment="0" applyProtection="0"/>
    <xf numFmtId="0" fontId="65" fillId="35" borderId="37" applyNumberFormat="0" applyAlignment="0" applyProtection="0"/>
    <xf numFmtId="0" fontId="112" fillId="0" borderId="0">
      <protection locked="0"/>
    </xf>
    <xf numFmtId="18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61" fillId="18" borderId="0" applyNumberFormat="0" applyBorder="0" applyAlignment="0" applyProtection="0"/>
    <xf numFmtId="0" fontId="80" fillId="18" borderId="0" applyNumberFormat="0" applyBorder="0" applyAlignment="0" applyProtection="0"/>
    <xf numFmtId="0" fontId="61" fillId="18" borderId="0" applyNumberFormat="0" applyBorder="0" applyAlignment="0" applyProtection="0"/>
    <xf numFmtId="0" fontId="80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135" fillId="13" borderId="0" applyNumberFormat="0" applyBorder="0" applyAlignment="0" applyProtection="0"/>
    <xf numFmtId="0" fontId="61" fillId="18" borderId="0" applyNumberFormat="0" applyBorder="0" applyAlignment="0" applyProtection="0"/>
    <xf numFmtId="0" fontId="80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0" fillId="18" borderId="0" applyNumberFormat="0" applyBorder="0" applyAlignment="0" applyProtection="0"/>
    <xf numFmtId="0" fontId="61" fillId="18" borderId="0" applyNumberFormat="0" applyBorder="0" applyAlignment="0" applyProtection="0"/>
    <xf numFmtId="0" fontId="80" fillId="18" borderId="0" applyNumberFormat="0" applyBorder="0" applyAlignment="0" applyProtection="0"/>
    <xf numFmtId="0" fontId="61" fillId="18" borderId="0" applyNumberFormat="0" applyBorder="0" applyAlignment="0" applyProtection="0"/>
    <xf numFmtId="0" fontId="80" fillId="18" borderId="0" applyNumberFormat="0" applyBorder="0" applyAlignment="0" applyProtection="0"/>
    <xf numFmtId="166" fontId="14" fillId="0" borderId="0" applyFont="0" applyFill="0" applyBorder="0" applyAlignment="0" applyProtection="0"/>
    <xf numFmtId="0" fontId="64" fillId="21" borderId="38" applyNumberFormat="0" applyAlignment="0" applyProtection="0"/>
    <xf numFmtId="0" fontId="56" fillId="0" borderId="40" applyNumberFormat="0" applyFill="0" applyAlignment="0" applyProtection="0"/>
    <xf numFmtId="0" fontId="70" fillId="0" borderId="0" applyNumberForma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1" fontId="112" fillId="0" borderId="0">
      <protection locked="0"/>
    </xf>
    <xf numFmtId="0" fontId="115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38" fontId="6" fillId="37" borderId="0" applyNumberFormat="0" applyBorder="0" applyAlignment="0" applyProtection="0"/>
    <xf numFmtId="0" fontId="61" fillId="18" borderId="0" applyNumberFormat="0" applyBorder="0" applyAlignment="0" applyProtection="0"/>
    <xf numFmtId="0" fontId="116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58" fillId="0" borderId="41" applyNumberFormat="0" applyFill="0" applyAlignment="0" applyProtection="0"/>
    <xf numFmtId="0" fontId="117" fillId="0" borderId="0">
      <protection locked="0"/>
    </xf>
    <xf numFmtId="0" fontId="58" fillId="0" borderId="41" applyNumberFormat="0" applyFill="0" applyAlignment="0" applyProtection="0"/>
    <xf numFmtId="0" fontId="58" fillId="0" borderId="41" applyNumberFormat="0" applyFill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59" fillId="0" borderId="42" applyNumberFormat="0" applyFill="0" applyAlignment="0" applyProtection="0"/>
    <xf numFmtId="0" fontId="117" fillId="0" borderId="0">
      <protection locked="0"/>
    </xf>
    <xf numFmtId="0" fontId="59" fillId="0" borderId="42" applyNumberFormat="0" applyFill="0" applyAlignment="0" applyProtection="0"/>
    <xf numFmtId="0" fontId="59" fillId="0" borderId="42" applyNumberFormat="0" applyFill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53" fillId="0" borderId="0" applyNumberFormat="0" applyFill="0" applyBorder="0" applyAlignment="0" applyProtection="0"/>
    <xf numFmtId="0" fontId="118" fillId="0" borderId="44" applyNumberFormat="0" applyFill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10" fontId="6" fillId="38" borderId="34" applyNumberFormat="0" applyBorder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0" fontId="64" fillId="21" borderId="38" applyNumberFormat="0" applyAlignment="0" applyProtection="0"/>
    <xf numFmtId="4" fontId="45" fillId="0" borderId="0" applyBorder="0">
      <alignment horizontal="right" vertical="center"/>
    </xf>
    <xf numFmtId="4" fontId="45" fillId="0" borderId="35">
      <alignment horizontal="right" vertical="center"/>
    </xf>
    <xf numFmtId="40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86" fillId="0" borderId="45" applyNumberFormat="0" applyFill="0" applyAlignment="0" applyProtection="0"/>
    <xf numFmtId="0" fontId="86" fillId="0" borderId="45" applyNumberFormat="0" applyFill="0" applyAlignment="0" applyProtection="0"/>
    <xf numFmtId="0" fontId="67" fillId="0" borderId="45" applyNumberFormat="0" applyFill="0" applyAlignment="0" applyProtection="0"/>
    <xf numFmtId="0" fontId="86" fillId="0" borderId="45" applyNumberFormat="0" applyFill="0" applyAlignment="0" applyProtection="0"/>
    <xf numFmtId="0" fontId="67" fillId="0" borderId="45" applyNumberFormat="0" applyFill="0" applyAlignment="0" applyProtection="0"/>
    <xf numFmtId="0" fontId="86" fillId="0" borderId="45" applyNumberFormat="0" applyFill="0" applyAlignment="0" applyProtection="0"/>
    <xf numFmtId="0" fontId="67" fillId="0" borderId="45" applyNumberFormat="0" applyFill="0" applyAlignment="0" applyProtection="0"/>
    <xf numFmtId="0" fontId="86" fillId="0" borderId="45" applyNumberFormat="0" applyFill="0" applyAlignment="0" applyProtection="0"/>
    <xf numFmtId="0" fontId="67" fillId="0" borderId="45" applyNumberFormat="0" applyFill="0" applyAlignment="0" applyProtection="0"/>
    <xf numFmtId="0" fontId="67" fillId="0" borderId="45" applyNumberFormat="0" applyFill="0" applyAlignment="0" applyProtection="0"/>
    <xf numFmtId="0" fontId="67" fillId="0" borderId="45" applyNumberFormat="0" applyFill="0" applyAlignment="0" applyProtection="0"/>
    <xf numFmtId="0" fontId="86" fillId="0" borderId="45" applyNumberFormat="0" applyFill="0" applyAlignment="0" applyProtection="0"/>
    <xf numFmtId="0" fontId="87" fillId="0" borderId="45" applyNumberFormat="0" applyFill="0" applyAlignment="0" applyProtection="0"/>
    <xf numFmtId="0" fontId="87" fillId="0" borderId="45" applyNumberFormat="0" applyFill="0" applyAlignment="0" applyProtection="0"/>
    <xf numFmtId="0" fontId="87" fillId="0" borderId="45" applyNumberFormat="0" applyFill="0" applyAlignment="0" applyProtection="0"/>
    <xf numFmtId="0" fontId="87" fillId="0" borderId="45" applyNumberFormat="0" applyFill="0" applyAlignment="0" applyProtection="0"/>
    <xf numFmtId="0" fontId="87" fillId="0" borderId="45" applyNumberFormat="0" applyFill="0" applyAlignment="0" applyProtection="0"/>
    <xf numFmtId="0" fontId="87" fillId="0" borderId="45" applyNumberFormat="0" applyFill="0" applyAlignment="0" applyProtection="0"/>
    <xf numFmtId="0" fontId="87" fillId="0" borderId="45" applyNumberFormat="0" applyFill="0" applyAlignment="0" applyProtection="0"/>
    <xf numFmtId="0" fontId="86" fillId="0" borderId="45" applyNumberFormat="0" applyFill="0" applyAlignment="0" applyProtection="0"/>
    <xf numFmtId="0" fontId="67" fillId="0" borderId="45" applyNumberFormat="0" applyFill="0" applyAlignment="0" applyProtection="0"/>
    <xf numFmtId="0" fontId="86" fillId="0" borderId="45" applyNumberFormat="0" applyFill="0" applyAlignment="0" applyProtection="0"/>
    <xf numFmtId="0" fontId="67" fillId="0" borderId="45" applyNumberFormat="0" applyFill="0" applyAlignment="0" applyProtection="0"/>
    <xf numFmtId="0" fontId="88" fillId="36" borderId="39" applyNumberFormat="0" applyAlignment="0" applyProtection="0"/>
    <xf numFmtId="0" fontId="88" fillId="36" borderId="39" applyNumberFormat="0" applyAlignment="0" applyProtection="0"/>
    <xf numFmtId="0" fontId="68" fillId="36" borderId="39" applyNumberFormat="0" applyAlignment="0" applyProtection="0"/>
    <xf numFmtId="0" fontId="88" fillId="36" borderId="39" applyNumberFormat="0" applyAlignment="0" applyProtection="0"/>
    <xf numFmtId="0" fontId="68" fillId="36" borderId="39" applyNumberFormat="0" applyAlignment="0" applyProtection="0"/>
    <xf numFmtId="0" fontId="88" fillId="36" borderId="39" applyNumberFormat="0" applyAlignment="0" applyProtection="0"/>
    <xf numFmtId="0" fontId="68" fillId="36" borderId="39" applyNumberFormat="0" applyAlignment="0" applyProtection="0"/>
    <xf numFmtId="0" fontId="88" fillId="36" borderId="39" applyNumberFormat="0" applyAlignment="0" applyProtection="0"/>
    <xf numFmtId="0" fontId="68" fillId="36" borderId="39" applyNumberFormat="0" applyAlignment="0" applyProtection="0"/>
    <xf numFmtId="0" fontId="68" fillId="36" borderId="39" applyNumberFormat="0" applyAlignment="0" applyProtection="0"/>
    <xf numFmtId="0" fontId="68" fillId="36" borderId="39" applyNumberFormat="0" applyAlignment="0" applyProtection="0"/>
    <xf numFmtId="0" fontId="88" fillId="36" borderId="39" applyNumberFormat="0" applyAlignment="0" applyProtection="0"/>
    <xf numFmtId="0" fontId="89" fillId="36" borderId="39" applyNumberFormat="0" applyAlignment="0" applyProtection="0"/>
    <xf numFmtId="0" fontId="89" fillId="36" borderId="39" applyNumberFormat="0" applyAlignment="0" applyProtection="0"/>
    <xf numFmtId="0" fontId="89" fillId="36" borderId="39" applyNumberFormat="0" applyAlignment="0" applyProtection="0"/>
    <xf numFmtId="0" fontId="89" fillId="36" borderId="39" applyNumberFormat="0" applyAlignment="0" applyProtection="0"/>
    <xf numFmtId="0" fontId="89" fillId="36" borderId="39" applyNumberFormat="0" applyAlignment="0" applyProtection="0"/>
    <xf numFmtId="0" fontId="89" fillId="36" borderId="39" applyNumberFormat="0" applyAlignment="0" applyProtection="0"/>
    <xf numFmtId="0" fontId="89" fillId="36" borderId="39" applyNumberFormat="0" applyAlignment="0" applyProtection="0"/>
    <xf numFmtId="0" fontId="88" fillId="36" borderId="39" applyNumberFormat="0" applyAlignment="0" applyProtection="0"/>
    <xf numFmtId="0" fontId="68" fillId="36" borderId="39" applyNumberFormat="0" applyAlignment="0" applyProtection="0"/>
    <xf numFmtId="0" fontId="88" fillId="36" borderId="39" applyNumberFormat="0" applyAlignment="0" applyProtection="0"/>
    <xf numFmtId="0" fontId="68" fillId="36" borderId="39" applyNumberFormat="0" applyAlignment="0" applyProtection="0"/>
    <xf numFmtId="0" fontId="67" fillId="0" borderId="45" applyNumberFormat="0" applyFill="0" applyAlignment="0" applyProtection="0"/>
    <xf numFmtId="0" fontId="67" fillId="0" borderId="45" applyNumberFormat="0" applyFill="0" applyAlignment="0" applyProtection="0"/>
    <xf numFmtId="0" fontId="90" fillId="0" borderId="41" applyNumberFormat="0" applyFill="0" applyAlignment="0" applyProtection="0"/>
    <xf numFmtId="0" fontId="90" fillId="0" borderId="41" applyNumberFormat="0" applyFill="0" applyAlignment="0" applyProtection="0"/>
    <xf numFmtId="0" fontId="58" fillId="0" borderId="41" applyNumberFormat="0" applyFill="0" applyAlignment="0" applyProtection="0"/>
    <xf numFmtId="0" fontId="90" fillId="0" borderId="41" applyNumberFormat="0" applyFill="0" applyAlignment="0" applyProtection="0"/>
    <xf numFmtId="0" fontId="58" fillId="0" borderId="41" applyNumberFormat="0" applyFill="0" applyAlignment="0" applyProtection="0"/>
    <xf numFmtId="0" fontId="90" fillId="0" borderId="41" applyNumberFormat="0" applyFill="0" applyAlignment="0" applyProtection="0"/>
    <xf numFmtId="0" fontId="58" fillId="0" borderId="41" applyNumberFormat="0" applyFill="0" applyAlignment="0" applyProtection="0"/>
    <xf numFmtId="0" fontId="90" fillId="0" borderId="41" applyNumberFormat="0" applyFill="0" applyAlignment="0" applyProtection="0"/>
    <xf numFmtId="0" fontId="58" fillId="0" borderId="41" applyNumberFormat="0" applyFill="0" applyAlignment="0" applyProtection="0"/>
    <xf numFmtId="0" fontId="58" fillId="0" borderId="41" applyNumberFormat="0" applyFill="0" applyAlignment="0" applyProtection="0"/>
    <xf numFmtId="0" fontId="58" fillId="0" borderId="41" applyNumberFormat="0" applyFill="0" applyAlignment="0" applyProtection="0"/>
    <xf numFmtId="0" fontId="90" fillId="0" borderId="41" applyNumberFormat="0" applyFill="0" applyAlignment="0" applyProtection="0"/>
    <xf numFmtId="0" fontId="91" fillId="0" borderId="41" applyNumberFormat="0" applyFill="0" applyAlignment="0" applyProtection="0"/>
    <xf numFmtId="0" fontId="91" fillId="0" borderId="41" applyNumberFormat="0" applyFill="0" applyAlignment="0" applyProtection="0"/>
    <xf numFmtId="0" fontId="91" fillId="0" borderId="41" applyNumberFormat="0" applyFill="0" applyAlignment="0" applyProtection="0"/>
    <xf numFmtId="0" fontId="91" fillId="0" borderId="41" applyNumberFormat="0" applyFill="0" applyAlignment="0" applyProtection="0"/>
    <xf numFmtId="0" fontId="91" fillId="0" borderId="41" applyNumberFormat="0" applyFill="0" applyAlignment="0" applyProtection="0"/>
    <xf numFmtId="0" fontId="91" fillId="0" borderId="41" applyNumberFormat="0" applyFill="0" applyAlignment="0" applyProtection="0"/>
    <xf numFmtId="0" fontId="91" fillId="0" borderId="41" applyNumberFormat="0" applyFill="0" applyAlignment="0" applyProtection="0"/>
    <xf numFmtId="0" fontId="90" fillId="0" borderId="41" applyNumberFormat="0" applyFill="0" applyAlignment="0" applyProtection="0"/>
    <xf numFmtId="0" fontId="58" fillId="0" borderId="41" applyNumberFormat="0" applyFill="0" applyAlignment="0" applyProtection="0"/>
    <xf numFmtId="0" fontId="90" fillId="0" borderId="41" applyNumberFormat="0" applyFill="0" applyAlignment="0" applyProtection="0"/>
    <xf numFmtId="0" fontId="58" fillId="0" borderId="41" applyNumberFormat="0" applyFill="0" applyAlignment="0" applyProtection="0"/>
    <xf numFmtId="0" fontId="92" fillId="0" borderId="42" applyNumberFormat="0" applyFill="0" applyAlignment="0" applyProtection="0"/>
    <xf numFmtId="0" fontId="92" fillId="0" borderId="42" applyNumberFormat="0" applyFill="0" applyAlignment="0" applyProtection="0"/>
    <xf numFmtId="0" fontId="59" fillId="0" borderId="42" applyNumberFormat="0" applyFill="0" applyAlignment="0" applyProtection="0"/>
    <xf numFmtId="0" fontId="92" fillId="0" borderId="42" applyNumberFormat="0" applyFill="0" applyAlignment="0" applyProtection="0"/>
    <xf numFmtId="0" fontId="59" fillId="0" borderId="42" applyNumberFormat="0" applyFill="0" applyAlignment="0" applyProtection="0"/>
    <xf numFmtId="0" fontId="92" fillId="0" borderId="42" applyNumberFormat="0" applyFill="0" applyAlignment="0" applyProtection="0"/>
    <xf numFmtId="0" fontId="59" fillId="0" borderId="42" applyNumberFormat="0" applyFill="0" applyAlignment="0" applyProtection="0"/>
    <xf numFmtId="0" fontId="92" fillId="0" borderId="42" applyNumberFormat="0" applyFill="0" applyAlignment="0" applyProtection="0"/>
    <xf numFmtId="0" fontId="59" fillId="0" borderId="42" applyNumberFormat="0" applyFill="0" applyAlignment="0" applyProtection="0"/>
    <xf numFmtId="0" fontId="59" fillId="0" borderId="42" applyNumberFormat="0" applyFill="0" applyAlignment="0" applyProtection="0"/>
    <xf numFmtId="0" fontId="59" fillId="0" borderId="42" applyNumberFormat="0" applyFill="0" applyAlignment="0" applyProtection="0"/>
    <xf numFmtId="0" fontId="92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2" fillId="0" borderId="42" applyNumberFormat="0" applyFill="0" applyAlignment="0" applyProtection="0"/>
    <xf numFmtId="0" fontId="59" fillId="0" borderId="42" applyNumberFormat="0" applyFill="0" applyAlignment="0" applyProtection="0"/>
    <xf numFmtId="0" fontId="92" fillId="0" borderId="42" applyNumberFormat="0" applyFill="0" applyAlignment="0" applyProtection="0"/>
    <xf numFmtId="0" fontId="59" fillId="0" borderId="42" applyNumberFormat="0" applyFill="0" applyAlignment="0" applyProtection="0"/>
    <xf numFmtId="0" fontId="94" fillId="0" borderId="43" applyNumberFormat="0" applyFill="0" applyAlignment="0" applyProtection="0"/>
    <xf numFmtId="0" fontId="94" fillId="0" borderId="43" applyNumberFormat="0" applyFill="0" applyAlignment="0" applyProtection="0"/>
    <xf numFmtId="0" fontId="60" fillId="0" borderId="43" applyNumberFormat="0" applyFill="0" applyAlignment="0" applyProtection="0"/>
    <xf numFmtId="0" fontId="94" fillId="0" borderId="43" applyNumberFormat="0" applyFill="0" applyAlignment="0" applyProtection="0"/>
    <xf numFmtId="0" fontId="60" fillId="0" borderId="43" applyNumberFormat="0" applyFill="0" applyAlignment="0" applyProtection="0"/>
    <xf numFmtId="0" fontId="94" fillId="0" borderId="43" applyNumberFormat="0" applyFill="0" applyAlignment="0" applyProtection="0"/>
    <xf numFmtId="0" fontId="60" fillId="0" borderId="43" applyNumberFormat="0" applyFill="0" applyAlignment="0" applyProtection="0"/>
    <xf numFmtId="0" fontId="94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94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4" fillId="0" borderId="43" applyNumberFormat="0" applyFill="0" applyAlignment="0" applyProtection="0"/>
    <xf numFmtId="0" fontId="60" fillId="0" borderId="43" applyNumberFormat="0" applyFill="0" applyAlignment="0" applyProtection="0"/>
    <xf numFmtId="0" fontId="94" fillId="0" borderId="43" applyNumberFormat="0" applyFill="0" applyAlignment="0" applyProtection="0"/>
    <xf numFmtId="0" fontId="60" fillId="0" borderId="43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96" fillId="39" borderId="0" applyNumberFormat="0" applyBorder="0" applyAlignment="0" applyProtection="0"/>
    <xf numFmtId="0" fontId="96" fillId="39" borderId="0" applyNumberFormat="0" applyBorder="0" applyAlignment="0" applyProtection="0"/>
    <xf numFmtId="0" fontId="63" fillId="39" borderId="0" applyNumberFormat="0" applyBorder="0" applyAlignment="0" applyProtection="0"/>
    <xf numFmtId="0" fontId="96" fillId="39" borderId="0" applyNumberFormat="0" applyBorder="0" applyAlignment="0" applyProtection="0"/>
    <xf numFmtId="0" fontId="63" fillId="39" borderId="0" applyNumberFormat="0" applyBorder="0" applyAlignment="0" applyProtection="0"/>
    <xf numFmtId="0" fontId="96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138" fillId="14" borderId="0" applyNumberFormat="0" applyBorder="0" applyAlignment="0" applyProtection="0"/>
    <xf numFmtId="0" fontId="96" fillId="39" borderId="0" applyNumberFormat="0" applyBorder="0" applyAlignment="0" applyProtection="0"/>
    <xf numFmtId="0" fontId="138" fillId="14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96" fillId="39" borderId="0" applyNumberFormat="0" applyBorder="0" applyAlignment="0" applyProtection="0"/>
    <xf numFmtId="0" fontId="97" fillId="39" borderId="0" applyNumberFormat="0" applyBorder="0" applyAlignment="0" applyProtection="0"/>
    <xf numFmtId="0" fontId="97" fillId="39" borderId="0" applyNumberFormat="0" applyBorder="0" applyAlignment="0" applyProtection="0"/>
    <xf numFmtId="0" fontId="97" fillId="39" borderId="0" applyNumberFormat="0" applyBorder="0" applyAlignment="0" applyProtection="0"/>
    <xf numFmtId="0" fontId="97" fillId="39" borderId="0" applyNumberFormat="0" applyBorder="0" applyAlignment="0" applyProtection="0"/>
    <xf numFmtId="0" fontId="97" fillId="39" borderId="0" applyNumberFormat="0" applyBorder="0" applyAlignment="0" applyProtection="0"/>
    <xf numFmtId="0" fontId="97" fillId="39" borderId="0" applyNumberFormat="0" applyBorder="0" applyAlignment="0" applyProtection="0"/>
    <xf numFmtId="0" fontId="97" fillId="39" borderId="0" applyNumberFormat="0" applyBorder="0" applyAlignment="0" applyProtection="0"/>
    <xf numFmtId="0" fontId="96" fillId="39" borderId="0" applyNumberFormat="0" applyBorder="0" applyAlignment="0" applyProtection="0"/>
    <xf numFmtId="0" fontId="63" fillId="39" borderId="0" applyNumberFormat="0" applyBorder="0" applyAlignment="0" applyProtection="0"/>
    <xf numFmtId="0" fontId="96" fillId="39" borderId="0" applyNumberFormat="0" applyBorder="0" applyAlignment="0" applyProtection="0"/>
    <xf numFmtId="0" fontId="63" fillId="39" borderId="0" applyNumberFormat="0" applyBorder="0" applyAlignment="0" applyProtection="0"/>
    <xf numFmtId="0" fontId="96" fillId="39" borderId="0" applyNumberFormat="0" applyBorder="0" applyAlignment="0" applyProtection="0"/>
    <xf numFmtId="37" fontId="119" fillId="0" borderId="0"/>
    <xf numFmtId="43" fontId="5" fillId="0" borderId="0"/>
    <xf numFmtId="0" fontId="44" fillId="0" borderId="0"/>
    <xf numFmtId="0" fontId="44" fillId="0" borderId="0"/>
    <xf numFmtId="0" fontId="44" fillId="0" borderId="0"/>
    <xf numFmtId="0" fontId="5" fillId="0" borderId="0"/>
    <xf numFmtId="0" fontId="5" fillId="0" borderId="0"/>
    <xf numFmtId="0" fontId="16" fillId="0" borderId="0"/>
    <xf numFmtId="0" fontId="44" fillId="0" borderId="0"/>
    <xf numFmtId="0" fontId="16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44" fillId="0" borderId="0"/>
    <xf numFmtId="0" fontId="16" fillId="0" borderId="0"/>
    <xf numFmtId="0" fontId="5" fillId="0" borderId="0"/>
    <xf numFmtId="0" fontId="16" fillId="0" borderId="0"/>
    <xf numFmtId="0" fontId="44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44" fillId="0" borderId="0"/>
    <xf numFmtId="0" fontId="16" fillId="0" borderId="0"/>
    <xf numFmtId="0" fontId="5" fillId="0" borderId="0"/>
    <xf numFmtId="0" fontId="16" fillId="0" borderId="0"/>
    <xf numFmtId="0" fontId="44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8" fillId="0" borderId="0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98" fillId="0" borderId="0"/>
    <xf numFmtId="0" fontId="46" fillId="0" borderId="0"/>
    <xf numFmtId="0" fontId="14" fillId="0" borderId="0"/>
    <xf numFmtId="0" fontId="46" fillId="0" borderId="0"/>
    <xf numFmtId="0" fontId="46" fillId="0" borderId="0"/>
    <xf numFmtId="0" fontId="4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44" fillId="0" borderId="0"/>
    <xf numFmtId="0" fontId="1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2" fillId="0" borderId="0"/>
    <xf numFmtId="0" fontId="1" fillId="0" borderId="0"/>
    <xf numFmtId="0" fontId="72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72" fillId="0" borderId="0"/>
    <xf numFmtId="0" fontId="1" fillId="0" borderId="0"/>
    <xf numFmtId="0" fontId="72" fillId="0" borderId="0"/>
    <xf numFmtId="0" fontId="72" fillId="0" borderId="0"/>
    <xf numFmtId="0" fontId="1" fillId="0" borderId="0"/>
    <xf numFmtId="0" fontId="72" fillId="0" borderId="0"/>
    <xf numFmtId="0" fontId="72" fillId="0" borderId="0"/>
    <xf numFmtId="0" fontId="1" fillId="0" borderId="0"/>
    <xf numFmtId="0" fontId="72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" fillId="0" borderId="0"/>
    <xf numFmtId="0" fontId="7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4" fillId="0" borderId="0"/>
    <xf numFmtId="0" fontId="14" fillId="0" borderId="0"/>
    <xf numFmtId="0" fontId="1" fillId="0" borderId="0"/>
    <xf numFmtId="0" fontId="72" fillId="0" borderId="0"/>
    <xf numFmtId="0" fontId="1" fillId="0" borderId="0"/>
    <xf numFmtId="0" fontId="133" fillId="0" borderId="0"/>
    <xf numFmtId="0" fontId="133" fillId="0" borderId="0"/>
    <xf numFmtId="0" fontId="14" fillId="0" borderId="0"/>
    <xf numFmtId="0" fontId="14" fillId="0" borderId="0"/>
    <xf numFmtId="0" fontId="16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41" borderId="46" applyNumberFormat="0" applyFont="0" applyAlignment="0" applyProtection="0"/>
    <xf numFmtId="0" fontId="44" fillId="41" borderId="46" applyNumberFormat="0" applyFont="0" applyAlignment="0" applyProtection="0"/>
    <xf numFmtId="0" fontId="5" fillId="41" borderId="46" applyNumberFormat="0" applyFont="0" applyAlignment="0" applyProtection="0"/>
    <xf numFmtId="0" fontId="44" fillId="41" borderId="46" applyNumberFormat="0" applyFont="0" applyAlignment="0" applyProtection="0"/>
    <xf numFmtId="0" fontId="5" fillId="41" borderId="46" applyNumberFormat="0" applyFont="0" applyAlignment="0" applyProtection="0"/>
    <xf numFmtId="0" fontId="5" fillId="41" borderId="46" applyNumberFormat="0" applyFont="0" applyAlignment="0" applyProtection="0"/>
    <xf numFmtId="0" fontId="44" fillId="41" borderId="46" applyNumberFormat="0" applyFont="0" applyAlignment="0" applyProtection="0"/>
    <xf numFmtId="0" fontId="99" fillId="35" borderId="38" applyNumberFormat="0" applyAlignment="0" applyProtection="0"/>
    <xf numFmtId="0" fontId="99" fillId="35" borderId="38" applyNumberFormat="0" applyAlignment="0" applyProtection="0"/>
    <xf numFmtId="0" fontId="66" fillId="35" borderId="38" applyNumberFormat="0" applyAlignment="0" applyProtection="0"/>
    <xf numFmtId="0" fontId="99" fillId="35" borderId="38" applyNumberFormat="0" applyAlignment="0" applyProtection="0"/>
    <xf numFmtId="0" fontId="66" fillId="35" borderId="38" applyNumberFormat="0" applyAlignment="0" applyProtection="0"/>
    <xf numFmtId="0" fontId="99" fillId="35" borderId="38" applyNumberFormat="0" applyAlignment="0" applyProtection="0"/>
    <xf numFmtId="0" fontId="66" fillId="35" borderId="38" applyNumberFormat="0" applyAlignment="0" applyProtection="0"/>
    <xf numFmtId="0" fontId="99" fillId="35" borderId="38" applyNumberFormat="0" applyAlignment="0" applyProtection="0"/>
    <xf numFmtId="0" fontId="66" fillId="35" borderId="38" applyNumberFormat="0" applyAlignment="0" applyProtection="0"/>
    <xf numFmtId="0" fontId="66" fillId="35" borderId="38" applyNumberFormat="0" applyAlignment="0" applyProtection="0"/>
    <xf numFmtId="0" fontId="66" fillId="35" borderId="38" applyNumberFormat="0" applyAlignment="0" applyProtection="0"/>
    <xf numFmtId="0" fontId="99" fillId="35" borderId="38" applyNumberFormat="0" applyAlignment="0" applyProtection="0"/>
    <xf numFmtId="0" fontId="100" fillId="35" borderId="38" applyNumberFormat="0" applyAlignment="0" applyProtection="0"/>
    <xf numFmtId="0" fontId="100" fillId="35" borderId="38" applyNumberFormat="0" applyAlignment="0" applyProtection="0"/>
    <xf numFmtId="0" fontId="100" fillId="35" borderId="38" applyNumberFormat="0" applyAlignment="0" applyProtection="0"/>
    <xf numFmtId="0" fontId="100" fillId="35" borderId="38" applyNumberFormat="0" applyAlignment="0" applyProtection="0"/>
    <xf numFmtId="0" fontId="100" fillId="35" borderId="38" applyNumberFormat="0" applyAlignment="0" applyProtection="0"/>
    <xf numFmtId="0" fontId="100" fillId="35" borderId="38" applyNumberFormat="0" applyAlignment="0" applyProtection="0"/>
    <xf numFmtId="0" fontId="100" fillId="35" borderId="38" applyNumberFormat="0" applyAlignment="0" applyProtection="0"/>
    <xf numFmtId="0" fontId="99" fillId="35" borderId="38" applyNumberFormat="0" applyAlignment="0" applyProtection="0"/>
    <xf numFmtId="0" fontId="66" fillId="35" borderId="38" applyNumberFormat="0" applyAlignment="0" applyProtection="0"/>
    <xf numFmtId="0" fontId="99" fillId="35" borderId="38" applyNumberFormat="0" applyAlignment="0" applyProtection="0"/>
    <xf numFmtId="0" fontId="66" fillId="35" borderId="38" applyNumberFormat="0" applyAlignment="0" applyProtection="0"/>
    <xf numFmtId="0" fontId="65" fillId="35" borderId="37" applyNumberFormat="0" applyAlignment="0" applyProtection="0"/>
    <xf numFmtId="0" fontId="65" fillId="35" borderId="37" applyNumberFormat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4" fillId="0" borderId="0" applyFont="0" applyFill="0" applyBorder="0" applyAlignment="0" applyProtection="0"/>
    <xf numFmtId="186" fontId="13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87" fontId="131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20" fillId="0" borderId="0" applyNumberFormat="0" applyFill="0" applyBorder="0" applyAlignment="0" applyProtection="0">
      <alignment horizontal="center"/>
    </xf>
    <xf numFmtId="4" fontId="121" fillId="39" borderId="47" applyNumberFormat="0" applyProtection="0">
      <alignment vertical="center"/>
    </xf>
    <xf numFmtId="4" fontId="122" fillId="16" borderId="47" applyNumberFormat="0" applyProtection="0">
      <alignment vertical="center"/>
    </xf>
    <xf numFmtId="4" fontId="121" fillId="16" borderId="47" applyNumberFormat="0" applyProtection="0">
      <alignment horizontal="left" vertical="center" indent="1"/>
    </xf>
    <xf numFmtId="0" fontId="121" fillId="16" borderId="47" applyNumberFormat="0" applyProtection="0">
      <alignment horizontal="left" vertical="top" indent="1"/>
    </xf>
    <xf numFmtId="4" fontId="121" fillId="42" borderId="0" applyNumberFormat="0" applyProtection="0">
      <alignment horizontal="left" vertical="center" indent="1"/>
    </xf>
    <xf numFmtId="4" fontId="123" fillId="15" borderId="47" applyNumberFormat="0" applyProtection="0">
      <alignment horizontal="right" vertical="center"/>
    </xf>
    <xf numFmtId="4" fontId="123" fillId="23" borderId="47" applyNumberFormat="0" applyProtection="0">
      <alignment horizontal="right" vertical="center"/>
    </xf>
    <xf numFmtId="4" fontId="123" fillId="31" borderId="47" applyNumberFormat="0" applyProtection="0">
      <alignment horizontal="right" vertical="center"/>
    </xf>
    <xf numFmtId="4" fontId="123" fillId="25" borderId="47" applyNumberFormat="0" applyProtection="0">
      <alignment horizontal="right" vertical="center"/>
    </xf>
    <xf numFmtId="4" fontId="123" fillId="29" borderId="47" applyNumberFormat="0" applyProtection="0">
      <alignment horizontal="right" vertical="center"/>
    </xf>
    <xf numFmtId="4" fontId="123" fillId="33" borderId="47" applyNumberFormat="0" applyProtection="0">
      <alignment horizontal="right" vertical="center"/>
    </xf>
    <xf numFmtId="4" fontId="123" fillId="32" borderId="47" applyNumberFormat="0" applyProtection="0">
      <alignment horizontal="right" vertical="center"/>
    </xf>
    <xf numFmtId="4" fontId="123" fillId="43" borderId="47" applyNumberFormat="0" applyProtection="0">
      <alignment horizontal="right" vertical="center"/>
    </xf>
    <xf numFmtId="4" fontId="123" fillId="24" borderId="47" applyNumberFormat="0" applyProtection="0">
      <alignment horizontal="right" vertical="center"/>
    </xf>
    <xf numFmtId="4" fontId="121" fillId="44" borderId="48" applyNumberFormat="0" applyProtection="0">
      <alignment horizontal="left" vertical="center" indent="1"/>
    </xf>
    <xf numFmtId="4" fontId="123" fillId="45" borderId="0" applyNumberFormat="0" applyProtection="0">
      <alignment horizontal="left" vertical="center" indent="1"/>
    </xf>
    <xf numFmtId="4" fontId="124" fillId="46" borderId="0" applyNumberFormat="0" applyProtection="0">
      <alignment horizontal="left" vertical="center" indent="1"/>
    </xf>
    <xf numFmtId="4" fontId="123" fillId="47" borderId="47" applyNumberFormat="0" applyProtection="0">
      <alignment horizontal="right" vertical="center"/>
    </xf>
    <xf numFmtId="4" fontId="123" fillId="45" borderId="0" applyNumberFormat="0" applyProtection="0">
      <alignment horizontal="left" vertical="center" indent="1"/>
    </xf>
    <xf numFmtId="4" fontId="123" fillId="42" borderId="0" applyNumberFormat="0" applyProtection="0">
      <alignment horizontal="left" vertical="center" indent="1"/>
    </xf>
    <xf numFmtId="0" fontId="5" fillId="46" borderId="47" applyNumberFormat="0" applyProtection="0">
      <alignment horizontal="left" vertical="center" indent="1"/>
    </xf>
    <xf numFmtId="0" fontId="5" fillId="46" borderId="47" applyNumberFormat="0" applyProtection="0">
      <alignment horizontal="left" vertical="top" indent="1"/>
    </xf>
    <xf numFmtId="0" fontId="5" fillId="42" borderId="47" applyNumberFormat="0" applyProtection="0">
      <alignment horizontal="left" vertical="center" indent="1"/>
    </xf>
    <xf numFmtId="0" fontId="5" fillId="42" borderId="47" applyNumberFormat="0" applyProtection="0">
      <alignment horizontal="left" vertical="top" indent="1"/>
    </xf>
    <xf numFmtId="0" fontId="5" fillId="34" borderId="47" applyNumberFormat="0" applyProtection="0">
      <alignment horizontal="left" vertical="center" indent="1"/>
    </xf>
    <xf numFmtId="0" fontId="5" fillId="34" borderId="47" applyNumberFormat="0" applyProtection="0">
      <alignment horizontal="left" vertical="top" indent="1"/>
    </xf>
    <xf numFmtId="0" fontId="5" fillId="48" borderId="47" applyNumberFormat="0" applyProtection="0">
      <alignment horizontal="left" vertical="center" indent="1"/>
    </xf>
    <xf numFmtId="0" fontId="5" fillId="48" borderId="47" applyNumberFormat="0" applyProtection="0">
      <alignment horizontal="left" vertical="top" indent="1"/>
    </xf>
    <xf numFmtId="4" fontId="123" fillId="38" borderId="47" applyNumberFormat="0" applyProtection="0">
      <alignment vertical="center"/>
    </xf>
    <xf numFmtId="4" fontId="125" fillId="38" borderId="47" applyNumberFormat="0" applyProtection="0">
      <alignment vertical="center"/>
    </xf>
    <xf numFmtId="4" fontId="123" fillId="38" borderId="47" applyNumberFormat="0" applyProtection="0">
      <alignment horizontal="left" vertical="center" indent="1"/>
    </xf>
    <xf numFmtId="0" fontId="123" fillId="38" borderId="47" applyNumberFormat="0" applyProtection="0">
      <alignment horizontal="left" vertical="top" indent="1"/>
    </xf>
    <xf numFmtId="4" fontId="123" fillId="45" borderId="47" applyNumberFormat="0" applyProtection="0">
      <alignment horizontal="right" vertical="center"/>
    </xf>
    <xf numFmtId="4" fontId="125" fillId="45" borderId="47" applyNumberFormat="0" applyProtection="0">
      <alignment horizontal="right" vertical="center"/>
    </xf>
    <xf numFmtId="4" fontId="123" fillId="47" borderId="47" applyNumberFormat="0" applyProtection="0">
      <alignment horizontal="left" vertical="center" indent="1"/>
    </xf>
    <xf numFmtId="0" fontId="123" fillId="42" borderId="47" applyNumberFormat="0" applyProtection="0">
      <alignment horizontal="left" vertical="top" indent="1"/>
    </xf>
    <xf numFmtId="4" fontId="126" fillId="49" borderId="0" applyNumberFormat="0" applyProtection="0">
      <alignment horizontal="left" vertical="center" indent="1"/>
    </xf>
    <xf numFmtId="4" fontId="127" fillId="45" borderId="47" applyNumberFormat="0" applyProtection="0">
      <alignment horizontal="right" vertical="center"/>
    </xf>
    <xf numFmtId="0" fontId="62" fillId="15" borderId="0" applyNumberFormat="0" applyBorder="0" applyAlignment="0" applyProtection="0"/>
    <xf numFmtId="0" fontId="45" fillId="40" borderId="34"/>
    <xf numFmtId="0" fontId="101" fillId="0" borderId="0"/>
    <xf numFmtId="0" fontId="5" fillId="0" borderId="0"/>
    <xf numFmtId="0" fontId="5" fillId="0" borderId="0"/>
    <xf numFmtId="0" fontId="51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51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36" fillId="0" borderId="0"/>
    <xf numFmtId="0" fontId="44" fillId="0" borderId="0"/>
    <xf numFmtId="0" fontId="16" fillId="0" borderId="0"/>
    <xf numFmtId="0" fontId="44" fillId="0" borderId="0"/>
    <xf numFmtId="0" fontId="36" fillId="0" borderId="0"/>
    <xf numFmtId="0" fontId="36" fillId="0" borderId="0"/>
    <xf numFmtId="0" fontId="36" fillId="0" borderId="0"/>
    <xf numFmtId="0" fontId="72" fillId="0" borderId="0"/>
    <xf numFmtId="0" fontId="36" fillId="0" borderId="0"/>
    <xf numFmtId="0" fontId="72" fillId="0" borderId="0"/>
    <xf numFmtId="0" fontId="36" fillId="0" borderId="0"/>
    <xf numFmtId="0" fontId="72" fillId="0" borderId="0"/>
    <xf numFmtId="0" fontId="36" fillId="0" borderId="0"/>
    <xf numFmtId="0" fontId="7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2" fillId="0" borderId="0"/>
    <xf numFmtId="0" fontId="36" fillId="0" borderId="0"/>
    <xf numFmtId="0" fontId="72" fillId="0" borderId="0"/>
    <xf numFmtId="0" fontId="16" fillId="0" borderId="0"/>
    <xf numFmtId="0" fontId="44" fillId="0" borderId="0"/>
    <xf numFmtId="0" fontId="16" fillId="0" borderId="0"/>
    <xf numFmtId="0" fontId="16" fillId="0" borderId="0"/>
    <xf numFmtId="0" fontId="44" fillId="0" borderId="0"/>
    <xf numFmtId="0" fontId="16" fillId="0" borderId="0"/>
    <xf numFmtId="0" fontId="72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46" fillId="0" borderId="0"/>
    <xf numFmtId="0" fontId="5" fillId="0" borderId="0"/>
    <xf numFmtId="0" fontId="5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8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6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6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16" fillId="0" borderId="0"/>
    <xf numFmtId="0" fontId="44" fillId="0" borderId="0"/>
    <xf numFmtId="0" fontId="44" fillId="0" borderId="0"/>
    <xf numFmtId="0" fontId="16" fillId="0" borderId="0"/>
    <xf numFmtId="0" fontId="44" fillId="0" borderId="0"/>
    <xf numFmtId="0" fontId="5" fillId="0" borderId="0"/>
    <xf numFmtId="0" fontId="47" fillId="50" borderId="49" applyNumberFormat="0" applyProtection="0">
      <alignment horizontal="center" wrapText="1"/>
    </xf>
    <xf numFmtId="0" fontId="5" fillId="0" borderId="34" applyNumberFormat="0" applyFill="0" applyProtection="0">
      <alignment horizontal="right"/>
    </xf>
    <xf numFmtId="0" fontId="5" fillId="0" borderId="34" applyNumberFormat="0" applyFill="0" applyProtection="0">
      <alignment horizontal="right"/>
    </xf>
    <xf numFmtId="0" fontId="47" fillId="50" borderId="49" applyNumberFormat="0" applyProtection="0">
      <alignment horizontal="center" wrapText="1"/>
    </xf>
    <xf numFmtId="0" fontId="5" fillId="0" borderId="34" applyNumberFormat="0" applyFill="0" applyProtection="0">
      <alignment horizontal="right"/>
    </xf>
    <xf numFmtId="0" fontId="47" fillId="50" borderId="50" applyNumberFormat="0" applyAlignment="0" applyProtection="0">
      <alignment wrapText="1"/>
    </xf>
    <xf numFmtId="0" fontId="47" fillId="51" borderId="34" applyNumberFormat="0" applyProtection="0">
      <alignment horizontal="right"/>
    </xf>
    <xf numFmtId="0" fontId="47" fillId="50" borderId="50" applyNumberFormat="0" applyAlignment="0" applyProtection="0">
      <alignment wrapText="1"/>
    </xf>
    <xf numFmtId="0" fontId="47" fillId="51" borderId="34" applyNumberFormat="0" applyProtection="0">
      <alignment horizontal="right"/>
    </xf>
    <xf numFmtId="0" fontId="5" fillId="52" borderId="0" applyNumberFormat="0" applyBorder="0">
      <alignment horizontal="center" wrapText="1"/>
    </xf>
    <xf numFmtId="0" fontId="128" fillId="51" borderId="0" applyNumberFormat="0" applyBorder="0" applyProtection="0">
      <alignment horizontal="left"/>
    </xf>
    <xf numFmtId="0" fontId="5" fillId="52" borderId="0" applyNumberFormat="0" applyBorder="0">
      <alignment horizontal="center" wrapText="1"/>
    </xf>
    <xf numFmtId="0" fontId="128" fillId="51" borderId="0" applyNumberFormat="0" applyBorder="0" applyProtection="0">
      <alignment horizontal="left"/>
    </xf>
    <xf numFmtId="0" fontId="5" fillId="52" borderId="0" applyNumberFormat="0" applyBorder="0">
      <alignment wrapText="1"/>
    </xf>
    <xf numFmtId="0" fontId="47" fillId="51" borderId="34" applyNumberFormat="0" applyProtection="0">
      <alignment horizontal="left"/>
    </xf>
    <xf numFmtId="0" fontId="5" fillId="52" borderId="0" applyNumberFormat="0" applyBorder="0">
      <alignment wrapText="1"/>
    </xf>
    <xf numFmtId="0" fontId="47" fillId="51" borderId="34" applyNumberFormat="0" applyProtection="0">
      <alignment horizontal="left"/>
    </xf>
    <xf numFmtId="0" fontId="5" fillId="0" borderId="0" applyNumberFormat="0" applyFill="0" applyBorder="0" applyProtection="0">
      <alignment horizontal="right" wrapText="1"/>
    </xf>
    <xf numFmtId="0" fontId="5" fillId="0" borderId="34" applyNumberFormat="0" applyFill="0" applyProtection="0">
      <alignment horizontal="right"/>
    </xf>
    <xf numFmtId="0" fontId="5" fillId="0" borderId="34" applyNumberFormat="0" applyFill="0" applyProtection="0">
      <alignment horizontal="right"/>
    </xf>
    <xf numFmtId="0" fontId="5" fillId="0" borderId="0" applyNumberFormat="0" applyFill="0" applyBorder="0" applyProtection="0">
      <alignment horizontal="right" wrapText="1"/>
    </xf>
    <xf numFmtId="0" fontId="5" fillId="0" borderId="34" applyNumberFormat="0" applyFill="0" applyProtection="0">
      <alignment horizontal="right"/>
    </xf>
    <xf numFmtId="182" fontId="5" fillId="0" borderId="0" applyFill="0" applyBorder="0" applyAlignment="0" applyProtection="0">
      <alignment wrapText="1"/>
    </xf>
    <xf numFmtId="0" fontId="132" fillId="53" borderId="0" applyNumberFormat="0" applyBorder="0" applyProtection="0">
      <alignment horizontal="left"/>
    </xf>
    <xf numFmtId="182" fontId="5" fillId="0" borderId="0" applyFill="0" applyBorder="0" applyAlignment="0" applyProtection="0">
      <alignment wrapText="1"/>
    </xf>
    <xf numFmtId="0" fontId="132" fillId="53" borderId="0" applyNumberFormat="0" applyBorder="0" applyProtection="0">
      <alignment horizontal="left"/>
    </xf>
    <xf numFmtId="183" fontId="5" fillId="0" borderId="0" applyFill="0" applyBorder="0" applyAlignment="0" applyProtection="0">
      <alignment wrapText="1"/>
    </xf>
    <xf numFmtId="184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70" fontId="5" fillId="0" borderId="0" applyFill="0" applyBorder="0" applyAlignment="0" applyProtection="0">
      <alignment wrapText="1"/>
    </xf>
    <xf numFmtId="0" fontId="128" fillId="0" borderId="0" applyNumberFormat="0" applyFill="0" applyBorder="0">
      <alignment horizontal="left" wrapText="1"/>
    </xf>
    <xf numFmtId="0" fontId="47" fillId="0" borderId="0" applyNumberFormat="0" applyFill="0" applyBorder="0">
      <alignment horizontal="center" wrapText="1"/>
    </xf>
    <xf numFmtId="0" fontId="47" fillId="0" borderId="0" applyNumberFormat="0" applyFill="0" applyBorder="0">
      <alignment horizontal="center" wrapText="1"/>
    </xf>
    <xf numFmtId="0" fontId="102" fillId="0" borderId="40" applyNumberFormat="0" applyFill="0" applyAlignment="0" applyProtection="0"/>
    <xf numFmtId="0" fontId="102" fillId="0" borderId="40" applyNumberFormat="0" applyFill="0" applyAlignment="0" applyProtection="0"/>
    <xf numFmtId="0" fontId="56" fillId="0" borderId="40" applyNumberFormat="0" applyFill="0" applyAlignment="0" applyProtection="0"/>
    <xf numFmtId="0" fontId="102" fillId="0" borderId="40" applyNumberFormat="0" applyFill="0" applyAlignment="0" applyProtection="0"/>
    <xf numFmtId="0" fontId="56" fillId="0" borderId="40" applyNumberFormat="0" applyFill="0" applyAlignment="0" applyProtection="0"/>
    <xf numFmtId="0" fontId="102" fillId="0" borderId="40" applyNumberFormat="0" applyFill="0" applyAlignment="0" applyProtection="0"/>
    <xf numFmtId="0" fontId="56" fillId="0" borderId="40" applyNumberFormat="0" applyFill="0" applyAlignment="0" applyProtection="0"/>
    <xf numFmtId="0" fontId="102" fillId="0" borderId="40" applyNumberFormat="0" applyFill="0" applyAlignment="0" applyProtection="0"/>
    <xf numFmtId="0" fontId="56" fillId="0" borderId="40" applyNumberFormat="0" applyFill="0" applyAlignment="0" applyProtection="0"/>
    <xf numFmtId="0" fontId="56" fillId="0" borderId="40" applyNumberFormat="0" applyFill="0" applyAlignment="0" applyProtection="0"/>
    <xf numFmtId="0" fontId="56" fillId="0" borderId="40" applyNumberFormat="0" applyFill="0" applyAlignment="0" applyProtection="0"/>
    <xf numFmtId="0" fontId="102" fillId="0" borderId="40" applyNumberFormat="0" applyFill="0" applyAlignment="0" applyProtection="0"/>
    <xf numFmtId="0" fontId="103" fillId="0" borderId="40" applyNumberFormat="0" applyFill="0" applyAlignment="0" applyProtection="0"/>
    <xf numFmtId="0" fontId="103" fillId="0" borderId="40" applyNumberFormat="0" applyFill="0" applyAlignment="0" applyProtection="0"/>
    <xf numFmtId="0" fontId="103" fillId="0" borderId="40" applyNumberFormat="0" applyFill="0" applyAlignment="0" applyProtection="0"/>
    <xf numFmtId="0" fontId="103" fillId="0" borderId="40" applyNumberFormat="0" applyFill="0" applyAlignment="0" applyProtection="0"/>
    <xf numFmtId="0" fontId="103" fillId="0" borderId="40" applyNumberFormat="0" applyFill="0" applyAlignment="0" applyProtection="0"/>
    <xf numFmtId="0" fontId="103" fillId="0" borderId="40" applyNumberFormat="0" applyFill="0" applyAlignment="0" applyProtection="0"/>
    <xf numFmtId="0" fontId="103" fillId="0" borderId="40" applyNumberFormat="0" applyFill="0" applyAlignment="0" applyProtection="0"/>
    <xf numFmtId="0" fontId="102" fillId="0" borderId="40" applyNumberFormat="0" applyFill="0" applyAlignment="0" applyProtection="0"/>
    <xf numFmtId="0" fontId="56" fillId="0" borderId="40" applyNumberFormat="0" applyFill="0" applyAlignment="0" applyProtection="0"/>
    <xf numFmtId="0" fontId="102" fillId="0" borderId="40" applyNumberFormat="0" applyFill="0" applyAlignment="0" applyProtection="0"/>
    <xf numFmtId="0" fontId="56" fillId="0" borderId="40" applyNumberFormat="0" applyFill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56" fillId="0" borderId="40" applyNumberFormat="0" applyFill="0" applyAlignment="0" applyProtection="0"/>
    <xf numFmtId="0" fontId="117" fillId="0" borderId="0">
      <protection locked="0"/>
    </xf>
    <xf numFmtId="0" fontId="56" fillId="0" borderId="40" applyNumberFormat="0" applyFill="0" applyAlignment="0" applyProtection="0"/>
    <xf numFmtId="0" fontId="56" fillId="0" borderId="40" applyNumberFormat="0" applyFill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8" fillId="0" borderId="41" applyNumberFormat="0" applyFill="0" applyAlignment="0" applyProtection="0"/>
    <xf numFmtId="0" fontId="59" fillId="0" borderId="42" applyNumberFormat="0" applyFill="0" applyAlignment="0" applyProtection="0"/>
    <xf numFmtId="0" fontId="60" fillId="0" borderId="43" applyNumberFormat="0" applyFill="0" applyAlignment="0" applyProtection="0"/>
    <xf numFmtId="0" fontId="6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37" fontId="6" fillId="16" borderId="0" applyNumberFormat="0" applyBorder="0" applyAlignment="0" applyProtection="0"/>
    <xf numFmtId="37" fontId="6" fillId="0" borderId="0"/>
    <xf numFmtId="37" fontId="6" fillId="16" borderId="0" applyNumberFormat="0" applyBorder="0" applyAlignment="0" applyProtection="0"/>
    <xf numFmtId="3" fontId="129" fillId="0" borderId="44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5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5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5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5" fillId="41" borderId="46" applyNumberFormat="0" applyFont="0" applyAlignment="0" applyProtection="0"/>
    <xf numFmtId="0" fontId="5" fillId="41" borderId="46" applyNumberFormat="0" applyFont="0" applyAlignment="0" applyProtection="0"/>
    <xf numFmtId="0" fontId="5" fillId="41" borderId="46" applyNumberFormat="0" applyFont="0" applyAlignment="0" applyProtection="0"/>
    <xf numFmtId="0" fontId="46" fillId="41" borderId="46" applyNumberFormat="0" applyFont="0" applyAlignment="0" applyProtection="0"/>
    <xf numFmtId="0" fontId="55" fillId="41" borderId="46" applyNumberFormat="0" applyFont="0" applyAlignment="0" applyProtection="0"/>
    <xf numFmtId="0" fontId="55" fillId="41" borderId="46" applyNumberFormat="0" applyFont="0" applyAlignment="0" applyProtection="0"/>
    <xf numFmtId="0" fontId="55" fillId="41" borderId="46" applyNumberFormat="0" applyFont="0" applyAlignment="0" applyProtection="0"/>
    <xf numFmtId="0" fontId="55" fillId="41" borderId="46" applyNumberFormat="0" applyFont="0" applyAlignment="0" applyProtection="0"/>
    <xf numFmtId="0" fontId="55" fillId="41" borderId="46" applyNumberFormat="0" applyFont="0" applyAlignment="0" applyProtection="0"/>
    <xf numFmtId="0" fontId="55" fillId="41" borderId="46" applyNumberFormat="0" applyFont="0" applyAlignment="0" applyProtection="0"/>
    <xf numFmtId="0" fontId="55" fillId="41" borderId="46" applyNumberFormat="0" applyFont="0" applyAlignment="0" applyProtection="0"/>
    <xf numFmtId="0" fontId="46" fillId="41" borderId="46" applyNumberFormat="0" applyFont="0" applyAlignment="0" applyProtection="0"/>
    <xf numFmtId="0" fontId="5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46" fillId="41" borderId="46" applyNumberFormat="0" applyFont="0" applyAlignment="0" applyProtection="0"/>
    <xf numFmtId="0" fontId="5" fillId="41" borderId="46" applyNumberFormat="0" applyFont="0" applyAlignment="0" applyProtection="0"/>
    <xf numFmtId="189" fontId="131" fillId="0" borderId="0" applyFont="0" applyFill="0" applyBorder="0" applyAlignment="0" applyProtection="0"/>
    <xf numFmtId="0" fontId="67" fillId="0" borderId="45" applyNumberFormat="0" applyFill="0" applyAlignment="0" applyProtection="0"/>
    <xf numFmtId="171" fontId="5" fillId="0" borderId="0" applyFont="0" applyFill="0" applyBorder="0" applyAlignment="0" applyProtection="0"/>
    <xf numFmtId="176" fontId="85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5" fontId="130" fillId="0" borderId="0">
      <alignment horizontal="right" vertical="center"/>
    </xf>
    <xf numFmtId="0" fontId="68" fillId="36" borderId="39" applyNumberFormat="0" applyAlignment="0" applyProtection="0"/>
    <xf numFmtId="0" fontId="109" fillId="15" borderId="0" applyNumberFormat="0" applyBorder="0" applyAlignment="0" applyProtection="0"/>
    <xf numFmtId="0" fontId="109" fillId="15" borderId="0" applyNumberFormat="0" applyBorder="0" applyAlignment="0" applyProtection="0"/>
    <xf numFmtId="0" fontId="62" fillId="15" borderId="0" applyNumberFormat="0" applyBorder="0" applyAlignment="0" applyProtection="0"/>
    <xf numFmtId="0" fontId="109" fillId="15" borderId="0" applyNumberFormat="0" applyBorder="0" applyAlignment="0" applyProtection="0"/>
    <xf numFmtId="0" fontId="62" fillId="15" borderId="0" applyNumberFormat="0" applyBorder="0" applyAlignment="0" applyProtection="0"/>
    <xf numFmtId="0" fontId="109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109" fillId="15" borderId="0" applyNumberFormat="0" applyBorder="0" applyAlignment="0" applyProtection="0"/>
    <xf numFmtId="0" fontId="110" fillId="15" borderId="0" applyNumberFormat="0" applyBorder="0" applyAlignment="0" applyProtection="0"/>
    <xf numFmtId="0" fontId="110" fillId="15" borderId="0" applyNumberFormat="0" applyBorder="0" applyAlignment="0" applyProtection="0"/>
    <xf numFmtId="0" fontId="110" fillId="15" borderId="0" applyNumberFormat="0" applyBorder="0" applyAlignment="0" applyProtection="0"/>
    <xf numFmtId="0" fontId="110" fillId="15" borderId="0" applyNumberFormat="0" applyBorder="0" applyAlignment="0" applyProtection="0"/>
    <xf numFmtId="0" fontId="110" fillId="15" borderId="0" applyNumberFormat="0" applyBorder="0" applyAlignment="0" applyProtection="0"/>
    <xf numFmtId="0" fontId="110" fillId="15" borderId="0" applyNumberFormat="0" applyBorder="0" applyAlignment="0" applyProtection="0"/>
    <xf numFmtId="0" fontId="110" fillId="15" borderId="0" applyNumberFormat="0" applyBorder="0" applyAlignment="0" applyProtection="0"/>
    <xf numFmtId="0" fontId="109" fillId="15" borderId="0" applyNumberFormat="0" applyBorder="0" applyAlignment="0" applyProtection="0"/>
    <xf numFmtId="0" fontId="62" fillId="15" borderId="0" applyNumberFormat="0" applyBorder="0" applyAlignment="0" applyProtection="0"/>
    <xf numFmtId="0" fontId="109" fillId="15" borderId="0" applyNumberFormat="0" applyBorder="0" applyAlignment="0" applyProtection="0"/>
    <xf numFmtId="0" fontId="62" fillId="15" borderId="0" applyNumberFormat="0" applyBorder="0" applyAlignment="0" applyProtection="0"/>
    <xf numFmtId="0" fontId="109" fillId="15" borderId="0" applyNumberFormat="0" applyBorder="0" applyAlignment="0" applyProtection="0"/>
    <xf numFmtId="4" fontId="45" fillId="0" borderId="0"/>
    <xf numFmtId="0" fontId="111" fillId="0" borderId="0" applyNumberFormat="0" applyFill="0" applyBorder="0" applyAlignment="0" applyProtection="0">
      <alignment vertical="center"/>
    </xf>
    <xf numFmtId="0" fontId="43" fillId="0" borderId="0"/>
    <xf numFmtId="9" fontId="39" fillId="0" borderId="0" applyFont="0" applyFill="0" applyBorder="0" applyAlignment="0" applyProtection="0"/>
    <xf numFmtId="10" fontId="6" fillId="38" borderId="51" applyNumberFormat="0" applyBorder="0" applyAlignment="0" applyProtection="0"/>
    <xf numFmtId="0" fontId="45" fillId="40" borderId="51"/>
    <xf numFmtId="0" fontId="5" fillId="0" borderId="51" applyNumberFormat="0" applyFill="0" applyProtection="0">
      <alignment horizontal="right"/>
    </xf>
    <xf numFmtId="0" fontId="5" fillId="0" borderId="51" applyNumberFormat="0" applyFill="0" applyProtection="0">
      <alignment horizontal="right"/>
    </xf>
    <xf numFmtId="0" fontId="5" fillId="0" borderId="51" applyNumberFormat="0" applyFill="0" applyProtection="0">
      <alignment horizontal="right"/>
    </xf>
    <xf numFmtId="0" fontId="47" fillId="51" borderId="51" applyNumberFormat="0" applyProtection="0">
      <alignment horizontal="right"/>
    </xf>
    <xf numFmtId="0" fontId="47" fillId="51" borderId="51" applyNumberFormat="0" applyProtection="0">
      <alignment horizontal="right"/>
    </xf>
    <xf numFmtId="0" fontId="47" fillId="51" borderId="51" applyNumberFormat="0" applyProtection="0">
      <alignment horizontal="left"/>
    </xf>
    <xf numFmtId="0" fontId="47" fillId="51" borderId="51" applyNumberFormat="0" applyProtection="0">
      <alignment horizontal="left"/>
    </xf>
    <xf numFmtId="0" fontId="5" fillId="0" borderId="51" applyNumberFormat="0" applyFill="0" applyProtection="0">
      <alignment horizontal="right"/>
    </xf>
    <xf numFmtId="0" fontId="5" fillId="0" borderId="51" applyNumberFormat="0" applyFill="0" applyProtection="0">
      <alignment horizontal="right"/>
    </xf>
    <xf numFmtId="0" fontId="5" fillId="0" borderId="51" applyNumberFormat="0" applyFill="0" applyProtection="0">
      <alignment horizontal="right"/>
    </xf>
  </cellStyleXfs>
  <cellXfs count="195">
    <xf numFmtId="0" fontId="0" fillId="0" borderId="0" xfId="0"/>
    <xf numFmtId="0" fontId="24" fillId="4" borderId="0" xfId="3" applyFont="1" applyFill="1"/>
    <xf numFmtId="0" fontId="24" fillId="4" borderId="0" xfId="3" applyFont="1" applyFill="1" applyAlignment="1">
      <alignment horizontal="left"/>
    </xf>
    <xf numFmtId="0" fontId="24" fillId="4" borderId="0" xfId="0" applyFont="1" applyFill="1"/>
    <xf numFmtId="165" fontId="22" fillId="3" borderId="0" xfId="0" applyNumberFormat="1" applyFont="1" applyFill="1"/>
    <xf numFmtId="0" fontId="22" fillId="8" borderId="0" xfId="0" applyFont="1" applyFill="1"/>
    <xf numFmtId="0" fontId="22" fillId="3" borderId="0" xfId="0" applyFont="1" applyFill="1"/>
    <xf numFmtId="0" fontId="23" fillId="6" borderId="15" xfId="1" applyFont="1" applyFill="1" applyBorder="1" applyAlignment="1">
      <alignment horizontal="center" vertical="center" wrapText="1"/>
    </xf>
    <xf numFmtId="0" fontId="23" fillId="6" borderId="15" xfId="3" applyFont="1" applyFill="1" applyBorder="1" applyAlignment="1">
      <alignment horizontal="center" vertical="center" wrapText="1"/>
    </xf>
    <xf numFmtId="0" fontId="22" fillId="3" borderId="3" xfId="0" applyFont="1" applyFill="1" applyBorder="1"/>
    <xf numFmtId="164" fontId="22" fillId="5" borderId="2" xfId="0" applyNumberFormat="1" applyFont="1" applyFill="1" applyBorder="1"/>
    <xf numFmtId="164" fontId="24" fillId="4" borderId="0" xfId="0" applyNumberFormat="1" applyFont="1" applyFill="1"/>
    <xf numFmtId="164" fontId="22" fillId="7" borderId="16" xfId="1" applyNumberFormat="1" applyFont="1" applyFill="1" applyBorder="1" applyAlignment="1">
      <alignment horizontal="center" vertical="center" wrapText="1"/>
    </xf>
    <xf numFmtId="0" fontId="22" fillId="7" borderId="16" xfId="1" applyFont="1" applyFill="1" applyBorder="1" applyAlignment="1">
      <alignment horizontal="center" vertical="center" wrapText="1"/>
    </xf>
    <xf numFmtId="164" fontId="22" fillId="4" borderId="0" xfId="0" applyNumberFormat="1" applyFont="1" applyFill="1"/>
    <xf numFmtId="164" fontId="23" fillId="6" borderId="15" xfId="0" applyNumberFormat="1" applyFont="1" applyFill="1" applyBorder="1" applyAlignment="1">
      <alignment horizontal="center" vertical="center" wrapText="1"/>
    </xf>
    <xf numFmtId="164" fontId="22" fillId="5" borderId="0" xfId="9" applyNumberFormat="1" applyFont="1" applyFill="1"/>
    <xf numFmtId="0" fontId="22" fillId="4" borderId="0" xfId="0" applyFont="1" applyFill="1"/>
    <xf numFmtId="164" fontId="22" fillId="4" borderId="0" xfId="9" applyNumberFormat="1" applyFont="1" applyFill="1"/>
    <xf numFmtId="0" fontId="22" fillId="5" borderId="0" xfId="0" applyFont="1" applyFill="1"/>
    <xf numFmtId="164" fontId="22" fillId="9" borderId="0" xfId="0" applyNumberFormat="1" applyFont="1" applyFill="1"/>
    <xf numFmtId="164" fontId="22" fillId="5" borderId="0" xfId="0" applyNumberFormat="1" applyFont="1" applyFill="1"/>
    <xf numFmtId="0" fontId="19" fillId="3" borderId="0" xfId="16" applyFill="1" applyAlignment="1">
      <alignment horizontal="left" vertical="top" wrapText="1"/>
    </xf>
    <xf numFmtId="0" fontId="19" fillId="3" borderId="3" xfId="16" applyFill="1" applyBorder="1" applyAlignment="1">
      <alignment horizontal="left" vertical="top"/>
    </xf>
    <xf numFmtId="0" fontId="20" fillId="3" borderId="14" xfId="16" applyFont="1" applyFill="1" applyBorder="1" applyAlignment="1">
      <alignment horizontal="left" vertical="top"/>
    </xf>
    <xf numFmtId="0" fontId="20" fillId="3" borderId="14" xfId="16" applyFont="1" applyFill="1" applyBorder="1" applyAlignment="1">
      <alignment vertical="top"/>
    </xf>
    <xf numFmtId="0" fontId="19" fillId="3" borderId="14" xfId="16" applyFill="1" applyBorder="1" applyAlignment="1">
      <alignment horizontal="center" vertical="top"/>
    </xf>
    <xf numFmtId="0" fontId="19" fillId="3" borderId="14" xfId="16" applyFill="1" applyBorder="1" applyAlignment="1">
      <alignment horizontal="left" vertical="top"/>
    </xf>
    <xf numFmtId="0" fontId="20" fillId="3" borderId="0" xfId="16" applyFont="1" applyFill="1"/>
    <xf numFmtId="0" fontId="14" fillId="3" borderId="0" xfId="13" applyFill="1"/>
    <xf numFmtId="0" fontId="19" fillId="7" borderId="13" xfId="16" applyFill="1" applyBorder="1"/>
    <xf numFmtId="0" fontId="19" fillId="7" borderId="3" xfId="16" applyFill="1" applyBorder="1"/>
    <xf numFmtId="0" fontId="19" fillId="7" borderId="12" xfId="16" applyFill="1" applyBorder="1"/>
    <xf numFmtId="0" fontId="19" fillId="3" borderId="13" xfId="16" applyFill="1" applyBorder="1"/>
    <xf numFmtId="0" fontId="19" fillId="3" borderId="3" xfId="16" applyFill="1" applyBorder="1"/>
    <xf numFmtId="0" fontId="19" fillId="3" borderId="12" xfId="16" applyFill="1" applyBorder="1"/>
    <xf numFmtId="0" fontId="21" fillId="3" borderId="0" xfId="14" applyFont="1" applyFill="1"/>
    <xf numFmtId="14" fontId="19" fillId="3" borderId="0" xfId="16" applyNumberFormat="1" applyFill="1"/>
    <xf numFmtId="0" fontId="19" fillId="3" borderId="0" xfId="16" applyFill="1" applyAlignment="1">
      <alignment vertical="top" wrapText="1"/>
    </xf>
    <xf numFmtId="0" fontId="20" fillId="3" borderId="0" xfId="16" applyFont="1" applyFill="1" applyAlignment="1">
      <alignment horizontal="left"/>
    </xf>
    <xf numFmtId="0" fontId="3" fillId="0" borderId="0" xfId="15"/>
    <xf numFmtId="0" fontId="19" fillId="3" borderId="11" xfId="16" applyFill="1" applyBorder="1"/>
    <xf numFmtId="0" fontId="19" fillId="3" borderId="10" xfId="16" applyFill="1" applyBorder="1"/>
    <xf numFmtId="0" fontId="19" fillId="7" borderId="11" xfId="16" applyFill="1" applyBorder="1"/>
    <xf numFmtId="0" fontId="19" fillId="3" borderId="9" xfId="16" applyFill="1" applyBorder="1"/>
    <xf numFmtId="0" fontId="19" fillId="3" borderId="8" xfId="16" applyFill="1" applyBorder="1"/>
    <xf numFmtId="0" fontId="19" fillId="3" borderId="7" xfId="16" applyFill="1" applyBorder="1"/>
    <xf numFmtId="0" fontId="19" fillId="7" borderId="10" xfId="16" applyFill="1" applyBorder="1"/>
    <xf numFmtId="0" fontId="19" fillId="7" borderId="9" xfId="16" applyFill="1" applyBorder="1"/>
    <xf numFmtId="0" fontId="19" fillId="7" borderId="8" xfId="16" applyFill="1" applyBorder="1"/>
    <xf numFmtId="0" fontId="19" fillId="7" borderId="7" xfId="16" applyFill="1" applyBorder="1"/>
    <xf numFmtId="0" fontId="19" fillId="3" borderId="0" xfId="16" applyFill="1"/>
    <xf numFmtId="0" fontId="19" fillId="6" borderId="0" xfId="16" applyFill="1"/>
    <xf numFmtId="0" fontId="14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10" fillId="0" borderId="0" xfId="0" applyFont="1"/>
    <xf numFmtId="164" fontId="4" fillId="2" borderId="0" xfId="0" applyNumberFormat="1" applyFont="1" applyFill="1"/>
    <xf numFmtId="164" fontId="8" fillId="2" borderId="0" xfId="0" applyNumberFormat="1" applyFont="1" applyFill="1"/>
    <xf numFmtId="164" fontId="5" fillId="0" borderId="0" xfId="0" applyNumberFormat="1" applyFont="1"/>
    <xf numFmtId="164" fontId="7" fillId="0" borderId="0" xfId="0" applyNumberFormat="1" applyFont="1"/>
    <xf numFmtId="164" fontId="0" fillId="0" borderId="0" xfId="0" applyNumberFormat="1"/>
    <xf numFmtId="0" fontId="14" fillId="0" borderId="0" xfId="0" applyFont="1" applyAlignment="1" applyProtection="1">
      <alignment vertical="top"/>
      <protection locked="0"/>
    </xf>
    <xf numFmtId="0" fontId="14" fillId="0" borderId="0" xfId="5"/>
    <xf numFmtId="164" fontId="4" fillId="2" borderId="0" xfId="0" quotePrefix="1" applyNumberFormat="1" applyFont="1" applyFill="1"/>
    <xf numFmtId="164" fontId="7" fillId="0" borderId="0" xfId="6" applyNumberFormat="1" applyFont="1" applyAlignment="1">
      <alignment vertical="center"/>
    </xf>
    <xf numFmtId="0" fontId="0" fillId="0" borderId="0" xfId="0" quotePrefix="1"/>
    <xf numFmtId="0" fontId="14" fillId="3" borderId="1" xfId="4" applyFill="1" applyBorder="1"/>
    <xf numFmtId="0" fontId="14" fillId="3" borderId="1" xfId="4" applyFill="1" applyBorder="1" applyAlignment="1">
      <alignment horizontal="center"/>
    </xf>
    <xf numFmtId="0" fontId="18" fillId="10" borderId="4" xfId="7" applyFont="1" applyFill="1" applyBorder="1" applyAlignment="1">
      <alignment horizontal="center" vertical="center" wrapText="1"/>
    </xf>
    <xf numFmtId="0" fontId="14" fillId="12" borderId="0" xfId="0" applyFont="1" applyFill="1"/>
    <xf numFmtId="0" fontId="14" fillId="11" borderId="0" xfId="0" applyFont="1" applyFill="1"/>
    <xf numFmtId="0" fontId="14" fillId="0" borderId="0" xfId="14"/>
    <xf numFmtId="0" fontId="27" fillId="3" borderId="17" xfId="14" applyFont="1" applyFill="1" applyBorder="1"/>
    <xf numFmtId="0" fontId="27" fillId="3" borderId="5" xfId="14" applyFont="1" applyFill="1" applyBorder="1" applyAlignment="1">
      <alignment wrapText="1"/>
    </xf>
    <xf numFmtId="0" fontId="17" fillId="3" borderId="5" xfId="14" applyFont="1" applyFill="1" applyBorder="1"/>
    <xf numFmtId="0" fontId="14" fillId="3" borderId="5" xfId="14" applyFill="1" applyBorder="1"/>
    <xf numFmtId="0" fontId="14" fillId="3" borderId="18" xfId="14" applyFill="1" applyBorder="1"/>
    <xf numFmtId="0" fontId="14" fillId="3" borderId="19" xfId="14" applyFill="1" applyBorder="1"/>
    <xf numFmtId="0" fontId="14" fillId="3" borderId="0" xfId="14" applyFill="1"/>
    <xf numFmtId="0" fontId="14" fillId="3" borderId="20" xfId="14" applyFill="1" applyBorder="1"/>
    <xf numFmtId="0" fontId="28" fillId="3" borderId="19" xfId="14" applyFont="1" applyFill="1" applyBorder="1"/>
    <xf numFmtId="0" fontId="28" fillId="3" borderId="0" xfId="14" applyFont="1" applyFill="1" applyAlignment="1">
      <alignment wrapText="1"/>
    </xf>
    <xf numFmtId="0" fontId="28" fillId="3" borderId="20" xfId="14" applyFont="1" applyFill="1" applyBorder="1" applyAlignment="1">
      <alignment wrapText="1"/>
    </xf>
    <xf numFmtId="0" fontId="28" fillId="0" borderId="19" xfId="14" applyFont="1" applyBorder="1" applyAlignment="1">
      <alignment wrapText="1"/>
    </xf>
    <xf numFmtId="0" fontId="28" fillId="0" borderId="0" xfId="14" applyFont="1" applyAlignment="1">
      <alignment wrapText="1"/>
    </xf>
    <xf numFmtId="0" fontId="28" fillId="0" borderId="20" xfId="14" applyFont="1" applyBorder="1" applyAlignment="1">
      <alignment wrapText="1"/>
    </xf>
    <xf numFmtId="0" fontId="30" fillId="0" borderId="19" xfId="14" applyFont="1" applyBorder="1"/>
    <xf numFmtId="0" fontId="30" fillId="0" borderId="0" xfId="14" applyFont="1"/>
    <xf numFmtId="0" fontId="30" fillId="0" borderId="0" xfId="14" applyFont="1" applyAlignment="1">
      <alignment wrapText="1"/>
    </xf>
    <xf numFmtId="0" fontId="32" fillId="0" borderId="20" xfId="14" applyFont="1" applyBorder="1" applyAlignment="1">
      <alignment wrapText="1"/>
    </xf>
    <xf numFmtId="0" fontId="30" fillId="0" borderId="20" xfId="14" applyFont="1" applyBorder="1"/>
    <xf numFmtId="0" fontId="28" fillId="0" borderId="19" xfId="14" applyFont="1" applyBorder="1"/>
    <xf numFmtId="0" fontId="28" fillId="0" borderId="0" xfId="14" applyFont="1"/>
    <xf numFmtId="0" fontId="35" fillId="0" borderId="20" xfId="14" applyFont="1" applyBorder="1"/>
    <xf numFmtId="0" fontId="28" fillId="3" borderId="17" xfId="14" applyFont="1" applyFill="1" applyBorder="1"/>
    <xf numFmtId="0" fontId="28" fillId="3" borderId="5" xfId="14" applyFont="1" applyFill="1" applyBorder="1"/>
    <xf numFmtId="0" fontId="30" fillId="3" borderId="5" xfId="14" applyFont="1" applyFill="1" applyBorder="1"/>
    <xf numFmtId="0" fontId="30" fillId="3" borderId="5" xfId="14" applyFont="1" applyFill="1" applyBorder="1" applyAlignment="1">
      <alignment wrapText="1"/>
    </xf>
    <xf numFmtId="0" fontId="32" fillId="3" borderId="18" xfId="14" applyFont="1" applyFill="1" applyBorder="1" applyAlignment="1">
      <alignment wrapText="1"/>
    </xf>
    <xf numFmtId="0" fontId="14" fillId="0" borderId="20" xfId="14" applyBorder="1"/>
    <xf numFmtId="0" fontId="28" fillId="0" borderId="21" xfId="14" applyFont="1" applyBorder="1"/>
    <xf numFmtId="0" fontId="28" fillId="0" borderId="6" xfId="14" applyFont="1" applyBorder="1"/>
    <xf numFmtId="0" fontId="14" fillId="0" borderId="6" xfId="14" applyBorder="1"/>
    <xf numFmtId="0" fontId="14" fillId="0" borderId="22" xfId="14" applyBorder="1"/>
    <xf numFmtId="0" fontId="14" fillId="0" borderId="17" xfId="14" applyBorder="1"/>
    <xf numFmtId="0" fontId="14" fillId="0" borderId="5" xfId="14" applyBorder="1"/>
    <xf numFmtId="0" fontId="14" fillId="0" borderId="18" xfId="14" applyBorder="1"/>
    <xf numFmtId="0" fontId="14" fillId="3" borderId="24" xfId="14" applyFill="1" applyBorder="1"/>
    <xf numFmtId="0" fontId="17" fillId="3" borderId="25" xfId="14" applyFont="1" applyFill="1" applyBorder="1"/>
    <xf numFmtId="0" fontId="14" fillId="3" borderId="23" xfId="14" applyFill="1" applyBorder="1"/>
    <xf numFmtId="0" fontId="14" fillId="3" borderId="25" xfId="14" applyFill="1" applyBorder="1"/>
    <xf numFmtId="0" fontId="17" fillId="3" borderId="23" xfId="14" applyFont="1" applyFill="1" applyBorder="1"/>
    <xf numFmtId="4" fontId="14" fillId="3" borderId="24" xfId="14" applyNumberFormat="1" applyFill="1" applyBorder="1"/>
    <xf numFmtId="3" fontId="14" fillId="3" borderId="24" xfId="14" applyNumberFormat="1" applyFill="1" applyBorder="1"/>
    <xf numFmtId="0" fontId="36" fillId="3" borderId="24" xfId="14" applyFont="1" applyFill="1" applyBorder="1"/>
    <xf numFmtId="0" fontId="14" fillId="3" borderId="26" xfId="14" applyFill="1" applyBorder="1"/>
    <xf numFmtId="0" fontId="38" fillId="3" borderId="27" xfId="14" applyFont="1" applyFill="1" applyBorder="1"/>
    <xf numFmtId="0" fontId="14" fillId="3" borderId="27" xfId="14" applyFill="1" applyBorder="1"/>
    <xf numFmtId="3" fontId="14" fillId="3" borderId="27" xfId="14" applyNumberFormat="1" applyFill="1" applyBorder="1"/>
    <xf numFmtId="0" fontId="17" fillId="0" borderId="23" xfId="14" applyFont="1" applyBorder="1"/>
    <xf numFmtId="0" fontId="14" fillId="0" borderId="24" xfId="14" applyBorder="1"/>
    <xf numFmtId="0" fontId="14" fillId="0" borderId="23" xfId="14" applyBorder="1"/>
    <xf numFmtId="3" fontId="14" fillId="0" borderId="24" xfId="14" applyNumberFormat="1" applyBorder="1"/>
    <xf numFmtId="0" fontId="14" fillId="0" borderId="28" xfId="14" applyBorder="1"/>
    <xf numFmtId="0" fontId="26" fillId="0" borderId="29" xfId="14" applyFont="1" applyBorder="1"/>
    <xf numFmtId="3" fontId="14" fillId="0" borderId="29" xfId="14" applyNumberFormat="1" applyBorder="1"/>
    <xf numFmtId="0" fontId="14" fillId="0" borderId="29" xfId="14" applyBorder="1"/>
    <xf numFmtId="0" fontId="18" fillId="10" borderId="4" xfId="7" applyFont="1" applyFill="1" applyBorder="1" applyAlignment="1">
      <alignment horizontal="center" vertical="center"/>
    </xf>
    <xf numFmtId="4" fontId="14" fillId="11" borderId="0" xfId="0" applyNumberFormat="1" applyFont="1" applyFill="1"/>
    <xf numFmtId="0" fontId="14" fillId="5" borderId="0" xfId="19" applyFill="1"/>
    <xf numFmtId="0" fontId="14" fillId="4" borderId="0" xfId="19" applyFill="1"/>
    <xf numFmtId="0" fontId="17" fillId="6" borderId="30" xfId="6" applyFont="1" applyFill="1" applyBorder="1" applyAlignment="1">
      <alignment horizontal="center" vertical="center"/>
    </xf>
    <xf numFmtId="0" fontId="18" fillId="7" borderId="31" xfId="7" applyFont="1" applyFill="1" applyBorder="1" applyAlignment="1">
      <alignment horizontal="center" vertical="center" wrapText="1"/>
    </xf>
    <xf numFmtId="0" fontId="18" fillId="7" borderId="30" xfId="7" applyFont="1" applyFill="1" applyBorder="1" applyAlignment="1">
      <alignment horizontal="center" vertical="center" wrapText="1"/>
    </xf>
    <xf numFmtId="0" fontId="14" fillId="4" borderId="32" xfId="4" applyFill="1" applyBorder="1"/>
    <xf numFmtId="0" fontId="19" fillId="3" borderId="14" xfId="23" applyFill="1" applyBorder="1" applyAlignment="1">
      <alignment vertical="top"/>
    </xf>
    <xf numFmtId="0" fontId="19" fillId="3" borderId="14" xfId="23" applyFill="1" applyBorder="1" applyAlignment="1">
      <alignment vertical="top" wrapText="1"/>
    </xf>
    <xf numFmtId="14" fontId="19" fillId="3" borderId="14" xfId="23" applyNumberFormat="1" applyFill="1" applyBorder="1" applyAlignment="1">
      <alignment horizontal="left" vertical="top"/>
    </xf>
    <xf numFmtId="0" fontId="20" fillId="3" borderId="14" xfId="23" applyFont="1" applyFill="1" applyBorder="1" applyAlignment="1">
      <alignment horizontal="center" vertical="center"/>
    </xf>
    <xf numFmtId="0" fontId="20" fillId="3" borderId="14" xfId="23" applyFont="1" applyFill="1" applyBorder="1" applyAlignment="1">
      <alignment horizontal="left" vertical="center"/>
    </xf>
    <xf numFmtId="14" fontId="20" fillId="3" borderId="14" xfId="23" applyNumberFormat="1" applyFont="1" applyFill="1" applyBorder="1" applyAlignment="1">
      <alignment horizontal="left" vertical="top"/>
    </xf>
    <xf numFmtId="0" fontId="19" fillId="3" borderId="14" xfId="23" applyFill="1" applyBorder="1" applyAlignment="1">
      <alignment horizontal="left" vertical="top"/>
    </xf>
    <xf numFmtId="0" fontId="14" fillId="3" borderId="33" xfId="14" applyFill="1" applyBorder="1"/>
    <xf numFmtId="164" fontId="22" fillId="4" borderId="1" xfId="9" applyNumberFormat="1" applyFont="1" applyFill="1" applyBorder="1"/>
    <xf numFmtId="164" fontId="22" fillId="4" borderId="1" xfId="0" applyNumberFormat="1" applyFont="1" applyFill="1" applyBorder="1"/>
    <xf numFmtId="0" fontId="22" fillId="4" borderId="1" xfId="0" applyFont="1" applyFill="1" applyBorder="1"/>
    <xf numFmtId="0" fontId="22" fillId="5" borderId="52" xfId="0" applyFont="1" applyFill="1" applyBorder="1"/>
    <xf numFmtId="0" fontId="22" fillId="5" borderId="52" xfId="0" applyFont="1" applyFill="1" applyBorder="1" applyAlignment="1">
      <alignment wrapText="1"/>
    </xf>
    <xf numFmtId="165" fontId="22" fillId="5" borderId="52" xfId="0" applyNumberFormat="1" applyFont="1" applyFill="1" applyBorder="1"/>
    <xf numFmtId="0" fontId="14" fillId="54" borderId="33" xfId="14" applyFill="1" applyBorder="1"/>
    <xf numFmtId="164" fontId="22" fillId="54" borderId="0" xfId="9" applyNumberFormat="1" applyFont="1" applyFill="1"/>
    <xf numFmtId="164" fontId="22" fillId="54" borderId="1" xfId="9" applyNumberFormat="1" applyFont="1" applyFill="1" applyBorder="1"/>
    <xf numFmtId="0" fontId="22" fillId="7" borderId="31" xfId="1" applyFont="1" applyFill="1" applyBorder="1" applyAlignment="1">
      <alignment horizontal="center" vertical="center" wrapText="1"/>
    </xf>
    <xf numFmtId="0" fontId="14" fillId="3" borderId="53" xfId="14" applyFill="1" applyBorder="1"/>
    <xf numFmtId="2" fontId="14" fillId="3" borderId="25" xfId="14" applyNumberFormat="1" applyFill="1" applyBorder="1"/>
    <xf numFmtId="2" fontId="14" fillId="3" borderId="54" xfId="14" applyNumberFormat="1" applyFill="1" applyBorder="1"/>
    <xf numFmtId="4" fontId="14" fillId="4" borderId="0" xfId="19" applyNumberFormat="1" applyFill="1"/>
    <xf numFmtId="4" fontId="14" fillId="12" borderId="0" xfId="0" applyNumberFormat="1" applyFont="1" applyFill="1"/>
    <xf numFmtId="4" fontId="14" fillId="5" borderId="0" xfId="19" applyNumberFormat="1" applyFill="1"/>
    <xf numFmtId="0" fontId="14" fillId="3" borderId="0" xfId="19" applyFill="1"/>
    <xf numFmtId="0" fontId="14" fillId="3" borderId="0" xfId="0" applyFont="1" applyFill="1"/>
    <xf numFmtId="4" fontId="14" fillId="3" borderId="0" xfId="0" applyNumberFormat="1" applyFont="1" applyFill="1"/>
    <xf numFmtId="4" fontId="14" fillId="3" borderId="0" xfId="14" applyNumberFormat="1" applyFill="1"/>
    <xf numFmtId="0" fontId="140" fillId="55" borderId="55" xfId="0" applyFont="1" applyFill="1" applyBorder="1" applyAlignment="1">
      <alignment horizontal="center" vertical="center" wrapText="1"/>
    </xf>
    <xf numFmtId="0" fontId="140" fillId="55" borderId="56" xfId="0" applyFont="1" applyFill="1" applyBorder="1" applyAlignment="1">
      <alignment horizontal="center" vertical="center" wrapText="1"/>
    </xf>
    <xf numFmtId="0" fontId="141" fillId="0" borderId="57" xfId="0" applyFont="1" applyBorder="1" applyAlignment="1">
      <alignment horizontal="center" vertical="center" wrapText="1"/>
    </xf>
    <xf numFmtId="0" fontId="141" fillId="0" borderId="58" xfId="0" applyFont="1" applyBorder="1" applyAlignment="1">
      <alignment horizontal="center" vertical="center" wrapText="1"/>
    </xf>
    <xf numFmtId="0" fontId="141" fillId="56" borderId="57" xfId="0" applyFont="1" applyFill="1" applyBorder="1" applyAlignment="1">
      <alignment horizontal="center" vertical="center" wrapText="1"/>
    </xf>
    <xf numFmtId="0" fontId="141" fillId="56" borderId="58" xfId="0" applyFont="1" applyFill="1" applyBorder="1" applyAlignment="1">
      <alignment horizontal="center" vertical="center" wrapText="1"/>
    </xf>
    <xf numFmtId="4" fontId="141" fillId="0" borderId="58" xfId="0" applyNumberFormat="1" applyFont="1" applyBorder="1" applyAlignment="1">
      <alignment horizontal="center" vertical="center" wrapText="1"/>
    </xf>
    <xf numFmtId="4" fontId="141" fillId="56" borderId="58" xfId="0" applyNumberFormat="1" applyFont="1" applyFill="1" applyBorder="1" applyAlignment="1">
      <alignment horizontal="center" vertical="center" wrapText="1"/>
    </xf>
    <xf numFmtId="0" fontId="0" fillId="0" borderId="0" xfId="14" applyFont="1"/>
    <xf numFmtId="10" fontId="14" fillId="0" borderId="0" xfId="14" applyNumberFormat="1"/>
    <xf numFmtId="4" fontId="14" fillId="0" borderId="0" xfId="14" applyNumberFormat="1"/>
    <xf numFmtId="0" fontId="14" fillId="0" borderId="62" xfId="14" applyBorder="1"/>
    <xf numFmtId="0" fontId="14" fillId="0" borderId="63" xfId="14" applyBorder="1"/>
    <xf numFmtId="0" fontId="14" fillId="0" borderId="64" xfId="14" applyBorder="1"/>
    <xf numFmtId="0" fontId="14" fillId="0" borderId="65" xfId="14" applyBorder="1"/>
    <xf numFmtId="0" fontId="14" fillId="0" borderId="66" xfId="14" applyBorder="1"/>
    <xf numFmtId="0" fontId="14" fillId="0" borderId="67" xfId="14" applyBorder="1"/>
    <xf numFmtId="0" fontId="14" fillId="0" borderId="1" xfId="14" applyBorder="1"/>
    <xf numFmtId="0" fontId="14" fillId="0" borderId="68" xfId="14" applyBorder="1"/>
    <xf numFmtId="0" fontId="14" fillId="0" borderId="0" xfId="14" applyAlignment="1">
      <alignment horizontal="center"/>
    </xf>
    <xf numFmtId="0" fontId="14" fillId="3" borderId="23" xfId="14" applyFill="1" applyBorder="1"/>
    <xf numFmtId="0" fontId="143" fillId="3" borderId="24" xfId="14" applyFont="1" applyFill="1" applyBorder="1" applyAlignment="1">
      <alignment wrapText="1"/>
    </xf>
    <xf numFmtId="0" fontId="14" fillId="3" borderId="24" xfId="14" applyFill="1" applyBorder="1" applyAlignment="1">
      <alignment wrapText="1"/>
    </xf>
    <xf numFmtId="0" fontId="27" fillId="3" borderId="59" xfId="14" applyFont="1" applyFill="1" applyBorder="1" applyAlignment="1">
      <alignment horizontal="center" wrapText="1"/>
    </xf>
    <xf numFmtId="0" fontId="27" fillId="3" borderId="60" xfId="14" applyFont="1" applyFill="1" applyBorder="1" applyAlignment="1">
      <alignment horizontal="center" wrapText="1"/>
    </xf>
    <xf numFmtId="0" fontId="27" fillId="3" borderId="61" xfId="14" applyFont="1" applyFill="1" applyBorder="1" applyAlignment="1">
      <alignment horizontal="center" wrapText="1"/>
    </xf>
    <xf numFmtId="0" fontId="27" fillId="3" borderId="23" xfId="14" applyFont="1" applyFill="1" applyBorder="1" applyAlignment="1">
      <alignment wrapText="1"/>
    </xf>
    <xf numFmtId="0" fontId="27" fillId="3" borderId="24" xfId="14" applyFont="1" applyFill="1" applyBorder="1" applyAlignment="1">
      <alignment wrapText="1"/>
    </xf>
    <xf numFmtId="0" fontId="20" fillId="3" borderId="0" xfId="16" applyFont="1" applyFill="1" applyAlignment="1">
      <alignment horizontal="left"/>
    </xf>
    <xf numFmtId="0" fontId="19" fillId="3" borderId="0" xfId="16" applyFill="1" applyAlignment="1">
      <alignment horizontal="left" vertical="top" wrapText="1"/>
    </xf>
    <xf numFmtId="0" fontId="20" fillId="3" borderId="0" xfId="16" applyFont="1" applyFill="1" applyAlignment="1">
      <alignment horizontal="center"/>
    </xf>
  </cellXfs>
  <cellStyles count="2193">
    <cellStyle name="20 % - Akzent1 2" xfId="67" xr:uid="{0BDC621E-8D3A-42DB-9E36-DCD3236A3B37}"/>
    <cellStyle name="20 % - Akzent2 2" xfId="40" xr:uid="{3D57182F-2C38-443B-85D7-5539CD361EF9}"/>
    <cellStyle name="20 % - Akzent3 2" xfId="68" xr:uid="{CD7841F7-2369-494E-8F88-9C66678F6E2D}"/>
    <cellStyle name="20 % - Akzent4 2" xfId="69" xr:uid="{C201B692-B7CF-4EC0-B260-D971498A5A99}"/>
    <cellStyle name="20 % - Akzent5 2" xfId="70" xr:uid="{E0A71CFA-9BAC-4F6F-B3E7-47D7A704DD04}"/>
    <cellStyle name="20 % - Akzent6 2" xfId="71" xr:uid="{CC3C6F5A-37A6-49F6-8238-E870295D20E0}"/>
    <cellStyle name="20% - Accent1 2" xfId="72" xr:uid="{C7AF27F8-A83C-42C5-A601-B06F0EADEEA3}"/>
    <cellStyle name="20% - Accent1 3" xfId="73" xr:uid="{B9961E96-89DF-4401-ABD0-613CFC82E525}"/>
    <cellStyle name="20% - Accent2 2" xfId="74" xr:uid="{891C5FBC-FCDC-42BC-8F63-E695F96372F2}"/>
    <cellStyle name="20% - Accent2 3" xfId="75" xr:uid="{322A8B56-24B8-4327-9FFC-EF566C2AE449}"/>
    <cellStyle name="20% - Accent3 2" xfId="76" xr:uid="{44A5585E-9DC9-4C28-991B-912CA8434165}"/>
    <cellStyle name="20% - Accent3 3" xfId="77" xr:uid="{BDC5256F-6194-45B7-95D8-1CA73FCB7904}"/>
    <cellStyle name="20% - Accent4 2" xfId="78" xr:uid="{A8EF86CD-18E4-457C-9BAB-EB1044BC86AA}"/>
    <cellStyle name="20% - Accent4 3" xfId="79" xr:uid="{B9528C94-FBFE-4C35-9286-FB10EEC7A13D}"/>
    <cellStyle name="20% - Accent5 2" xfId="80" xr:uid="{A108FCC6-D339-4313-B6F8-778B3781C0AC}"/>
    <cellStyle name="20% - Accent5 3" xfId="81" xr:uid="{BEF4BA8B-ADFB-4105-84A7-8427751FC8D6}"/>
    <cellStyle name="20% - Accent6 2" xfId="82" xr:uid="{AA5601A8-D4EF-4D51-842A-868D26C832F6}"/>
    <cellStyle name="20% - Accent6 3" xfId="83" xr:uid="{8ED8151E-1A6B-4035-962E-3C85F788F1C5}"/>
    <cellStyle name="20% - akcent 1" xfId="84" xr:uid="{CB06CBD9-F2F5-4100-AAE3-58408C251743}"/>
    <cellStyle name="20% - akcent 1 10" xfId="85" xr:uid="{D54C08A7-0D4A-4C59-8E76-C8C78B943B52}"/>
    <cellStyle name="20% - akcent 1 10 2" xfId="86" xr:uid="{B5029773-010F-470D-9F2D-0FA6852ADFFA}"/>
    <cellStyle name="20% - akcent 1 10 3" xfId="87" xr:uid="{FC2F20A6-36EA-4BB0-AC7D-2DFAED528BA8}"/>
    <cellStyle name="20% - akcent 1 10_COM_BND" xfId="88" xr:uid="{79764EE5-0B2B-4B3C-8793-6CF228B3CB9A}"/>
    <cellStyle name="20% - akcent 1 11" xfId="89" xr:uid="{273A61D8-CE3D-4F1C-89FC-92141E7C3950}"/>
    <cellStyle name="20% - akcent 1 11 2" xfId="90" xr:uid="{A77177B2-131D-4897-B865-E7C74906E34A}"/>
    <cellStyle name="20% - akcent 1 12" xfId="91" xr:uid="{A9E441CE-C968-471A-9957-3398F563988C}"/>
    <cellStyle name="20% - akcent 1 13" xfId="92" xr:uid="{43FF262F-87D0-4B0F-868C-1C949F113122}"/>
    <cellStyle name="20% - akcent 1 14" xfId="93" xr:uid="{1934CA96-4DF4-498F-9E51-3CCCB25B52F5}"/>
    <cellStyle name="20% - akcent 1 15" xfId="94" xr:uid="{E10ADDDD-88B2-4328-816D-E995E8A25B11}"/>
    <cellStyle name="20% - akcent 1 2" xfId="95" xr:uid="{9267BDC5-2FF8-49A5-8D56-A10010D07034}"/>
    <cellStyle name="20% - akcent 1 3" xfId="96" xr:uid="{E9866BAF-2752-498A-93DF-69A417DB8E28}"/>
    <cellStyle name="20% - akcent 1 4" xfId="97" xr:uid="{F7606C26-25D2-40C9-9AFC-F1706FB04F92}"/>
    <cellStyle name="20% - akcent 1 5" xfId="98" xr:uid="{603EA6B9-D2D5-4D4B-9CB4-99FA43F50456}"/>
    <cellStyle name="20% - akcent 1 6" xfId="99" xr:uid="{F6D9EAA1-A42C-46D7-9D0E-E98A1BFB4D5E}"/>
    <cellStyle name="20% - akcent 1 7" xfId="100" xr:uid="{935E1C44-D5AF-4674-AACE-AF54D99517F8}"/>
    <cellStyle name="20% - akcent 1 8" xfId="101" xr:uid="{E354D870-2649-4004-8521-6F649D1EFB76}"/>
    <cellStyle name="20% - akcent 1 9" xfId="102" xr:uid="{55911AF3-EFA3-406F-B646-F5465926317A}"/>
    <cellStyle name="20% - akcent 1 9 2" xfId="103" xr:uid="{F2CDD141-3CAE-4427-9FF3-3FD441A6C4F9}"/>
    <cellStyle name="20% - akcent 1 9 3" xfId="104" xr:uid="{AB97A341-FA6D-45E2-B0B5-ABF7BAC48C44}"/>
    <cellStyle name="20% - akcent 1 9_COM_BND" xfId="105" xr:uid="{2CEE31BC-D404-4DBC-BBCB-9869EE434F07}"/>
    <cellStyle name="20% - akcent 1_CHP" xfId="106" xr:uid="{DC9235A9-26A0-4D8A-87AB-FA9A818D77EF}"/>
    <cellStyle name="20% - akcent 2" xfId="107" xr:uid="{0CE87F06-42EE-4EE2-B0CB-4873BBE548AB}"/>
    <cellStyle name="20% - akcent 2 10" xfId="108" xr:uid="{736E6172-9130-4176-9F80-404F029AFD9D}"/>
    <cellStyle name="20% - akcent 2 10 2" xfId="109" xr:uid="{34DA8DE1-FB64-406D-886E-8205E3F6AEFD}"/>
    <cellStyle name="20% - akcent 2 10 3" xfId="110" xr:uid="{45302988-E9E8-45FE-B5C9-CE0B885FF3C4}"/>
    <cellStyle name="20% - akcent 2 10_COM_BND" xfId="111" xr:uid="{EE78E608-1503-4070-8E53-76630D643D24}"/>
    <cellStyle name="20% - akcent 2 11" xfId="112" xr:uid="{E4A0C9F5-382C-4942-B58A-F4F6E960AB01}"/>
    <cellStyle name="20% - akcent 2 11 2" xfId="113" xr:uid="{79CE6570-D5B2-44A9-85C4-735450073DB0}"/>
    <cellStyle name="20% - akcent 2 12" xfId="114" xr:uid="{8FC62999-E61E-40F2-8B0F-66C3337AEDE1}"/>
    <cellStyle name="20% - akcent 2 13" xfId="115" xr:uid="{D4692CA1-19D1-4B66-850E-AB1639C8BC50}"/>
    <cellStyle name="20% - akcent 2 14" xfId="116" xr:uid="{321D6A39-831D-45EA-A843-8AE646447FD3}"/>
    <cellStyle name="20% - akcent 2 15" xfId="117" xr:uid="{C8DB7683-EC6A-4618-AF24-CC0CCADA38F7}"/>
    <cellStyle name="20% - akcent 2 2" xfId="118" xr:uid="{C4DC3C6C-0965-44C5-8B78-82F2C1E31B6F}"/>
    <cellStyle name="20% - akcent 2 3" xfId="119" xr:uid="{ECA97564-E52F-4365-9933-2547CD38C220}"/>
    <cellStyle name="20% - akcent 2 4" xfId="120" xr:uid="{2C15ABBB-19E3-409A-BAB4-1EB328CD0A66}"/>
    <cellStyle name="20% - akcent 2 5" xfId="121" xr:uid="{02FED10B-EEB2-4ED4-BDD8-AE264CB97D0A}"/>
    <cellStyle name="20% - akcent 2 6" xfId="122" xr:uid="{0B5D4215-DB78-4505-A52D-DA2464B7AEAE}"/>
    <cellStyle name="20% - akcent 2 7" xfId="123" xr:uid="{668BA6B5-9AA4-4409-850F-DA1B584D0F67}"/>
    <cellStyle name="20% - akcent 2 8" xfId="124" xr:uid="{107BCF28-AE9D-4B6B-BE6F-723AF2180874}"/>
    <cellStyle name="20% - akcent 2 9" xfId="125" xr:uid="{B86CD26F-BBF8-437B-8A9C-E990986C54F4}"/>
    <cellStyle name="20% - akcent 2 9 2" xfId="126" xr:uid="{3B14E9FD-5874-4C68-81EC-D2EFAB7D3368}"/>
    <cellStyle name="20% - akcent 2 9 3" xfId="127" xr:uid="{B96F241F-CE3D-479B-BB3D-D700F8850335}"/>
    <cellStyle name="20% - akcent 2 9_COM_BND" xfId="128" xr:uid="{74A826B3-287F-4CC1-AFB4-9477AAF27421}"/>
    <cellStyle name="20% - akcent 2_CHP" xfId="129" xr:uid="{1734BC42-7768-4672-BCCD-E0592EEA8F62}"/>
    <cellStyle name="20% - akcent 3" xfId="130" xr:uid="{65D53A60-F112-4C39-9DC3-4DD6B8CD34A7}"/>
    <cellStyle name="20% - akcent 3 10" xfId="131" xr:uid="{F326E5CB-9BE5-47DF-8422-683CADFD9119}"/>
    <cellStyle name="20% - akcent 3 10 2" xfId="132" xr:uid="{210ECFAD-649E-43F0-93C8-FA3A3F640FCD}"/>
    <cellStyle name="20% - akcent 3 10 3" xfId="133" xr:uid="{B06B3FE2-F741-493A-8DCB-67CEF772723E}"/>
    <cellStyle name="20% - akcent 3 10_COM_BND" xfId="134" xr:uid="{10A52B33-2CE1-4CC1-8BB1-30658B7F94BB}"/>
    <cellStyle name="20% - akcent 3 11" xfId="135" xr:uid="{245AA0B4-E2F8-4BA9-9755-35021158B846}"/>
    <cellStyle name="20% - akcent 3 11 2" xfId="136" xr:uid="{ECB86B36-AF7A-4FE8-AFEB-BD535032F768}"/>
    <cellStyle name="20% - akcent 3 12" xfId="137" xr:uid="{B9DCB215-8A92-4E3D-8FF5-64F3B1CA6BD2}"/>
    <cellStyle name="20% - akcent 3 13" xfId="138" xr:uid="{2B7BDA99-D222-4C19-AA1F-8A28F6201896}"/>
    <cellStyle name="20% - akcent 3 14" xfId="139" xr:uid="{0A5632AE-A51E-446C-8871-83B749BD052D}"/>
    <cellStyle name="20% - akcent 3 15" xfId="140" xr:uid="{E2056961-3D60-4439-AFC4-FE283FDE24FD}"/>
    <cellStyle name="20% - akcent 3 2" xfId="141" xr:uid="{45812121-933E-4308-B0BD-89900564FA9D}"/>
    <cellStyle name="20% - akcent 3 3" xfId="142" xr:uid="{CE79E788-E12C-4A33-97E2-025228C6157E}"/>
    <cellStyle name="20% - akcent 3 4" xfId="143" xr:uid="{2070A74A-8933-4DC1-90BC-EE5EB2CE981E}"/>
    <cellStyle name="20% - akcent 3 5" xfId="144" xr:uid="{38101A61-1A81-4CA9-BF25-A7C763430B10}"/>
    <cellStyle name="20% - akcent 3 6" xfId="145" xr:uid="{B517348B-2319-4003-A4EF-24D2D86E2004}"/>
    <cellStyle name="20% - akcent 3 7" xfId="146" xr:uid="{20D89F68-69E2-426A-8347-38CDB0A06BA8}"/>
    <cellStyle name="20% - akcent 3 8" xfId="147" xr:uid="{47FDA434-FBE0-4D1C-BC03-AC09ECBB9287}"/>
    <cellStyle name="20% - akcent 3 9" xfId="148" xr:uid="{901AAB63-F6C5-4A78-84E0-9AAE693D5FFB}"/>
    <cellStyle name="20% - akcent 3 9 2" xfId="149" xr:uid="{C6FA44CF-2F90-42F1-ABED-5FAF1DC2A260}"/>
    <cellStyle name="20% - akcent 3 9 3" xfId="150" xr:uid="{D85B3BD5-E14C-474B-AD41-AB7F86C27234}"/>
    <cellStyle name="20% - akcent 3 9_COM_BND" xfId="151" xr:uid="{33724B09-D006-4E61-B26C-492B13F38833}"/>
    <cellStyle name="20% - akcent 3_CHP" xfId="152" xr:uid="{94771A6B-25FE-44C9-89DC-6E730850DCC9}"/>
    <cellStyle name="20% - akcent 4" xfId="153" xr:uid="{171063F0-03E9-4F58-AF6B-EB90EE2AE82B}"/>
    <cellStyle name="20% - akcent 4 10" xfId="154" xr:uid="{CD1B7D71-F856-48C1-83D3-EF27311D34D1}"/>
    <cellStyle name="20% - akcent 4 10 2" xfId="155" xr:uid="{FF56E5C4-F2B3-4071-972D-AEE308451E95}"/>
    <cellStyle name="20% - akcent 4 10 3" xfId="156" xr:uid="{46770F8B-4320-4606-B6B4-8122634C2830}"/>
    <cellStyle name="20% - akcent 4 10_COM_BND" xfId="157" xr:uid="{328FBBC9-4170-48BF-9494-3C0C59371A3A}"/>
    <cellStyle name="20% - akcent 4 11" xfId="158" xr:uid="{E8A721E7-B992-412F-B196-3EE0180C48A3}"/>
    <cellStyle name="20% - akcent 4 11 2" xfId="159" xr:uid="{AA3348DC-49A3-4972-96FF-ABF32B1106C3}"/>
    <cellStyle name="20% - akcent 4 12" xfId="160" xr:uid="{C31F096A-D52C-406A-97ED-CEAFD35F9831}"/>
    <cellStyle name="20% - akcent 4 13" xfId="161" xr:uid="{3B2C5488-8F69-4AD0-889F-7D4EC8B0D7A5}"/>
    <cellStyle name="20% - akcent 4 14" xfId="162" xr:uid="{E5A924AD-FF44-4DCB-B882-53881201E6CE}"/>
    <cellStyle name="20% - akcent 4 15" xfId="163" xr:uid="{101C2B1C-52A4-484D-8ABF-E7551F6346D8}"/>
    <cellStyle name="20% - akcent 4 2" xfId="164" xr:uid="{8973E6C8-FA0E-4BB4-B5A4-8424D8A2367F}"/>
    <cellStyle name="20% - akcent 4 3" xfId="165" xr:uid="{B2A757C5-DABB-4292-B15D-76C40133E140}"/>
    <cellStyle name="20% - akcent 4 4" xfId="166" xr:uid="{C1565490-BB0A-4DA0-AD15-139910717148}"/>
    <cellStyle name="20% - akcent 4 5" xfId="167" xr:uid="{9FFABFEE-1B60-4929-8457-2800BBC62743}"/>
    <cellStyle name="20% - akcent 4 6" xfId="168" xr:uid="{545E5D79-55FB-478E-84F8-0683F9C43B23}"/>
    <cellStyle name="20% - akcent 4 7" xfId="169" xr:uid="{5E1679B6-FDA3-4097-A72D-DEAB4EC18F6B}"/>
    <cellStyle name="20% - akcent 4 8" xfId="170" xr:uid="{AABB0ABA-DE34-461A-B0EA-274BE169C9B9}"/>
    <cellStyle name="20% - akcent 4 9" xfId="171" xr:uid="{F8A9443B-0B6A-4215-AD38-36D596A5A8E0}"/>
    <cellStyle name="20% - akcent 4 9 2" xfId="172" xr:uid="{7628B19A-C4CE-4853-8670-C834697733D0}"/>
    <cellStyle name="20% - akcent 4 9 3" xfId="173" xr:uid="{515B0970-B950-429C-BB84-6183973A149B}"/>
    <cellStyle name="20% - akcent 4 9_COM_BND" xfId="174" xr:uid="{70035F23-344F-485D-B86A-48411850A06A}"/>
    <cellStyle name="20% - akcent 4_CHP" xfId="175" xr:uid="{7705B71C-2E22-481D-A855-6BE0A75C8779}"/>
    <cellStyle name="20% - akcent 5" xfId="176" xr:uid="{313F8A99-1BC0-462A-9483-428B40A468E4}"/>
    <cellStyle name="20% - akcent 5 10" xfId="177" xr:uid="{5F693662-4EB7-4687-9AD5-E48136F02289}"/>
    <cellStyle name="20% - akcent 5 10 2" xfId="178" xr:uid="{BFBA5C87-94B4-45B8-BAE1-268D8F7B0F9B}"/>
    <cellStyle name="20% - akcent 5 10 3" xfId="179" xr:uid="{273C3577-23EC-4BEB-93F7-CEEC09AFAA1F}"/>
    <cellStyle name="20% - akcent 5 10_COM_BND" xfId="180" xr:uid="{D96EDCB3-1E97-4397-838A-5C8A95DA6545}"/>
    <cellStyle name="20% - akcent 5 11" xfId="181" xr:uid="{C4FAEC8F-62A7-4FCC-9059-B3D9B6046E56}"/>
    <cellStyle name="20% - akcent 5 11 2" xfId="182" xr:uid="{E2EA87D3-A956-4F81-B08F-6488233558B9}"/>
    <cellStyle name="20% - akcent 5 12" xfId="183" xr:uid="{41EBF8A8-AACC-4941-B2EB-449F528F5842}"/>
    <cellStyle name="20% - akcent 5 13" xfId="184" xr:uid="{A14C4B80-C2B3-4FE8-A2F2-79647D026D93}"/>
    <cellStyle name="20% - akcent 5 14" xfId="185" xr:uid="{67B018A5-CABC-4D8C-9868-A996EECD0A66}"/>
    <cellStyle name="20% - akcent 5 15" xfId="186" xr:uid="{30B26EFF-957D-4FF6-B18B-8D589CEBC342}"/>
    <cellStyle name="20% - akcent 5 2" xfId="187" xr:uid="{60D63FB7-DD10-44EE-BB4E-33B8A3EE86DE}"/>
    <cellStyle name="20% - akcent 5 3" xfId="188" xr:uid="{583858EC-77FA-4EE9-AD55-3752A0F7E75C}"/>
    <cellStyle name="20% - akcent 5 4" xfId="189" xr:uid="{ACFC047C-4EED-4CBC-BA28-BE07B1B7E317}"/>
    <cellStyle name="20% - akcent 5 5" xfId="190" xr:uid="{11FF8BE3-E69E-4D99-BB4B-2FF8D8276E5B}"/>
    <cellStyle name="20% - akcent 5 6" xfId="191" xr:uid="{4B580076-4D97-475F-A71D-FEA977CD4CB2}"/>
    <cellStyle name="20% - akcent 5 7" xfId="192" xr:uid="{EDB15ED9-BDAC-49C7-98AF-E3FE04978688}"/>
    <cellStyle name="20% - akcent 5 8" xfId="193" xr:uid="{93270256-2981-48D7-9C20-44A04960AD1B}"/>
    <cellStyle name="20% - akcent 5 9" xfId="194" xr:uid="{14FD7B45-90A9-4B16-90BA-0BF923018504}"/>
    <cellStyle name="20% - akcent 5 9 2" xfId="195" xr:uid="{A0713A46-5B47-4B85-AF98-E281003F4D62}"/>
    <cellStyle name="20% - akcent 5 9 3" xfId="196" xr:uid="{5DF7858D-A8A8-40F9-8DB2-4AA35ACF8F9F}"/>
    <cellStyle name="20% - akcent 5 9_COM_BND" xfId="197" xr:uid="{09335A76-358F-434D-BEEE-54E56A08038C}"/>
    <cellStyle name="20% - akcent 5_CHP" xfId="198" xr:uid="{3EDC5D48-4B7B-4BB2-A0A0-F7610F4B5356}"/>
    <cellStyle name="20% - akcent 6" xfId="199" xr:uid="{D4F06867-E0BF-4DCC-B1E7-C8F2180F2A48}"/>
    <cellStyle name="20% - akcent 6 10" xfId="200" xr:uid="{3F22A3A1-E011-4D55-AA09-DB4C4EF9FB7F}"/>
    <cellStyle name="20% - akcent 6 10 2" xfId="201" xr:uid="{913A37BA-A6B2-467C-AD19-18854D733119}"/>
    <cellStyle name="20% - akcent 6 10 3" xfId="202" xr:uid="{4F4FE0EC-7842-470B-B5EF-643D3C962419}"/>
    <cellStyle name="20% - akcent 6 10_COM_BND" xfId="203" xr:uid="{8E879833-CDCE-44E5-BFDA-7C0D678AF9CE}"/>
    <cellStyle name="20% - akcent 6 11" xfId="204" xr:uid="{E4EA4E6E-921D-4CF0-9AE3-2758D64F9BE1}"/>
    <cellStyle name="20% - akcent 6 11 2" xfId="205" xr:uid="{A18CA4F2-B857-4D56-9DF7-D5D84FEA0BA4}"/>
    <cellStyle name="20% - akcent 6 12" xfId="206" xr:uid="{1F6353D0-5846-48D8-8F72-28066EDCD0B3}"/>
    <cellStyle name="20% - akcent 6 13" xfId="207" xr:uid="{A5F6EB41-B0F7-4E50-A1EF-38650FDEE43A}"/>
    <cellStyle name="20% - akcent 6 14" xfId="208" xr:uid="{4CD8C646-D470-412B-B92F-9EE9841879F2}"/>
    <cellStyle name="20% - akcent 6 15" xfId="209" xr:uid="{1D547D87-8CD1-4186-94EE-FE504B1B7929}"/>
    <cellStyle name="20% - akcent 6 2" xfId="210" xr:uid="{900347FA-B0D2-4E68-9728-F7B320F71A12}"/>
    <cellStyle name="20% - akcent 6 3" xfId="211" xr:uid="{9F1F7817-80B6-44C8-9F32-9A29EA75B2FA}"/>
    <cellStyle name="20% - akcent 6 4" xfId="212" xr:uid="{8E055ABA-7C3B-4697-9A4E-78626F7A1186}"/>
    <cellStyle name="20% - akcent 6 5" xfId="213" xr:uid="{B0D5D5A5-3F71-4C63-8061-91D82A457D12}"/>
    <cellStyle name="20% - akcent 6 6" xfId="214" xr:uid="{10B45EC5-2533-4EC1-B625-5FC3D85BF150}"/>
    <cellStyle name="20% - akcent 6 7" xfId="215" xr:uid="{3607EDED-69E7-49D2-AD2D-EBFA8A803809}"/>
    <cellStyle name="20% - akcent 6 8" xfId="216" xr:uid="{3BC2FB7B-2B76-4ACC-ADED-F53B8C1B67E0}"/>
    <cellStyle name="20% - akcent 6 9" xfId="217" xr:uid="{0B7CF5A4-AE3C-4F33-80A1-D948B92A6461}"/>
    <cellStyle name="20% - akcent 6 9 2" xfId="218" xr:uid="{67FBC06D-EAA5-440C-9B17-0CE930390B59}"/>
    <cellStyle name="20% - akcent 6 9 3" xfId="219" xr:uid="{8466523F-E574-4BDF-9F07-003FA158B584}"/>
    <cellStyle name="20% - akcent 6 9_COM_BND" xfId="220" xr:uid="{F873099D-8C6C-4BB7-B294-DF0ACCE3B465}"/>
    <cellStyle name="20% - akcent 6_CHP" xfId="221" xr:uid="{6420F4A0-3FEA-41F4-B51B-97A4FA40F111}"/>
    <cellStyle name="2x indented GHG Textfiels" xfId="222" xr:uid="{56015BAC-DE56-499B-B5C1-C51B12E388FE}"/>
    <cellStyle name="2x indented GHG Textfiels 2" xfId="223" xr:uid="{1F87EBCE-D5E3-4E62-AFDE-B74744893696}"/>
    <cellStyle name="40 % - Akzent1 2" xfId="224" xr:uid="{A42CD3D4-0BDA-48BA-A327-275426BF5506}"/>
    <cellStyle name="40 % - Akzent2 2" xfId="225" xr:uid="{36CB5BA7-D9F5-4167-89C5-0EC512AAEF29}"/>
    <cellStyle name="40 % - Akzent3 2" xfId="226" xr:uid="{8334EF7E-43AD-42F9-BD7B-26F38BA3FFC3}"/>
    <cellStyle name="40 % - Akzent4 2" xfId="227" xr:uid="{4C1D7C6C-EEB7-45E9-94DF-3776B184A1EA}"/>
    <cellStyle name="40 % - Akzent5 2" xfId="228" xr:uid="{F603C635-B538-41AF-84FA-3070C35B4451}"/>
    <cellStyle name="40 % - Akzent6 2" xfId="229" xr:uid="{32801DA6-09FC-4A08-9571-10CA01722117}"/>
    <cellStyle name="40% - Accent1 2" xfId="230" xr:uid="{6FB1DFF2-B862-4A86-A3C4-1844C793F204}"/>
    <cellStyle name="40% - Accent1 3" xfId="231" xr:uid="{7F8E46D2-0B04-4BA5-9796-AC142DA9937A}"/>
    <cellStyle name="40% - Accent2 2" xfId="232" xr:uid="{BC7CAC49-033B-4EED-A375-00D8761E2B52}"/>
    <cellStyle name="40% - Accent2 3" xfId="233" xr:uid="{0B541CC5-BD5A-4095-9BA2-4B18923E6DD0}"/>
    <cellStyle name="40% - Accent3 2" xfId="234" xr:uid="{610A5DCF-75D8-4F3F-BCAE-716C4F6534DA}"/>
    <cellStyle name="40% - Accent3 3" xfId="235" xr:uid="{BB569963-F2C9-4851-BF96-C98F70A848ED}"/>
    <cellStyle name="40% - Accent4 2" xfId="236" xr:uid="{CB32CC8B-9903-4497-AFD3-96421FDC7EBB}"/>
    <cellStyle name="40% - Accent4 3" xfId="237" xr:uid="{C008AB78-04EC-49F2-964A-9382A1DB5B5A}"/>
    <cellStyle name="40% - Accent5 2" xfId="238" xr:uid="{1156393E-CA02-4EF2-BF46-3EB81E4ED915}"/>
    <cellStyle name="40% - Accent5 3" xfId="239" xr:uid="{D6726F24-23E9-434C-9AD0-813261BB436C}"/>
    <cellStyle name="40% - Accent6 2" xfId="240" xr:uid="{5F734372-E706-422A-A4EB-E82C391A18ED}"/>
    <cellStyle name="40% - Accent6 3" xfId="241" xr:uid="{D7012337-0184-44F4-9840-9737D050BB62}"/>
    <cellStyle name="40% - akcent 1" xfId="242" xr:uid="{77B0257F-3325-4383-88DA-58C7C44E52B9}"/>
    <cellStyle name="40% - akcent 1 10" xfId="243" xr:uid="{7976C957-9115-4231-9A5A-C08F4994869B}"/>
    <cellStyle name="40% - akcent 1 10 2" xfId="244" xr:uid="{41B6E12B-9000-41D6-9848-4E997C9897A9}"/>
    <cellStyle name="40% - akcent 1 10 3" xfId="245" xr:uid="{16DE1996-9384-4291-A489-48796FDA1DA3}"/>
    <cellStyle name="40% - akcent 1 10_COM_BND" xfId="246" xr:uid="{BF227375-A6C9-43E6-BF86-44500DD6C118}"/>
    <cellStyle name="40% - akcent 1 11" xfId="247" xr:uid="{0545A042-841C-45F4-9169-98B0AD078B0D}"/>
    <cellStyle name="40% - akcent 1 11 2" xfId="248" xr:uid="{EB188FEC-6587-45E5-8C8F-500B8A3D8B35}"/>
    <cellStyle name="40% - akcent 1 12" xfId="249" xr:uid="{3F35ED72-4025-43ED-B3BC-0AB87E43463A}"/>
    <cellStyle name="40% - akcent 1 13" xfId="250" xr:uid="{DCAB902B-FA0F-43ED-91C9-EA042B2E7D74}"/>
    <cellStyle name="40% - akcent 1 14" xfId="251" xr:uid="{6DF9C5BB-7A09-42B1-AF81-47F735D57C0F}"/>
    <cellStyle name="40% - akcent 1 15" xfId="252" xr:uid="{55E15E1B-5166-4CFE-8706-59B84B91A0F8}"/>
    <cellStyle name="40% - akcent 1 2" xfId="253" xr:uid="{97A353A8-C927-42FB-8010-3B31CB870244}"/>
    <cellStyle name="40% - akcent 1 3" xfId="254" xr:uid="{2B408300-46B0-4818-82F9-EDC27B9905B7}"/>
    <cellStyle name="40% - akcent 1 4" xfId="255" xr:uid="{7FE8B22D-54C0-4D2C-ADEF-4F0AB62B4427}"/>
    <cellStyle name="40% - akcent 1 5" xfId="256" xr:uid="{5B342FF6-45D5-4818-B131-8EC2BF535782}"/>
    <cellStyle name="40% - akcent 1 6" xfId="257" xr:uid="{188604F7-4EB2-4075-82D9-B04ED359AF47}"/>
    <cellStyle name="40% - akcent 1 7" xfId="258" xr:uid="{CF8BAEE8-FA2B-45F8-96BC-0FF8C940C4BC}"/>
    <cellStyle name="40% - akcent 1 8" xfId="259" xr:uid="{CC88F7A7-2FBC-4ADE-9FDA-6EF66358EE88}"/>
    <cellStyle name="40% - akcent 1 9" xfId="260" xr:uid="{E7521866-D0EB-4CF4-B66D-CAAA39CC8B15}"/>
    <cellStyle name="40% - akcent 1 9 2" xfId="261" xr:uid="{B20A2D94-E8D0-48D6-B3D8-D1D298B1B77A}"/>
    <cellStyle name="40% - akcent 1 9 3" xfId="262" xr:uid="{088A76EA-ADFF-4FC7-9C98-C81A1ABAC8A5}"/>
    <cellStyle name="40% - akcent 1 9_COM_BND" xfId="263" xr:uid="{38E028B8-DE55-433F-A5D2-2CC839FBE9FC}"/>
    <cellStyle name="40% - akcent 1_CHP" xfId="264" xr:uid="{29BAF5AD-D4BD-4D10-A09B-A659D24C4329}"/>
    <cellStyle name="40% - akcent 2" xfId="265" xr:uid="{8E28B86D-392C-4AC6-A55A-6A70C9A476B2}"/>
    <cellStyle name="40% - akcent 2 10" xfId="266" xr:uid="{81C9D234-4F16-4FF4-BFEB-F8129447BFA3}"/>
    <cellStyle name="40% - akcent 2 10 2" xfId="267" xr:uid="{D83B4E4C-B2C9-4197-B5E0-84B6B9495599}"/>
    <cellStyle name="40% - akcent 2 10 3" xfId="268" xr:uid="{0283DA36-44FC-4D5C-A884-67A950E58F46}"/>
    <cellStyle name="40% - akcent 2 10_COM_BND" xfId="269" xr:uid="{A7FA3BF9-B9C4-41A4-9AFD-3B63C0C6C286}"/>
    <cellStyle name="40% - akcent 2 11" xfId="270" xr:uid="{909E21A8-AFF8-4017-88E1-232882EA1D6E}"/>
    <cellStyle name="40% - akcent 2 11 2" xfId="271" xr:uid="{6A81EC2B-ECD1-44B3-BF56-BB8A77646DD0}"/>
    <cellStyle name="40% - akcent 2 12" xfId="272" xr:uid="{EB18B974-0AF2-4719-A7D4-DA6AFEABE462}"/>
    <cellStyle name="40% - akcent 2 13" xfId="273" xr:uid="{96BEEDD5-F616-4878-A80E-E8A5A1A32E8F}"/>
    <cellStyle name="40% - akcent 2 14" xfId="274" xr:uid="{DFF5A0A8-667A-4775-81C8-109F41F73B94}"/>
    <cellStyle name="40% - akcent 2 15" xfId="275" xr:uid="{4E0EEA42-73F7-43D0-B476-FCA336A3C339}"/>
    <cellStyle name="40% - akcent 2 2" xfId="276" xr:uid="{7E2B1BC5-51F8-4354-A351-DDEBB442A151}"/>
    <cellStyle name="40% - akcent 2 3" xfId="277" xr:uid="{4099650C-53F9-490A-B7D2-5C5CFD03F9AA}"/>
    <cellStyle name="40% - akcent 2 4" xfId="278" xr:uid="{BCD23FF2-7580-40FF-ACC4-8D0E76CB060C}"/>
    <cellStyle name="40% - akcent 2 5" xfId="279" xr:uid="{4ADDCEF8-BAB2-4930-A64E-1F6BC6C4FC3B}"/>
    <cellStyle name="40% - akcent 2 6" xfId="280" xr:uid="{1EC5A6D3-67AA-46B8-A33A-E451D4DDBD78}"/>
    <cellStyle name="40% - akcent 2 7" xfId="281" xr:uid="{017E0EAE-E74C-4DAA-B411-1C2E098F5D80}"/>
    <cellStyle name="40% - akcent 2 8" xfId="282" xr:uid="{97E375E0-F39D-44E7-BAA8-D0D8105BE7CC}"/>
    <cellStyle name="40% - akcent 2 9" xfId="283" xr:uid="{EAD666C0-CBD8-4FB2-A0DF-A970DFDF3A5D}"/>
    <cellStyle name="40% - akcent 2 9 2" xfId="284" xr:uid="{4F567A40-DDCD-4C50-962C-22D4D64B63C7}"/>
    <cellStyle name="40% - akcent 2 9 3" xfId="285" xr:uid="{BD417BDB-F154-4D25-A8C1-054F3B67906A}"/>
    <cellStyle name="40% - akcent 2 9_COM_BND" xfId="286" xr:uid="{B12854AF-8D98-4E95-B633-9FBF4EACB445}"/>
    <cellStyle name="40% - akcent 2_CHP" xfId="287" xr:uid="{0D71CAAF-7D19-4AC0-AB39-401F26ADED1F}"/>
    <cellStyle name="40% - akcent 3" xfId="288" xr:uid="{A8AB1AE2-D4E7-4B81-819D-523E46AF3264}"/>
    <cellStyle name="40% - akcent 3 10" xfId="289" xr:uid="{5F0C4593-A307-4BC4-8F78-931DC784E4C0}"/>
    <cellStyle name="40% - akcent 3 10 2" xfId="290" xr:uid="{C37A06B2-22F2-433F-9D3E-3F03181F224D}"/>
    <cellStyle name="40% - akcent 3 10 3" xfId="291" xr:uid="{23E48BCF-A7AD-4E8B-9E8E-DE08F0C48D02}"/>
    <cellStyle name="40% - akcent 3 10_COM_BND" xfId="292" xr:uid="{7FED5288-48F4-4635-994E-F9CAA56CA4DB}"/>
    <cellStyle name="40% - akcent 3 11" xfId="293" xr:uid="{09FB7A94-BE09-4F14-8106-70F90AD238F4}"/>
    <cellStyle name="40% - akcent 3 11 2" xfId="294" xr:uid="{D67898B3-A70A-4825-B5F2-CC85EACF5278}"/>
    <cellStyle name="40% - akcent 3 12" xfId="295" xr:uid="{B1C4BF65-4280-43F0-BABE-329786199A14}"/>
    <cellStyle name="40% - akcent 3 13" xfId="296" xr:uid="{44F3E004-63E4-4D57-8EB9-513EB60F20A5}"/>
    <cellStyle name="40% - akcent 3 14" xfId="297" xr:uid="{60B3BD81-77B6-46C6-8850-04C37127085C}"/>
    <cellStyle name="40% - akcent 3 15" xfId="298" xr:uid="{340CD161-0F33-4BD7-9063-2334862F9CF3}"/>
    <cellStyle name="40% - akcent 3 2" xfId="299" xr:uid="{586A42A0-3976-4F1B-B497-91E8D0661BE3}"/>
    <cellStyle name="40% - akcent 3 3" xfId="300" xr:uid="{AB77097C-6D89-4283-BE61-9ADDE204F0A7}"/>
    <cellStyle name="40% - akcent 3 4" xfId="301" xr:uid="{28F2F24D-DFD8-419D-A6B9-AD96E7ECB6BF}"/>
    <cellStyle name="40% - akcent 3 5" xfId="302" xr:uid="{FCAD823C-EC25-49E4-89A0-8D133BD17F78}"/>
    <cellStyle name="40% - akcent 3 6" xfId="303" xr:uid="{64910B25-7668-49C3-9934-D739BADDD2E5}"/>
    <cellStyle name="40% - akcent 3 7" xfId="304" xr:uid="{C2D039F3-495A-47CD-81BE-10C7CBA323BE}"/>
    <cellStyle name="40% - akcent 3 8" xfId="305" xr:uid="{708DF843-0B6B-470F-954C-3B2064BC7100}"/>
    <cellStyle name="40% - akcent 3 9" xfId="306" xr:uid="{ADDEFB0F-8A69-4479-A7DF-55843B6AA296}"/>
    <cellStyle name="40% - akcent 3 9 2" xfId="307" xr:uid="{B12870B0-5224-400C-83E7-E55711F87D16}"/>
    <cellStyle name="40% - akcent 3 9 3" xfId="308" xr:uid="{6E079135-1C08-450A-B76F-05CFA2221B55}"/>
    <cellStyle name="40% - akcent 3 9_COM_BND" xfId="309" xr:uid="{2C231936-F761-41CB-88C2-FACA26DC25E6}"/>
    <cellStyle name="40% - akcent 3_CHP" xfId="310" xr:uid="{D3AF8650-0926-43D2-98B6-6FC860E45E04}"/>
    <cellStyle name="40% - akcent 4" xfId="311" xr:uid="{7F5A670A-14E3-46CA-9B84-939B5E8426AD}"/>
    <cellStyle name="40% - akcent 4 10" xfId="312" xr:uid="{D7D6535A-4012-4CA3-B97E-0F5B4E1B7FA3}"/>
    <cellStyle name="40% - akcent 4 10 2" xfId="313" xr:uid="{1E9C01A9-A232-4F9E-875A-EF06408249AE}"/>
    <cellStyle name="40% - akcent 4 10 3" xfId="314" xr:uid="{B74C8A42-D205-4DFC-84DA-ED05C0CF4F69}"/>
    <cellStyle name="40% - akcent 4 10_COM_BND" xfId="315" xr:uid="{D022BC50-D514-4BF1-892F-8B7BF9AE0E3C}"/>
    <cellStyle name="40% - akcent 4 11" xfId="316" xr:uid="{8488ADEE-237F-49A1-AD21-3F639F63A1AF}"/>
    <cellStyle name="40% - akcent 4 11 2" xfId="317" xr:uid="{D9277447-D03D-43E2-BB3D-FBC712C0147A}"/>
    <cellStyle name="40% - akcent 4 12" xfId="318" xr:uid="{8904215A-B36C-4015-87CE-0A0D8D9F9BA3}"/>
    <cellStyle name="40% - akcent 4 13" xfId="319" xr:uid="{0D4F3275-5819-4253-B0F4-F989FBC05E35}"/>
    <cellStyle name="40% - akcent 4 14" xfId="320" xr:uid="{FC2B3298-6375-4BB7-97D1-3F63B9803A79}"/>
    <cellStyle name="40% - akcent 4 15" xfId="321" xr:uid="{87A03551-B350-45E6-88AD-4BCD5FDB29FE}"/>
    <cellStyle name="40% - akcent 4 2" xfId="322" xr:uid="{1D8ACDE0-BF0E-4BC8-8EFE-BAE59A6F3240}"/>
    <cellStyle name="40% - akcent 4 3" xfId="323" xr:uid="{7F159B05-4094-449F-B098-21770361D692}"/>
    <cellStyle name="40% - akcent 4 4" xfId="324" xr:uid="{79CF2009-B009-45EA-9B4B-93C7391831C4}"/>
    <cellStyle name="40% - akcent 4 5" xfId="325" xr:uid="{1EB16CB5-8EBC-4685-BC0E-72F1E2622DD3}"/>
    <cellStyle name="40% - akcent 4 6" xfId="326" xr:uid="{283BE780-2937-4235-8BC3-549705DC35B1}"/>
    <cellStyle name="40% - akcent 4 7" xfId="327" xr:uid="{F26BE62E-E2AA-4A6B-9AB5-7F8E8E6B223F}"/>
    <cellStyle name="40% - akcent 4 8" xfId="328" xr:uid="{3F01D2D9-7904-4C97-A7FD-AEB55AE94AAB}"/>
    <cellStyle name="40% - akcent 4 9" xfId="329" xr:uid="{DF4B896D-B6D6-45B9-8AC3-DD1FC40B0395}"/>
    <cellStyle name="40% - akcent 4 9 2" xfId="330" xr:uid="{074C13B4-C4F1-4900-945F-CCD9C7639F33}"/>
    <cellStyle name="40% - akcent 4 9 3" xfId="331" xr:uid="{8EB70E14-8913-452F-924A-06CE62800D66}"/>
    <cellStyle name="40% - akcent 4 9_COM_BND" xfId="332" xr:uid="{1507CD89-88F2-4094-836B-7133FC20BDFC}"/>
    <cellStyle name="40% - akcent 4_CHP" xfId="333" xr:uid="{7A8DFBD0-F3EA-4C1B-AB34-251A7F6B1B71}"/>
    <cellStyle name="40% - akcent 5" xfId="334" xr:uid="{A2D5B44A-4B48-46DD-9988-90892C80B9FB}"/>
    <cellStyle name="40% - akcent 5 10" xfId="335" xr:uid="{885A6FD3-2816-4096-96F2-9EA5AB40B19D}"/>
    <cellStyle name="40% - akcent 5 10 2" xfId="336" xr:uid="{7ED4190E-2C31-4415-9C8A-5D9F0B63673A}"/>
    <cellStyle name="40% - akcent 5 10 3" xfId="337" xr:uid="{754500A3-E5FE-42D4-944E-5BAC91C0D30A}"/>
    <cellStyle name="40% - akcent 5 10_COM_BND" xfId="338" xr:uid="{D1C4B1D6-08B1-4CA9-93C8-D9D1EAF31E76}"/>
    <cellStyle name="40% - akcent 5 11" xfId="339" xr:uid="{2BBEE575-66BA-428A-953A-B81752C1ECF2}"/>
    <cellStyle name="40% - akcent 5 11 2" xfId="340" xr:uid="{2DF15438-B7DB-4EC1-9F41-56D0636FDF3F}"/>
    <cellStyle name="40% - akcent 5 12" xfId="341" xr:uid="{CAD226A0-D2F0-40A6-B377-0B7B5528949F}"/>
    <cellStyle name="40% - akcent 5 13" xfId="342" xr:uid="{EF9A31B3-3F52-48BE-964A-7EAF47595503}"/>
    <cellStyle name="40% - akcent 5 14" xfId="343" xr:uid="{9333D5C9-9634-4778-B33F-6B36EE704B9D}"/>
    <cellStyle name="40% - akcent 5 15" xfId="344" xr:uid="{E4225807-155F-42FE-9476-47DBBB98A023}"/>
    <cellStyle name="40% - akcent 5 2" xfId="345" xr:uid="{04883C2F-DBCB-41A0-B20F-0F250D71A879}"/>
    <cellStyle name="40% - akcent 5 3" xfId="346" xr:uid="{0A6FA98C-34CB-4D87-99DD-93D7F76CABF8}"/>
    <cellStyle name="40% - akcent 5 4" xfId="347" xr:uid="{B4D51385-24D3-48D6-A025-E7B58CD6A30F}"/>
    <cellStyle name="40% - akcent 5 5" xfId="348" xr:uid="{696C9096-4E0B-42F0-BBC2-02CD1F017090}"/>
    <cellStyle name="40% - akcent 5 6" xfId="349" xr:uid="{BD44BE53-28B7-4AEF-A461-510BDA348653}"/>
    <cellStyle name="40% - akcent 5 7" xfId="350" xr:uid="{5DB85615-95CE-4010-8C2F-E2C23062805B}"/>
    <cellStyle name="40% - akcent 5 8" xfId="351" xr:uid="{C98FDF09-2E10-4160-BE02-C248D478DBC3}"/>
    <cellStyle name="40% - akcent 5 9" xfId="352" xr:uid="{FC63A25E-3985-4C94-BBE7-CCDDF3BFF811}"/>
    <cellStyle name="40% - akcent 5 9 2" xfId="353" xr:uid="{A3D2174A-D81F-45EE-992D-D3DECC7E2B40}"/>
    <cellStyle name="40% - akcent 5 9 3" xfId="354" xr:uid="{3B982E70-D040-4502-A567-E2A44CCAE945}"/>
    <cellStyle name="40% - akcent 5 9_COM_BND" xfId="355" xr:uid="{BB5BD30A-CAF9-48DE-8D24-A7EC18DBEFFA}"/>
    <cellStyle name="40% - akcent 5_CHP" xfId="356" xr:uid="{48526142-75F4-42C6-AC52-D393CEE135AC}"/>
    <cellStyle name="40% - akcent 6" xfId="357" xr:uid="{EB84A788-0EF7-42EA-8654-865CBD87648C}"/>
    <cellStyle name="40% - akcent 6 10" xfId="358" xr:uid="{9F9D3A1B-3488-4387-9F46-B4973173C2D8}"/>
    <cellStyle name="40% - akcent 6 10 2" xfId="359" xr:uid="{E9487FF0-CF01-4544-B439-4F0BAD5FE42D}"/>
    <cellStyle name="40% - akcent 6 10 3" xfId="360" xr:uid="{560BA31F-31BF-4D73-8EBF-151732667313}"/>
    <cellStyle name="40% - akcent 6 10_COM_BND" xfId="361" xr:uid="{55E02FD4-96F3-4901-8BF3-2DB55E4E987F}"/>
    <cellStyle name="40% - akcent 6 11" xfId="362" xr:uid="{6D890F80-207C-4FD0-AB6D-483B254609DC}"/>
    <cellStyle name="40% - akcent 6 11 2" xfId="363" xr:uid="{F92E7B60-6756-4DAD-B733-E67C81226157}"/>
    <cellStyle name="40% - akcent 6 12" xfId="364" xr:uid="{947E1262-C695-49A3-8649-7AA6999EDD00}"/>
    <cellStyle name="40% - akcent 6 13" xfId="365" xr:uid="{10AC8159-9321-4283-B154-85812F6DDAD8}"/>
    <cellStyle name="40% - akcent 6 14" xfId="366" xr:uid="{4B12AC59-7F24-4E6B-9B13-8AEEBE3B4D69}"/>
    <cellStyle name="40% - akcent 6 15" xfId="367" xr:uid="{DE7A0F27-67CD-48B6-8E42-A9B3BBD6A5EF}"/>
    <cellStyle name="40% - akcent 6 2" xfId="368" xr:uid="{1CF6C5B3-EDBF-42E7-8ED0-495B8AF0D3D5}"/>
    <cellStyle name="40% - akcent 6 3" xfId="369" xr:uid="{66830DD4-2189-4CE4-A7D1-EB0F813C4358}"/>
    <cellStyle name="40% - akcent 6 4" xfId="370" xr:uid="{108ED2A5-F206-4F5B-BCB9-330559C58D1B}"/>
    <cellStyle name="40% - akcent 6 5" xfId="371" xr:uid="{B47304B4-03F8-45ED-A1A8-DFA73F7CEF8E}"/>
    <cellStyle name="40% - akcent 6 6" xfId="372" xr:uid="{F7A5FD29-0CAB-4DD7-ACFE-E5887902E91D}"/>
    <cellStyle name="40% - akcent 6 7" xfId="373" xr:uid="{DA48B809-9C3C-4D84-9AA4-2D1D334654C8}"/>
    <cellStyle name="40% - akcent 6 8" xfId="374" xr:uid="{78BD5BB7-8A56-4AD5-AB9A-9B6D5B8ACFE2}"/>
    <cellStyle name="40% - akcent 6 9" xfId="375" xr:uid="{85312166-1F77-43C2-AB3D-1D7373448400}"/>
    <cellStyle name="40% - akcent 6 9 2" xfId="376" xr:uid="{C68C0128-6327-4A70-8A96-9856A82310FF}"/>
    <cellStyle name="40% - akcent 6 9 3" xfId="377" xr:uid="{8FA36148-119B-409B-8AA5-954A1CDE5BAE}"/>
    <cellStyle name="40% - akcent 6 9_COM_BND" xfId="378" xr:uid="{3268ACAC-A79E-4B8F-BDCC-64E7DF400C27}"/>
    <cellStyle name="40% - akcent 6_CHP" xfId="379" xr:uid="{07D7534F-78ED-46C6-9158-2ABE64D973D8}"/>
    <cellStyle name="5x indented GHG Textfiels" xfId="380" xr:uid="{6956FEDF-3A36-4B12-9480-0757BCFEACDB}"/>
    <cellStyle name="5x indented GHG Textfiels 2" xfId="381" xr:uid="{167CB769-93A1-4DAC-8C1A-98B7E063A036}"/>
    <cellStyle name="60 % - Akzent1 2" xfId="382" xr:uid="{48281C60-8B7A-4778-9171-63925730C6C8}"/>
    <cellStyle name="60 % - Akzent2 2" xfId="383" xr:uid="{36AE3DAD-6C61-4901-9700-2DFBF1EE4F8B}"/>
    <cellStyle name="60 % - Akzent3 2" xfId="384" xr:uid="{159A1845-1F12-40AF-959D-0B641BE14FC1}"/>
    <cellStyle name="60 % - Akzent4 2" xfId="385" xr:uid="{C9C5FA58-CE54-4D7D-A114-27435B04DA81}"/>
    <cellStyle name="60 % - Akzent5 2" xfId="386" xr:uid="{D13C47EC-2344-4DB0-B518-43D068C32ACC}"/>
    <cellStyle name="60 % - Akzent6 2" xfId="387" xr:uid="{C37C1D38-25B1-4734-8576-3ED4D3E8474A}"/>
    <cellStyle name="60% - Accent1 2" xfId="388" xr:uid="{ABA1F4D4-82C6-4AB3-B5E1-32CD6407735B}"/>
    <cellStyle name="60% - Accent1 3" xfId="389" xr:uid="{E62071ED-A1AE-4222-913F-74F6DDC9DA30}"/>
    <cellStyle name="60% - Accent2 2" xfId="390" xr:uid="{23B6EFF6-3CB7-4325-B10C-CB050F1EC701}"/>
    <cellStyle name="60% - Accent2 3" xfId="391" xr:uid="{1AFC9FDE-BF99-4F83-91EE-9E591B8FD780}"/>
    <cellStyle name="60% - Accent3 2" xfId="392" xr:uid="{B6D2CE74-A4E3-4672-B3A5-E5DF1ED2F5DA}"/>
    <cellStyle name="60% - Accent3 3" xfId="393" xr:uid="{59BEE146-9215-45D7-A82F-AE3F9021CA79}"/>
    <cellStyle name="60% - Accent4 2" xfId="394" xr:uid="{1361638F-707A-4C17-AB6B-38CD179546BC}"/>
    <cellStyle name="60% - Accent4 3" xfId="395" xr:uid="{04B571F0-E3B9-4804-AB90-3E3572FD1F61}"/>
    <cellStyle name="60% - Accent5 2" xfId="396" xr:uid="{5820F97C-71A6-489C-9005-F94D19FB8D78}"/>
    <cellStyle name="60% - Accent5 3" xfId="397" xr:uid="{283F8BB7-7DD7-4E95-8626-4D559676F695}"/>
    <cellStyle name="60% - Accent6 2" xfId="398" xr:uid="{9285CC34-535F-4950-B500-ED265A1238B2}"/>
    <cellStyle name="60% - Accent6 3" xfId="399" xr:uid="{889AB171-D2F7-42D5-A60F-A5D7322C371D}"/>
    <cellStyle name="60% - akcent 1" xfId="400" xr:uid="{B665157E-583D-4C95-BA16-467C818ABCCF}"/>
    <cellStyle name="60% - akcent 1 10" xfId="401" xr:uid="{CBC6F4CD-E076-4823-AB62-77C88321AE4C}"/>
    <cellStyle name="60% - akcent 1 10 2" xfId="402" xr:uid="{6D91AC0C-58F3-40B2-8DA2-D6C19E6CD26E}"/>
    <cellStyle name="60% - akcent 1 10 3" xfId="403" xr:uid="{F3DDF3FF-52D5-450F-9785-E2CAAA028B6E}"/>
    <cellStyle name="60% - akcent 1 10_COM_BND" xfId="404" xr:uid="{2617866F-427D-422C-953E-58BDF9A50C33}"/>
    <cellStyle name="60% - akcent 1 11" xfId="405" xr:uid="{519365FA-23B9-4C23-882D-9CD7E74352BD}"/>
    <cellStyle name="60% - akcent 1 11 2" xfId="406" xr:uid="{5AB9997E-3663-436E-9F4A-8C9192458C68}"/>
    <cellStyle name="60% - akcent 1 12" xfId="407" xr:uid="{C629EF73-2A0E-477E-BDC1-A982A525F39B}"/>
    <cellStyle name="60% - akcent 1 13" xfId="408" xr:uid="{2D60934B-350B-4E46-9753-7F245BAA2D91}"/>
    <cellStyle name="60% - akcent 1 14" xfId="409" xr:uid="{E9AF43F2-B857-43FA-8785-0CC07401442C}"/>
    <cellStyle name="60% - akcent 1 15" xfId="410" xr:uid="{7E886676-31F6-4A27-B2BB-A3B5CE3F2964}"/>
    <cellStyle name="60% - akcent 1 2" xfId="411" xr:uid="{519A92A6-7A36-439F-B447-C837C37D571A}"/>
    <cellStyle name="60% - akcent 1 3" xfId="412" xr:uid="{33B04D24-A6D5-41F5-896B-1F6679CA18D2}"/>
    <cellStyle name="60% - akcent 1 4" xfId="413" xr:uid="{7A07EFA5-C6EE-42D8-9C3F-BD2D0178098B}"/>
    <cellStyle name="60% - akcent 1 5" xfId="414" xr:uid="{5E383C6C-0E89-46AD-A6CB-71F4D56FD25B}"/>
    <cellStyle name="60% - akcent 1 6" xfId="415" xr:uid="{06364DB3-FF06-41BD-A039-DD5B59DDF9E3}"/>
    <cellStyle name="60% - akcent 1 7" xfId="416" xr:uid="{8B150C4F-40D8-40B3-9F86-A31520E14D87}"/>
    <cellStyle name="60% - akcent 1 8" xfId="417" xr:uid="{1744B33F-D580-40ED-8112-93550EB06144}"/>
    <cellStyle name="60% - akcent 1 9" xfId="418" xr:uid="{3E45099D-6F76-4C46-AB31-773B9CB31583}"/>
    <cellStyle name="60% - akcent 1 9 2" xfId="419" xr:uid="{0E6DEFF5-039F-4921-9817-C54033683DF7}"/>
    <cellStyle name="60% - akcent 1 9 3" xfId="420" xr:uid="{CFA0C738-9395-4FCA-95B8-5DDE806D5D1F}"/>
    <cellStyle name="60% - akcent 1 9_COM_BND" xfId="421" xr:uid="{D55F0483-89C8-44F7-A97B-B28AB86EF0E6}"/>
    <cellStyle name="60% - akcent 1_CHP" xfId="422" xr:uid="{CDBBDAFA-766B-47E9-A51C-3044197F3AB0}"/>
    <cellStyle name="60% - akcent 2" xfId="423" xr:uid="{C883E122-CC0C-47B2-AEEC-18620E73D696}"/>
    <cellStyle name="60% - akcent 2 10" xfId="424" xr:uid="{679A822F-9EB7-4ADC-8FBE-7E5C1C76E342}"/>
    <cellStyle name="60% - akcent 2 10 2" xfId="425" xr:uid="{856BF92E-F520-4D6B-9C46-051BE8B02B4A}"/>
    <cellStyle name="60% - akcent 2 10 3" xfId="426" xr:uid="{0CEA3A33-E678-43FC-ABE4-FAD3DC883846}"/>
    <cellStyle name="60% - akcent 2 10_COM_BND" xfId="427" xr:uid="{5E5B9428-3031-4F0C-9AA8-A4073FB2A0E5}"/>
    <cellStyle name="60% - akcent 2 11" xfId="428" xr:uid="{D8C4985F-0EA1-40B0-9401-F53ACB44C0F4}"/>
    <cellStyle name="60% - akcent 2 11 2" xfId="429" xr:uid="{5E64408B-8E99-485A-AA62-1E1CC51951B4}"/>
    <cellStyle name="60% - akcent 2 12" xfId="430" xr:uid="{5211BDBD-36E2-4412-A527-3B35ABA44A66}"/>
    <cellStyle name="60% - akcent 2 13" xfId="431" xr:uid="{B78B1919-439A-4331-8BC9-FAF257D19E09}"/>
    <cellStyle name="60% - akcent 2 14" xfId="432" xr:uid="{D0B6E6AF-5DCE-4C23-96BB-7B9B1CE62CC9}"/>
    <cellStyle name="60% - akcent 2 15" xfId="433" xr:uid="{057414D5-CA61-416C-A943-F5E803BE53BB}"/>
    <cellStyle name="60% - akcent 2 2" xfId="434" xr:uid="{79DEC7F1-72D5-4009-AC34-2F90896F061A}"/>
    <cellStyle name="60% - akcent 2 3" xfId="435" xr:uid="{F78DF5AC-6AE3-45B1-AA16-D9871FE3F9D6}"/>
    <cellStyle name="60% - akcent 2 4" xfId="436" xr:uid="{F47AF46C-017C-4268-8013-A678EFFE94D1}"/>
    <cellStyle name="60% - akcent 2 5" xfId="437" xr:uid="{EF7BFB21-F965-490E-990D-DA8208091CFD}"/>
    <cellStyle name="60% - akcent 2 6" xfId="438" xr:uid="{0D751FD5-AD29-4C80-B2CB-9D82EF97CAD3}"/>
    <cellStyle name="60% - akcent 2 7" xfId="439" xr:uid="{8AF8EFBF-9D8B-484D-99E1-455ED9B084C3}"/>
    <cellStyle name="60% - akcent 2 8" xfId="440" xr:uid="{9C592C2F-A47D-49EB-B333-4353BCE1731A}"/>
    <cellStyle name="60% - akcent 2 9" xfId="441" xr:uid="{F9A25DD1-FD6E-4BD6-976D-4D8FD55366C1}"/>
    <cellStyle name="60% - akcent 2 9 2" xfId="442" xr:uid="{5B4C10AD-A557-4720-823D-A81C951E8832}"/>
    <cellStyle name="60% - akcent 2 9 3" xfId="443" xr:uid="{C98463FE-4CB6-423F-9E3D-954DBA547D7A}"/>
    <cellStyle name="60% - akcent 2 9_COM_BND" xfId="444" xr:uid="{440DB838-A391-4615-AB53-76DC6D13A080}"/>
    <cellStyle name="60% - akcent 2_CHP" xfId="445" xr:uid="{4BAB8002-F943-4BEA-A0A4-61F5AF1C20CB}"/>
    <cellStyle name="60% - akcent 3" xfId="446" xr:uid="{15B11C81-7482-4BB8-BBA0-4957A84F8DA9}"/>
    <cellStyle name="60% - akcent 3 10" xfId="447" xr:uid="{0ECCE0A1-C584-4268-BCC0-F12EF5A96CB3}"/>
    <cellStyle name="60% - akcent 3 10 2" xfId="448" xr:uid="{C31D7DC1-19DE-4FB1-BAD2-3024D962119F}"/>
    <cellStyle name="60% - akcent 3 10 3" xfId="449" xr:uid="{DA99A3D3-F502-4856-BCBD-DDC504182FBD}"/>
    <cellStyle name="60% - akcent 3 10_COM_BND" xfId="450" xr:uid="{FED31CF0-852F-4B4F-B372-47281EB910F6}"/>
    <cellStyle name="60% - akcent 3 11" xfId="451" xr:uid="{C8348E7C-9F69-4442-92CE-A1110B6CFEB3}"/>
    <cellStyle name="60% - akcent 3 11 2" xfId="452" xr:uid="{94085AB6-57BE-4C15-AE46-CC89221DB899}"/>
    <cellStyle name="60% - akcent 3 12" xfId="453" xr:uid="{429682C2-C993-4E72-8C84-266C8AF73A2A}"/>
    <cellStyle name="60% - akcent 3 13" xfId="454" xr:uid="{88C04170-E1AE-430B-81D4-DDE2AE22113E}"/>
    <cellStyle name="60% - akcent 3 14" xfId="455" xr:uid="{A68B5893-732C-485D-828A-DFD1DCCBD0E3}"/>
    <cellStyle name="60% - akcent 3 15" xfId="456" xr:uid="{6C7CC014-EDD4-4845-A250-3A53B1305D07}"/>
    <cellStyle name="60% - akcent 3 2" xfId="457" xr:uid="{74CE1F82-D137-4334-BF2E-87C2EC69D9A1}"/>
    <cellStyle name="60% - akcent 3 3" xfId="458" xr:uid="{BE128049-7225-4CBC-8720-6E0387BB3A02}"/>
    <cellStyle name="60% - akcent 3 4" xfId="459" xr:uid="{0A7A960A-8CE7-46D0-85E3-ACB24D32DAF6}"/>
    <cellStyle name="60% - akcent 3 5" xfId="460" xr:uid="{1777A988-1D55-4BD6-9EDC-C0BBFB24CD12}"/>
    <cellStyle name="60% - akcent 3 6" xfId="461" xr:uid="{098F92E5-8655-4183-9A42-ADEC06053F96}"/>
    <cellStyle name="60% - akcent 3 7" xfId="462" xr:uid="{156255E9-C448-449D-9090-D65FB59480B0}"/>
    <cellStyle name="60% - akcent 3 8" xfId="463" xr:uid="{3B9A27E3-C752-417D-95EA-E6B81D7E65EB}"/>
    <cellStyle name="60% - akcent 3 9" xfId="464" xr:uid="{25DE5ECD-A8D3-4A53-BFF2-1CCA0E32F935}"/>
    <cellStyle name="60% - akcent 3 9 2" xfId="465" xr:uid="{4474EBBA-394D-428D-B8C9-703BF3E757D0}"/>
    <cellStyle name="60% - akcent 3 9 3" xfId="466" xr:uid="{F1F5679E-0ED3-4418-80C1-8B397AEF0A0B}"/>
    <cellStyle name="60% - akcent 3 9_COM_BND" xfId="467" xr:uid="{6B6AA32D-E192-4D44-B76E-242820217F1E}"/>
    <cellStyle name="60% - akcent 3_CHP" xfId="468" xr:uid="{04D8D5E1-C903-4916-BAF2-9F0C999D5074}"/>
    <cellStyle name="60% - akcent 4" xfId="469" xr:uid="{FE30C448-FCEB-4E13-9648-DBB6329FBD3C}"/>
    <cellStyle name="60% - akcent 4 10" xfId="470" xr:uid="{52B100EE-8C47-447E-A945-05FBBB9862ED}"/>
    <cellStyle name="60% - akcent 4 10 2" xfId="471" xr:uid="{402994B3-BA67-4CAB-A1AA-205EF4011B90}"/>
    <cellStyle name="60% - akcent 4 10 3" xfId="472" xr:uid="{6D2585FD-560B-4D73-9DD8-DB63D49FFB00}"/>
    <cellStyle name="60% - akcent 4 10_COM_BND" xfId="473" xr:uid="{EFBDF553-64F5-42F5-9F2A-63F1323B3DA3}"/>
    <cellStyle name="60% - akcent 4 11" xfId="474" xr:uid="{832D5898-3577-4D39-B306-92753D84C7A0}"/>
    <cellStyle name="60% - akcent 4 11 2" xfId="475" xr:uid="{23964D39-002C-4987-A07C-A81A71401DD2}"/>
    <cellStyle name="60% - akcent 4 12" xfId="476" xr:uid="{1B7C53A7-867A-41DA-8EC2-756019DFCE0D}"/>
    <cellStyle name="60% - akcent 4 13" xfId="477" xr:uid="{7928423F-E6BA-4CFA-A1FC-1D1EAA483D29}"/>
    <cellStyle name="60% - akcent 4 13 2" xfId="478" xr:uid="{FD8475BB-3C07-45F8-A06B-75B904C387BC}"/>
    <cellStyle name="60% - akcent 4 14" xfId="479" xr:uid="{12FFBC39-5D8B-4433-AF1B-0F348193F2A1}"/>
    <cellStyle name="60% - akcent 4 15" xfId="480" xr:uid="{F282FBDB-A08B-4C30-B0A8-7C20BA85BBC4}"/>
    <cellStyle name="60% - akcent 4 2" xfId="481" xr:uid="{99565F2E-E040-4FA1-82F8-B545BDD494B4}"/>
    <cellStyle name="60% - akcent 4 3" xfId="482" xr:uid="{AC41E583-AD5C-4E48-89B4-A2F2B7230386}"/>
    <cellStyle name="60% - akcent 4 4" xfId="483" xr:uid="{F514A06F-005E-40C4-9DD7-0011D40C86D8}"/>
    <cellStyle name="60% - akcent 4 5" xfId="484" xr:uid="{5D2A81FD-B8E5-43D5-88DF-F667A1A4E920}"/>
    <cellStyle name="60% - akcent 4 6" xfId="485" xr:uid="{525EA36A-D865-4EF4-8E8C-BA1162606832}"/>
    <cellStyle name="60% - akcent 4 7" xfId="486" xr:uid="{005D334C-8070-43A7-8D2A-FED7EDFA5660}"/>
    <cellStyle name="60% - akcent 4 8" xfId="487" xr:uid="{9EC80D49-3A12-4F1A-A8DA-EEBCF04395F3}"/>
    <cellStyle name="60% - akcent 4 9" xfId="488" xr:uid="{FF067403-03D0-48CB-932D-17B731986F64}"/>
    <cellStyle name="60% - akcent 4 9 2" xfId="489" xr:uid="{056B61FC-D290-4E10-BF60-A9A3021282CD}"/>
    <cellStyle name="60% - akcent 4 9 3" xfId="490" xr:uid="{53D8F71B-D82B-4310-9082-788728BD0B36}"/>
    <cellStyle name="60% - akcent 4 9_COM_BND" xfId="491" xr:uid="{ED83D848-BD23-48DE-9005-A8D3D3F895F1}"/>
    <cellStyle name="60% - akcent 4_CHP" xfId="492" xr:uid="{44407FC6-9F0A-4D0F-A70E-5F2EE15A4CB8}"/>
    <cellStyle name="60% - akcent 5" xfId="493" xr:uid="{CD10FDF4-1877-4E1E-8698-336AB832C2E7}"/>
    <cellStyle name="60% - akcent 5 10" xfId="494" xr:uid="{47C8C09C-9FCB-40A6-B27D-DF5914BC22A3}"/>
    <cellStyle name="60% - akcent 5 10 2" xfId="495" xr:uid="{D62F9BA8-AA8C-4CD7-973E-F11430E13CD0}"/>
    <cellStyle name="60% - akcent 5 10 3" xfId="496" xr:uid="{7A407BF0-296C-4845-BD91-0E8EF0A00592}"/>
    <cellStyle name="60% - akcent 5 10_COM_BND" xfId="497" xr:uid="{62288DA1-DC0F-42B7-82A8-F12E73B7E46C}"/>
    <cellStyle name="60% - akcent 5 11" xfId="498" xr:uid="{2D49B84D-8270-4A66-A7E8-11B62B9C13B8}"/>
    <cellStyle name="60% - akcent 5 11 2" xfId="499" xr:uid="{D96E8602-0B0E-4310-8F79-5641744D0855}"/>
    <cellStyle name="60% - akcent 5 12" xfId="500" xr:uid="{80B96F6E-C90A-4900-8456-32C3F8D17301}"/>
    <cellStyle name="60% - akcent 5 13" xfId="501" xr:uid="{F1A75BFA-1AEC-4380-A94D-75CC9BBB8B93}"/>
    <cellStyle name="60% - akcent 5 14" xfId="502" xr:uid="{DCC1C90B-4251-4EE9-A372-8B28E1173B2B}"/>
    <cellStyle name="60% - akcent 5 15" xfId="503" xr:uid="{224BC251-E529-4C50-A980-872EA565FF66}"/>
    <cellStyle name="60% - akcent 5 2" xfId="504" xr:uid="{BDFC25F7-96B7-4736-92D6-E4DE8462916E}"/>
    <cellStyle name="60% - akcent 5 3" xfId="505" xr:uid="{D5D9F70C-6635-4B14-9508-29045A7F1260}"/>
    <cellStyle name="60% - akcent 5 4" xfId="506" xr:uid="{097C1B90-02EA-4DB6-8C9B-E3B087BD9E79}"/>
    <cellStyle name="60% - akcent 5 5" xfId="507" xr:uid="{DBE6179F-88A9-489C-9D70-DA8DDB142456}"/>
    <cellStyle name="60% - akcent 5 6" xfId="508" xr:uid="{E7E0DB80-8C74-43C5-81B9-139C0318C1BF}"/>
    <cellStyle name="60% - akcent 5 7" xfId="509" xr:uid="{F158AD91-A23E-4FC1-9F80-C8340EF1E230}"/>
    <cellStyle name="60% - akcent 5 8" xfId="510" xr:uid="{D4E9B017-FDDA-4EBE-A5FE-24927662728E}"/>
    <cellStyle name="60% - akcent 5 9" xfId="511" xr:uid="{5CDCD6D6-A43F-46C3-AC48-D99984D70D84}"/>
    <cellStyle name="60% - akcent 5 9 2" xfId="512" xr:uid="{6145F72A-7689-42BE-97AA-B9C678CB5E29}"/>
    <cellStyle name="60% - akcent 5 9 3" xfId="513" xr:uid="{E7CAEC8B-3B0C-4663-A2FA-F3A4AD1F7B84}"/>
    <cellStyle name="60% - akcent 5 9_COM_BND" xfId="514" xr:uid="{4060D6D2-5EEE-4EB3-8F39-E87C303A4A95}"/>
    <cellStyle name="60% - akcent 5_CHP" xfId="515" xr:uid="{D2CC0942-5760-481D-95EB-EB3899CCE1B1}"/>
    <cellStyle name="60% - akcent 6" xfId="516" xr:uid="{D782DA30-70E2-461C-97BA-2CD549C6A6BB}"/>
    <cellStyle name="60% - akcent 6 10" xfId="517" xr:uid="{C3EDBAEE-72AF-4FF0-9BAA-DC01C7D96880}"/>
    <cellStyle name="60% - akcent 6 10 2" xfId="518" xr:uid="{1B4858E6-89EA-42DE-A753-29CABB76374F}"/>
    <cellStyle name="60% - akcent 6 10 3" xfId="519" xr:uid="{86D2237D-8EBE-4333-8D12-EE28F96E9A70}"/>
    <cellStyle name="60% - akcent 6 10_COM_BND" xfId="520" xr:uid="{87CB7E3B-5516-4AC4-BB2B-BA65F7E0031A}"/>
    <cellStyle name="60% - akcent 6 11" xfId="521" xr:uid="{2ECD967D-5B15-4036-881C-6CB7FB8B1E33}"/>
    <cellStyle name="60% - akcent 6 11 2" xfId="522" xr:uid="{D34248EB-F97B-4F6F-930D-7DDDB6CB277B}"/>
    <cellStyle name="60% - akcent 6 12" xfId="523" xr:uid="{EF5620A4-4DA9-4848-8BB1-B3D3B2FDF43B}"/>
    <cellStyle name="60% - akcent 6 13" xfId="524" xr:uid="{B5E2B427-897A-4A27-BC1F-F425093E419E}"/>
    <cellStyle name="60% - akcent 6 14" xfId="525" xr:uid="{8752E103-1EB6-41ED-9A60-FBB2D30E3A0F}"/>
    <cellStyle name="60% - akcent 6 15" xfId="526" xr:uid="{A390C05A-E9E6-42F2-B56B-CB88CD5A74FF}"/>
    <cellStyle name="60% - akcent 6 2" xfId="527" xr:uid="{C0AD8645-4B06-4F14-885B-7C17F14AAE89}"/>
    <cellStyle name="60% - akcent 6 3" xfId="528" xr:uid="{3DB5950A-F522-4052-955E-1D6DD1B16743}"/>
    <cellStyle name="60% - akcent 6 4" xfId="529" xr:uid="{2A1A8CC0-65CC-41AD-8C12-C2A8BC55E8BD}"/>
    <cellStyle name="60% - akcent 6 5" xfId="530" xr:uid="{E9D15AA7-D0DC-421F-AA3E-16D2A38CEB41}"/>
    <cellStyle name="60% - akcent 6 6" xfId="531" xr:uid="{6D155EA7-0549-47F9-98DF-1D637924856D}"/>
    <cellStyle name="60% - akcent 6 7" xfId="532" xr:uid="{30BBC481-FF02-4C33-97EF-31A31F8D7BD1}"/>
    <cellStyle name="60% - akcent 6 8" xfId="533" xr:uid="{DBC484EC-DFB7-4F43-9D6F-8AF509DF68EA}"/>
    <cellStyle name="60% - akcent 6 9" xfId="534" xr:uid="{87F77D7F-A68F-47BC-96AE-2AB20FA186CD}"/>
    <cellStyle name="60% - akcent 6 9 2" xfId="535" xr:uid="{18A25758-E1D2-4608-8D09-53BE49A86313}"/>
    <cellStyle name="60% - akcent 6 9 3" xfId="536" xr:uid="{3B8CD837-AF10-475E-8EF2-76837CF80199}"/>
    <cellStyle name="60% - akcent 6 9_COM_BND" xfId="537" xr:uid="{85D8FD35-A162-433B-9B60-4A641221DC1D}"/>
    <cellStyle name="60% - akcent 6_CHP" xfId="538" xr:uid="{7E6733E6-A77A-4235-86B5-39A55F4E88F1}"/>
    <cellStyle name="Accent1 2" xfId="539" xr:uid="{4142353E-C75D-4360-A95B-42E48EE18F46}"/>
    <cellStyle name="Accent1 3" xfId="540" xr:uid="{834470CA-0C3D-4B19-8920-9C9307BEF744}"/>
    <cellStyle name="Accent2 2" xfId="541" xr:uid="{3FC55601-7892-457F-93DE-26DD7081EC99}"/>
    <cellStyle name="Accent2 3" xfId="542" xr:uid="{98186D0F-D0BC-4197-A997-8C78FAE9A61C}"/>
    <cellStyle name="Accent3 2" xfId="543" xr:uid="{3CCE4AEE-BAD7-4533-9A0A-EA8B0CD9B863}"/>
    <cellStyle name="Accent3 3" xfId="544" xr:uid="{0698C373-49DE-4010-8AC3-18ADC84A17E7}"/>
    <cellStyle name="Accent4 2" xfId="545" xr:uid="{DC8FC9BF-FCA1-46F1-8EE5-029889D7C347}"/>
    <cellStyle name="Accent4 3" xfId="546" xr:uid="{CF59C337-92B2-4D2C-BCF6-DDEA2A7E451A}"/>
    <cellStyle name="Accent5 2" xfId="547" xr:uid="{DD7652FB-1AAA-4B79-98E4-990A5D9B9EA4}"/>
    <cellStyle name="Accent5 3" xfId="548" xr:uid="{83EC82BA-4A17-469E-831D-8A6AF4938AE7}"/>
    <cellStyle name="Accent6 2" xfId="549" xr:uid="{ECC18385-5C36-40FB-BEC2-357681B2E58D}"/>
    <cellStyle name="Accent6 3" xfId="550" xr:uid="{DC4E049B-C6BF-4775-ACBA-941E3194A1AC}"/>
    <cellStyle name="Actual Date" xfId="551" xr:uid="{766BE960-A90D-440C-B1C8-6BDFA8BDBB81}"/>
    <cellStyle name="Akcent 1 10" xfId="553" xr:uid="{71DF5F1E-BF4C-4521-A248-5BC34D9B1B40}"/>
    <cellStyle name="Akcent 1 10 2" xfId="554" xr:uid="{C2DE2E91-2293-4C5A-804D-C6BAEA0B29FE}"/>
    <cellStyle name="Akcent 1 10 3" xfId="555" xr:uid="{E454648D-C20E-402F-AC16-7BB48A6CE672}"/>
    <cellStyle name="Akcent 1 10_COM_BND" xfId="556" xr:uid="{805CAD9F-68A8-4A36-8E62-CC9C16E822A1}"/>
    <cellStyle name="Akcent 1 11" xfId="557" xr:uid="{D7CE004E-DF01-4F4C-8A52-FC474FE4E7A5}"/>
    <cellStyle name="Akcent 1 11 2" xfId="558" xr:uid="{F9D5C8F5-93DB-49DF-98E8-E48B6C58D937}"/>
    <cellStyle name="Akcent 1 12" xfId="559" xr:uid="{3C8E440C-DB52-4F75-8741-C49880E20D27}"/>
    <cellStyle name="Akcent 1 13" xfId="560" xr:uid="{D557C1D2-AD20-467E-A990-1B2C2A181F03}"/>
    <cellStyle name="Akcent 1 14" xfId="561" xr:uid="{E88BA127-CD8C-4A3F-8DBD-B9C8CFFF9E29}"/>
    <cellStyle name="Akcent 1 15" xfId="562" xr:uid="{90E915F3-4CA2-4C92-B463-F8AD283F5E48}"/>
    <cellStyle name="Akcent 1 16" xfId="552" xr:uid="{D53D1C28-B680-4354-9642-6E5EFE66502A}"/>
    <cellStyle name="Akcent 1 2" xfId="563" xr:uid="{0483D62A-1B5B-4C63-A5C2-C528635A4CB1}"/>
    <cellStyle name="Akcent 1 3" xfId="564" xr:uid="{C5644146-7737-4344-871B-F440FE7B730C}"/>
    <cellStyle name="Akcent 1 4" xfId="565" xr:uid="{7B02B6E2-ADB2-42F8-A19B-5C2DD4CAFE6F}"/>
    <cellStyle name="Akcent 1 5" xfId="566" xr:uid="{2771AD0D-0E25-497D-B702-7C2789A05377}"/>
    <cellStyle name="Akcent 1 6" xfId="567" xr:uid="{34D949E6-8B95-4D78-8F92-1C5992BC03D3}"/>
    <cellStyle name="Akcent 1 7" xfId="568" xr:uid="{FD4D07CD-D7B1-49E2-A978-B1D276A12FCC}"/>
    <cellStyle name="Akcent 1 8" xfId="569" xr:uid="{0992AB9C-396B-4899-AE32-300236D61A31}"/>
    <cellStyle name="Akcent 1 9" xfId="570" xr:uid="{14A2C495-B473-443B-BEF4-49E20C905F71}"/>
    <cellStyle name="Akcent 1 9 2" xfId="571" xr:uid="{20285BDB-BA39-4DA0-BECA-3F7E824FFCB5}"/>
    <cellStyle name="Akcent 1 9 3" xfId="572" xr:uid="{47B3E8F0-690A-4348-97AC-9A9D86F3BF3A}"/>
    <cellStyle name="Akcent 1 9_COM_BND" xfId="573" xr:uid="{8010E491-788C-4C9C-9C82-99E65B8A212D}"/>
    <cellStyle name="Akcent 2 10" xfId="575" xr:uid="{27724E60-4034-4BEE-87A4-84E58AF18E22}"/>
    <cellStyle name="Akcent 2 10 2" xfId="576" xr:uid="{8D30F225-C385-42A0-B60A-9324F8CCD164}"/>
    <cellStyle name="Akcent 2 10 3" xfId="577" xr:uid="{290AFD3A-4573-4CDD-8D56-837ED9386294}"/>
    <cellStyle name="Akcent 2 10_COM_BND" xfId="578" xr:uid="{3EED01E3-5FAB-41AC-A5C0-3E57D51F1F37}"/>
    <cellStyle name="Akcent 2 11" xfId="579" xr:uid="{5BFCD0A2-E63F-4ACA-BD2E-6949A45A6600}"/>
    <cellStyle name="Akcent 2 11 2" xfId="580" xr:uid="{79BB892D-50C4-4F4C-B3DA-9CD44FE53D42}"/>
    <cellStyle name="Akcent 2 12" xfId="581" xr:uid="{D53FB2B0-7C41-4C8E-BE15-A67F1EAD94F2}"/>
    <cellStyle name="Akcent 2 13" xfId="582" xr:uid="{9BABA47A-F02C-4491-BC3D-261D6E58BA2A}"/>
    <cellStyle name="Akcent 2 14" xfId="583" xr:uid="{41108823-F46D-498A-9F6A-906CBF10FDC8}"/>
    <cellStyle name="Akcent 2 15" xfId="584" xr:uid="{855C5F9A-B523-42E2-BF32-AC4A1B7FD669}"/>
    <cellStyle name="Akcent 2 16" xfId="574" xr:uid="{EF945674-0E29-4131-A361-7840978FFD25}"/>
    <cellStyle name="Akcent 2 2" xfId="585" xr:uid="{6FBCBFB5-3CEE-4F89-AFAE-146200A579B6}"/>
    <cellStyle name="Akcent 2 3" xfId="586" xr:uid="{8002C022-E995-4F44-B4ED-CF1796E126E3}"/>
    <cellStyle name="Akcent 2 4" xfId="587" xr:uid="{F13EE1B1-D8F6-484C-884F-EB4D61317F96}"/>
    <cellStyle name="Akcent 2 5" xfId="588" xr:uid="{1197A3E7-A6C8-4B9B-9B61-27169E0CB207}"/>
    <cellStyle name="Akcent 2 6" xfId="589" xr:uid="{46744CD8-EDA1-4965-9971-A0524B1941FC}"/>
    <cellStyle name="Akcent 2 7" xfId="590" xr:uid="{EE72240B-9A24-490E-8E8A-3D17B9530BA8}"/>
    <cellStyle name="Akcent 2 8" xfId="591" xr:uid="{896AB61D-0BB9-458E-AEA0-32FF578F526B}"/>
    <cellStyle name="Akcent 2 9" xfId="592" xr:uid="{2F690B2B-BA33-4A94-8370-FA19C16A2802}"/>
    <cellStyle name="Akcent 2 9 2" xfId="593" xr:uid="{C2D4F55B-AE5E-4F3A-99A4-129245146D2E}"/>
    <cellStyle name="Akcent 2 9 3" xfId="594" xr:uid="{3718BEB3-6A8F-483E-AAD4-FAFD4AE13F27}"/>
    <cellStyle name="Akcent 2 9_COM_BND" xfId="595" xr:uid="{55B970E3-C724-4DB8-9C0E-6AB17A7984C3}"/>
    <cellStyle name="Akcent 3 10" xfId="597" xr:uid="{5C9DFC72-4FA8-4EEC-8C08-40A7237DCE69}"/>
    <cellStyle name="Akcent 3 10 2" xfId="598" xr:uid="{79829CBA-CEC4-4058-A931-2F44D5BF811C}"/>
    <cellStyle name="Akcent 3 10 3" xfId="599" xr:uid="{AA1A6A56-0388-4F99-AE49-9151BDA2D75B}"/>
    <cellStyle name="Akcent 3 10_COM_BND" xfId="600" xr:uid="{77B24D30-5860-48F0-90B6-FB4B31C80146}"/>
    <cellStyle name="Akcent 3 11" xfId="601" xr:uid="{06FD5484-C755-4830-9E54-96027CD5AFF8}"/>
    <cellStyle name="Akcent 3 11 2" xfId="602" xr:uid="{18CBD216-2FEE-4FD1-B4CF-8E892F913F95}"/>
    <cellStyle name="Akcent 3 12" xfId="603" xr:uid="{633D3736-6190-4EA5-8AE8-92A3227D53A7}"/>
    <cellStyle name="Akcent 3 13" xfId="604" xr:uid="{ECB17EE6-DE9A-4802-A521-559C0933ACB0}"/>
    <cellStyle name="Akcent 3 14" xfId="605" xr:uid="{69442A40-0FA0-4E02-9102-D168A66D3B66}"/>
    <cellStyle name="Akcent 3 15" xfId="606" xr:uid="{4CFD5374-1FB1-4735-8965-755E18D6A2C8}"/>
    <cellStyle name="Akcent 3 16" xfId="596" xr:uid="{CE1FDE91-2B05-455F-924A-AD19BDDD44E6}"/>
    <cellStyle name="Akcent 3 2" xfId="607" xr:uid="{4C4E8815-F8CA-4956-836A-CC1789891446}"/>
    <cellStyle name="Akcent 3 3" xfId="608" xr:uid="{A595D680-3896-4DE4-9C33-383D43191334}"/>
    <cellStyle name="Akcent 3 4" xfId="609" xr:uid="{096D863A-E8CF-4F38-A567-FA29549E42D6}"/>
    <cellStyle name="Akcent 3 5" xfId="610" xr:uid="{653C152B-A9F0-4718-8EC9-1D2B69DE22C7}"/>
    <cellStyle name="Akcent 3 6" xfId="611" xr:uid="{4BCBD58D-D96F-41FA-83E3-AEDB1352B093}"/>
    <cellStyle name="Akcent 3 7" xfId="612" xr:uid="{A3A36106-BC27-4F7C-A9B0-F3A3DEE4130D}"/>
    <cellStyle name="Akcent 3 8" xfId="613" xr:uid="{7B174926-9C84-43A1-942E-99AE7C75405E}"/>
    <cellStyle name="Akcent 3 9" xfId="614" xr:uid="{C958075C-83CA-42FD-B604-858E4397090A}"/>
    <cellStyle name="Akcent 3 9 2" xfId="615" xr:uid="{D9FCD121-C08F-4E5B-963E-B5AEA4AFB724}"/>
    <cellStyle name="Akcent 3 9 3" xfId="616" xr:uid="{522152EB-7740-4EAF-B98B-23E5A763763E}"/>
    <cellStyle name="Akcent 3 9_COM_BND" xfId="617" xr:uid="{AFE153AA-7D3A-4088-89C7-EFCE8ED076A6}"/>
    <cellStyle name="Akcent 4 10" xfId="619" xr:uid="{DEE7B743-38BB-4493-8EC7-C91E6055A6A7}"/>
    <cellStyle name="Akcent 4 10 2" xfId="620" xr:uid="{5B19A844-39A4-43FE-8025-C9F1193EC85C}"/>
    <cellStyle name="Akcent 4 10 3" xfId="621" xr:uid="{49C22A2D-C6A0-4F23-A8B2-33048F32DC20}"/>
    <cellStyle name="Akcent 4 10_COM_BND" xfId="622" xr:uid="{CE8D94C7-9126-4A27-B085-021A285318AE}"/>
    <cellStyle name="Akcent 4 11" xfId="623" xr:uid="{144CB1E7-6E64-41F5-A8A7-31FC2AD8CFDF}"/>
    <cellStyle name="Akcent 4 11 2" xfId="624" xr:uid="{33F340F5-2078-42DD-88E4-1C8D9235C6D1}"/>
    <cellStyle name="Akcent 4 12" xfId="625" xr:uid="{7544CAD9-9A0B-4485-8F01-1BCB4DD9DAB0}"/>
    <cellStyle name="Akcent 4 13" xfId="626" xr:uid="{75DC6B41-18E1-4B9E-8658-31BDE484497C}"/>
    <cellStyle name="Akcent 4 14" xfId="627" xr:uid="{E2C6FB04-E3F6-4E14-8105-9DE6B3BD1049}"/>
    <cellStyle name="Akcent 4 15" xfId="628" xr:uid="{ED097EDC-53D7-4707-AAC9-6B0FF39DF2E4}"/>
    <cellStyle name="Akcent 4 16" xfId="618" xr:uid="{3C934B20-728D-4005-B6CF-92BA2C1B66C9}"/>
    <cellStyle name="Akcent 4 2" xfId="629" xr:uid="{CA8B3D26-C972-45AA-A0D1-1D32C723F7D1}"/>
    <cellStyle name="Akcent 4 3" xfId="630" xr:uid="{840F3377-2FCB-4B9F-AECC-6F0B7546DDF6}"/>
    <cellStyle name="Akcent 4 4" xfId="631" xr:uid="{2E09A723-F78B-4E6A-8702-0DCE7FA2B2E9}"/>
    <cellStyle name="Akcent 4 5" xfId="632" xr:uid="{6720A9E1-BD83-4B9C-81F6-F9B0A114CDC9}"/>
    <cellStyle name="Akcent 4 6" xfId="633" xr:uid="{165713BF-94EE-4544-9438-61F2C34C9F85}"/>
    <cellStyle name="Akcent 4 7" xfId="634" xr:uid="{3B623279-4D3C-455E-B424-E7E15184F993}"/>
    <cellStyle name="Akcent 4 8" xfId="635" xr:uid="{E6F7CECC-6698-4488-8D86-716131B33FF0}"/>
    <cellStyle name="Akcent 4 9" xfId="636" xr:uid="{AB26D38B-AAEC-41FB-BE2E-55BA4C6A9157}"/>
    <cellStyle name="Akcent 4 9 2" xfId="637" xr:uid="{789F0893-394F-4D5F-8EB1-3409D99D02F5}"/>
    <cellStyle name="Akcent 4 9 3" xfId="638" xr:uid="{6B5EE21D-5C8B-4324-B1B5-28B93470CF63}"/>
    <cellStyle name="Akcent 4 9_COM_BND" xfId="639" xr:uid="{2BCB6EC7-7616-458D-A2F3-1515CAAA98DC}"/>
    <cellStyle name="Akcent 5 10" xfId="641" xr:uid="{27B3E441-E027-46C3-BC0E-EC298808CE94}"/>
    <cellStyle name="Akcent 5 10 2" xfId="642" xr:uid="{1BB654F1-09FE-4170-A4C8-C568CF4E7459}"/>
    <cellStyle name="Akcent 5 10 3" xfId="643" xr:uid="{5C33D7E9-ECD6-48E0-BDEF-DEBE9F94B70B}"/>
    <cellStyle name="Akcent 5 10_COM_BND" xfId="644" xr:uid="{89B5F7CA-CFA6-4503-BDF5-B6D3B9231DCA}"/>
    <cellStyle name="Akcent 5 11" xfId="645" xr:uid="{C3F3CA82-3785-4090-B170-856CEF65A0B6}"/>
    <cellStyle name="Akcent 5 11 2" xfId="646" xr:uid="{7EB7D109-7A18-455D-BFDD-CEF86B87A2E4}"/>
    <cellStyle name="Akcent 5 12" xfId="647" xr:uid="{DFDD280E-9672-474B-A218-C4A3A5438136}"/>
    <cellStyle name="Akcent 5 13" xfId="648" xr:uid="{336EF7A5-6C36-4523-88A9-D195B12A67E5}"/>
    <cellStyle name="Akcent 5 14" xfId="649" xr:uid="{69DA4B00-B5D7-4BB5-8662-9EA7827EC74D}"/>
    <cellStyle name="Akcent 5 15" xfId="650" xr:uid="{A3EFDAC6-8115-4B57-8D61-356D428FF197}"/>
    <cellStyle name="Akcent 5 16" xfId="640" xr:uid="{7DD7D3F0-78EC-4BEF-89EF-976C1BF9C48C}"/>
    <cellStyle name="Akcent 5 2" xfId="651" xr:uid="{64951F70-7E3A-4ECF-B4BE-20A393EC2EEF}"/>
    <cellStyle name="Akcent 5 3" xfId="652" xr:uid="{0ABC9087-3959-40DF-A533-8E18FD0A581F}"/>
    <cellStyle name="Akcent 5 4" xfId="653" xr:uid="{B7F3DF9F-400A-4676-989E-A64AB7E6C8C4}"/>
    <cellStyle name="Akcent 5 5" xfId="654" xr:uid="{4EA33666-A5D2-4270-8F46-13DFACC7F788}"/>
    <cellStyle name="Akcent 5 6" xfId="655" xr:uid="{AD62077A-EA25-4269-A0D5-CEAEF8083F09}"/>
    <cellStyle name="Akcent 5 7" xfId="656" xr:uid="{16172148-13EE-4AB4-A8EB-B06869774C43}"/>
    <cellStyle name="Akcent 5 8" xfId="657" xr:uid="{48D7DB0E-EC69-4DCA-AD4B-0F39AAC9A9A0}"/>
    <cellStyle name="Akcent 5 9" xfId="658" xr:uid="{1E922F33-67B8-467C-B1C8-3A112FF4190A}"/>
    <cellStyle name="Akcent 5 9 2" xfId="659" xr:uid="{06ACBC46-2DFD-476A-B1B2-12D0DE475F73}"/>
    <cellStyle name="Akcent 5 9 3" xfId="660" xr:uid="{8CE85E33-17FE-423A-B66C-9792B3C804F7}"/>
    <cellStyle name="Akcent 5 9_COM_BND" xfId="661" xr:uid="{DE005189-766B-4077-A900-0EA48029579D}"/>
    <cellStyle name="Akcent 6 10" xfId="663" xr:uid="{7439229B-FDAA-47C6-A4BB-0C142B43E7AA}"/>
    <cellStyle name="Akcent 6 10 2" xfId="664" xr:uid="{8BF934BF-690D-49EF-A86A-70CBE7ABB5F3}"/>
    <cellStyle name="Akcent 6 10 3" xfId="665" xr:uid="{14D2B5D5-D4B1-4E18-A540-6FC84AC207FF}"/>
    <cellStyle name="Akcent 6 10_COM_BND" xfId="666" xr:uid="{D07BB675-9ECF-42D9-8010-B26F226C941A}"/>
    <cellStyle name="Akcent 6 11" xfId="667" xr:uid="{6947431C-9004-477F-886E-AD7429E8C11E}"/>
    <cellStyle name="Akcent 6 11 2" xfId="668" xr:uid="{84CD0A50-E6C7-40B9-887A-A019F79FCD93}"/>
    <cellStyle name="Akcent 6 12" xfId="669" xr:uid="{25A9303E-2AE7-4D8A-92B1-D41813D7994C}"/>
    <cellStyle name="Akcent 6 13" xfId="670" xr:uid="{FD1856F0-5F04-43BA-B559-9B03013AC7A8}"/>
    <cellStyle name="Akcent 6 14" xfId="671" xr:uid="{EAC4C826-FC81-4C41-8928-F03354F336A7}"/>
    <cellStyle name="Akcent 6 15" xfId="672" xr:uid="{FD3D5569-142F-49C6-8F19-885970027502}"/>
    <cellStyle name="Akcent 6 16" xfId="662" xr:uid="{90ED867F-71E5-48AD-92A2-7A9ECBF6CDED}"/>
    <cellStyle name="Akcent 6 2" xfId="673" xr:uid="{3BF6778C-CB6F-4084-AB28-6E0038E50677}"/>
    <cellStyle name="Akcent 6 3" xfId="674" xr:uid="{41FAE245-F11C-453D-8B20-00877F10A50C}"/>
    <cellStyle name="Akcent 6 4" xfId="675" xr:uid="{469300A1-FF2C-41E2-865E-E911101B53B8}"/>
    <cellStyle name="Akcent 6 5" xfId="676" xr:uid="{62D5FD5E-44BD-42B5-AA0F-EEAD853A72E7}"/>
    <cellStyle name="Akcent 6 6" xfId="677" xr:uid="{467E701F-BD65-4015-BBDC-5A9F40FF419F}"/>
    <cellStyle name="Akcent 6 7" xfId="678" xr:uid="{F96DDB16-3CB6-4133-B233-989ACD19F032}"/>
    <cellStyle name="Akcent 6 8" xfId="679" xr:uid="{BFA236F6-5845-4A58-A6AF-2A5B54AB743C}"/>
    <cellStyle name="Akcent 6 9" xfId="680" xr:uid="{AB370E12-995E-4F74-B8F2-FD77BFFFF446}"/>
    <cellStyle name="Akcent 6 9 2" xfId="681" xr:uid="{5ED4AECD-D373-4081-9276-38CBAE92B5F0}"/>
    <cellStyle name="Akcent 6 9 3" xfId="682" xr:uid="{A18E2E55-B283-4621-B013-086236C8CF3B}"/>
    <cellStyle name="Akcent 6 9_COM_BND" xfId="683" xr:uid="{F33C4F08-8D76-4F85-A447-86EECA1E9781}"/>
    <cellStyle name="Akzent1 2" xfId="684" xr:uid="{55A7B976-5009-4997-BD1B-7FC614E43DCA}"/>
    <cellStyle name="Akzent2 2" xfId="685" xr:uid="{ECA7FD8D-73E6-44A3-AA76-6887CBAC2B4C}"/>
    <cellStyle name="Akzent3 2" xfId="686" xr:uid="{CAEB1DC7-6D0C-4F12-8175-4F847FEC5FC4}"/>
    <cellStyle name="Akzent4 2" xfId="687" xr:uid="{E8975DA1-E304-4506-A651-D54559DA6DB7}"/>
    <cellStyle name="Akzent5 2" xfId="688" xr:uid="{20000904-4CB8-48FB-B58B-548670224786}"/>
    <cellStyle name="Akzent6 2" xfId="689" xr:uid="{1A6A1535-0A77-4A32-A179-4928F7E72E1A}"/>
    <cellStyle name="Ausgabe 2" xfId="690" xr:uid="{A7A37E2F-A145-45A8-AA3E-65CBE0EDD8BC}"/>
    <cellStyle name="Bad 2" xfId="691" xr:uid="{BFD71F00-4CDF-4A39-8895-5304C81AADD8}"/>
    <cellStyle name="Bad 3" xfId="692" xr:uid="{19394E6E-6BFA-4E00-9FC2-CE34601417CB}"/>
    <cellStyle name="Berechnung 2" xfId="693" xr:uid="{F639D7A4-4FF5-4EBC-A4DA-E49922F177F8}"/>
    <cellStyle name="Calculation 2" xfId="694" xr:uid="{E841B7AA-00F7-407A-9AFC-5880CA385480}"/>
    <cellStyle name="Calculation 3" xfId="695" xr:uid="{F839862E-F1DB-4F7B-9355-359F1C64858D}"/>
    <cellStyle name="Check Cell 2" xfId="696" xr:uid="{7EBA24CD-C804-428E-BF27-048D0C61C6B2}"/>
    <cellStyle name="Check Cell 3" xfId="697" xr:uid="{0DA5D9E1-1325-4C5E-8C5E-C0D86AAF0F30}"/>
    <cellStyle name="ColLevel_" xfId="698" xr:uid="{7D3079A3-B085-4C16-A62B-21CA74C648A2}"/>
    <cellStyle name="Comma0" xfId="699" xr:uid="{B74C5685-3EA3-4080-B217-D9FD3888CDB4}"/>
    <cellStyle name="Comma0 - Style1" xfId="700" xr:uid="{673550A2-8608-469C-BFF2-5BDB9082BC51}"/>
    <cellStyle name="Comma0 - Style2" xfId="701" xr:uid="{CD9C406F-368C-4618-8224-65CA554B0F25}"/>
    <cellStyle name="Comma0_Input" xfId="702" xr:uid="{F6A4B1DA-C1D0-4C4D-8955-F135FF00A877}"/>
    <cellStyle name="Currency 2" xfId="20" xr:uid="{A96F0AD3-2208-4370-A7E3-455C1DD899F4}"/>
    <cellStyle name="Currency 3" xfId="28" xr:uid="{10E1204A-4B20-4609-80CE-25DF9EF1FF4A}"/>
    <cellStyle name="Currency0" xfId="703" xr:uid="{CF98B4E3-A533-4011-BDB4-D9B012E3014D}"/>
    <cellStyle name="Dane wejściowe 10" xfId="705" xr:uid="{D3DCEA13-D216-41A5-9BA5-BB40B335A80A}"/>
    <cellStyle name="Dane wejściowe 10 2" xfId="706" xr:uid="{6B6E5346-238C-4D86-8ADC-D457B89FFACD}"/>
    <cellStyle name="Dane wejściowe 10 3" xfId="707" xr:uid="{4D0B6B28-2DF1-4623-894C-7129F5BC8C89}"/>
    <cellStyle name="Dane wejściowe 10_CHP" xfId="708" xr:uid="{A7A255BB-649A-4E91-850E-CFF459E5F28A}"/>
    <cellStyle name="Dane wejściowe 11" xfId="709" xr:uid="{4363D16F-627C-4939-882E-2C0B790FEAC7}"/>
    <cellStyle name="Dane wejściowe 11 2" xfId="710" xr:uid="{E6976822-DE26-4F2F-9BE0-F369C506DE5E}"/>
    <cellStyle name="Dane wejściowe 11_CHP" xfId="711" xr:uid="{E83022B8-516B-405E-88E6-014FB7DBE297}"/>
    <cellStyle name="Dane wejściowe 12" xfId="712" xr:uid="{2A4E0E96-E34A-4A7C-BC74-11F03D63D53D}"/>
    <cellStyle name="Dane wejściowe 13" xfId="713" xr:uid="{5372F027-3952-4549-9E0C-25C3EF656958}"/>
    <cellStyle name="Dane wejściowe 14" xfId="714" xr:uid="{B6747C79-14C4-40F2-B69A-12269C715456}"/>
    <cellStyle name="Dane wejściowe 15" xfId="715" xr:uid="{AFB80AB1-31A8-426B-A3C1-77B2FC44A712}"/>
    <cellStyle name="Dane wejściowe 16" xfId="704" xr:uid="{991A927E-839D-4155-B3FB-52C9CC0AFFC8}"/>
    <cellStyle name="Dane wejściowe 2" xfId="716" xr:uid="{0B5452A4-F9AD-4C06-AF4C-C31631A8642C}"/>
    <cellStyle name="Dane wejściowe 3" xfId="717" xr:uid="{8D09B8BE-FB4F-4892-8A08-93A5F7ED2429}"/>
    <cellStyle name="Dane wejściowe 4" xfId="718" xr:uid="{44CC09F7-BADE-4A9A-8BD7-44E6CA9402F4}"/>
    <cellStyle name="Dane wejściowe 5" xfId="719" xr:uid="{6E05202A-FC66-4919-80FA-32B33EF26477}"/>
    <cellStyle name="Dane wejściowe 6" xfId="720" xr:uid="{A6038CF8-30A8-46DF-9517-F1279AF78A27}"/>
    <cellStyle name="Dane wejściowe 7" xfId="721" xr:uid="{810997CE-9A50-453C-AC4F-A5758D8C2458}"/>
    <cellStyle name="Dane wejściowe 8" xfId="722" xr:uid="{88ECD974-CAFB-4270-A892-CCB8FAF8A5A3}"/>
    <cellStyle name="Dane wejściowe 9" xfId="723" xr:uid="{57A7E676-5425-445F-914A-6E24F2A609C7}"/>
    <cellStyle name="Dane wejściowe 9 2" xfId="724" xr:uid="{15B20A0E-C601-4C2B-B01B-4988E2E643C9}"/>
    <cellStyle name="Dane wejściowe 9 3" xfId="725" xr:uid="{EAF9B7DE-8A82-4754-8702-1BD59414DD09}"/>
    <cellStyle name="Dane wejściowe 9_CHP" xfId="726" xr:uid="{D8AD023C-3461-4362-AB30-FDCF682EABCB}"/>
    <cellStyle name="Dane wyjściowe 10" xfId="728" xr:uid="{C30F7DA6-1077-4070-B00D-AADB7197FC83}"/>
    <cellStyle name="Dane wyjściowe 10 2" xfId="729" xr:uid="{22B3956E-CC8B-48C9-A3AE-91F6396FAED4}"/>
    <cellStyle name="Dane wyjściowe 10 3" xfId="730" xr:uid="{4E082A55-572A-4C16-8717-6FA15409AEFF}"/>
    <cellStyle name="Dane wyjściowe 10_CHP" xfId="731" xr:uid="{68454898-6E97-4CD4-B6B8-D27B7B289C4E}"/>
    <cellStyle name="Dane wyjściowe 11" xfId="732" xr:uid="{265DACAE-0F4A-41E5-A31D-755D68ED53FA}"/>
    <cellStyle name="Dane wyjściowe 11 2" xfId="733" xr:uid="{6A0C65F1-AFDC-425F-9CFD-E3E2CE79F9DA}"/>
    <cellStyle name="Dane wyjściowe 11_CHP" xfId="734" xr:uid="{16AF1089-176C-4340-B8BD-4F85CACB131A}"/>
    <cellStyle name="Dane wyjściowe 12" xfId="735" xr:uid="{48E96EAB-3134-4949-A7FA-20A4D7E798F7}"/>
    <cellStyle name="Dane wyjściowe 13" xfId="736" xr:uid="{486CB58C-89AC-4265-A83D-F4D79AEBABDA}"/>
    <cellStyle name="Dane wyjściowe 14" xfId="737" xr:uid="{A086F23B-5888-403E-B5C9-808E7EEC00EB}"/>
    <cellStyle name="Dane wyjściowe 15" xfId="738" xr:uid="{A97C608B-C81D-453D-8D7D-458C917B0930}"/>
    <cellStyle name="Dane wyjściowe 16" xfId="727" xr:uid="{FE43594E-1D3A-46B0-B2D7-E345A66D2184}"/>
    <cellStyle name="Dane wyjściowe 2" xfId="739" xr:uid="{02B97106-CBF7-4E01-9E77-006A9C679309}"/>
    <cellStyle name="Dane wyjściowe 3" xfId="740" xr:uid="{0974938A-6BD1-4770-B119-22A95CE52AE2}"/>
    <cellStyle name="Dane wyjściowe 4" xfId="741" xr:uid="{822B5BBC-194A-46CE-91E2-D17BFDC18E67}"/>
    <cellStyle name="Dane wyjściowe 5" xfId="742" xr:uid="{6A1BE4EB-D196-435A-B08B-BC99746CBFB4}"/>
    <cellStyle name="Dane wyjściowe 6" xfId="743" xr:uid="{480CA7A9-EBC5-4794-97F7-258AF9AB0381}"/>
    <cellStyle name="Dane wyjściowe 7" xfId="744" xr:uid="{23864E23-3F3D-42E0-906C-39168759999C}"/>
    <cellStyle name="Dane wyjściowe 8" xfId="745" xr:uid="{1BAB0A68-BC7E-4FA1-B75F-63D683ADD08C}"/>
    <cellStyle name="Dane wyjściowe 9" xfId="746" xr:uid="{141B2990-F584-453C-B66D-EC88FC638EDD}"/>
    <cellStyle name="Dane wyjściowe 9 2" xfId="747" xr:uid="{0840B4D9-CD84-4DDE-8173-9E1BD90A01BA}"/>
    <cellStyle name="Dane wyjściowe 9 3" xfId="748" xr:uid="{21DB3AE4-9A0A-4708-A970-614EC41D3A48}"/>
    <cellStyle name="Dane wyjściowe 9_CHP" xfId="749" xr:uid="{5E9F3B11-EC5B-419A-AB6C-9855DA9722A8}"/>
    <cellStyle name="Date" xfId="750" xr:uid="{CA28E674-6A00-4501-BB31-04753BF0DE5B}"/>
    <cellStyle name="DateTime" xfId="751" xr:uid="{566927DB-1E90-44C7-B046-0A65BC70460A}"/>
    <cellStyle name="Dezimal [0] 2" xfId="752" xr:uid="{934D2173-F15A-4AD3-9E30-6AED8F9D72F9}"/>
    <cellStyle name="Dezimal [0] 2 2" xfId="753" xr:uid="{6BF23D0B-F278-4277-A5BE-01301512869C}"/>
    <cellStyle name="Dezimal 2" xfId="754" xr:uid="{C2A3422A-A473-410F-8BF3-8F1AD014E799}"/>
    <cellStyle name="Dezimal 3" xfId="755" xr:uid="{53729A7B-3686-495F-BA72-6AB6F1D7E159}"/>
    <cellStyle name="Dezimal 3 2" xfId="756" xr:uid="{7037F266-2D4E-4B8A-815B-EF6CD457F5EF}"/>
    <cellStyle name="Dezimal 3 3" xfId="757" xr:uid="{695E6F98-3461-4624-B41F-9F4494AB9E96}"/>
    <cellStyle name="Dezimal_Results_Pan_EU_OLGA_NUC" xfId="758" xr:uid="{3004D2E1-5CCD-4FEC-B7EB-7FA54750E447}"/>
    <cellStyle name="Dobre" xfId="759" xr:uid="{3644E403-17E3-4517-B132-5994915869EA}"/>
    <cellStyle name="Dobre 10" xfId="760" xr:uid="{6FFB33DE-2A35-4247-9316-BEE867D3833C}"/>
    <cellStyle name="Dobre 10 2" xfId="761" xr:uid="{D9CFE9E8-EC11-4B08-B8BE-9158240EB027}"/>
    <cellStyle name="Dobre 10 3" xfId="762" xr:uid="{24D00017-84BF-4FE8-AE6F-1C34D7D54589}"/>
    <cellStyle name="Dobre 10_COM_BND" xfId="763" xr:uid="{6406BBC5-2837-4A06-B0E9-55FF8D77F978}"/>
    <cellStyle name="Dobre 11" xfId="764" xr:uid="{94C5D9E2-0FAA-4BFA-8050-2089904EE443}"/>
    <cellStyle name="Dobre 11 2" xfId="765" xr:uid="{4AD4F6C4-C025-45F3-843D-AD0E6B0225E3}"/>
    <cellStyle name="Dobre 12" xfId="766" xr:uid="{6656240B-C519-4968-B16B-E34B7045C6D3}"/>
    <cellStyle name="Dobre 13" xfId="767" xr:uid="{292B09C8-E0F7-43DB-8F0B-5A6DAA961F19}"/>
    <cellStyle name="Dobre 13 2" xfId="768" xr:uid="{17787690-0355-4874-8BF1-38B39CAB22C3}"/>
    <cellStyle name="Dobre 14" xfId="769" xr:uid="{D5BFD421-651B-4CD6-BBB2-A6C72BD99CDB}"/>
    <cellStyle name="Dobre 15" xfId="770" xr:uid="{C36F4483-71C5-4378-AFAA-4EA93B6C8B5E}"/>
    <cellStyle name="Dobre 2" xfId="771" xr:uid="{AFA19266-9460-4F95-93B8-F224318F70B6}"/>
    <cellStyle name="Dobre 3" xfId="772" xr:uid="{5DFEB110-5E7F-419F-8229-68E3B4E95497}"/>
    <cellStyle name="Dobre 4" xfId="773" xr:uid="{DB703A7B-4AFA-4AF8-A75F-E74A916B2678}"/>
    <cellStyle name="Dobre 5" xfId="774" xr:uid="{CD50CC47-3B38-4B84-9830-7FB4C86A2295}"/>
    <cellStyle name="Dobre 6" xfId="775" xr:uid="{3719CAB3-E874-46E4-A619-9E8A2E4FDA87}"/>
    <cellStyle name="Dobre 7" xfId="776" xr:uid="{A820462F-8418-4BFF-B485-713E91A2D6A1}"/>
    <cellStyle name="Dobre 8" xfId="777" xr:uid="{7322A5C6-7615-490C-A24F-6692D769FAB9}"/>
    <cellStyle name="Dobre 9" xfId="778" xr:uid="{942158FB-5C92-4A69-94F0-EF2B40304F66}"/>
    <cellStyle name="Dobre 9 2" xfId="779" xr:uid="{AB7023AB-6EED-4E2F-8919-6CEABB5CF21C}"/>
    <cellStyle name="Dobre 9 3" xfId="780" xr:uid="{7845226F-F270-437A-8834-367CA5777AF7}"/>
    <cellStyle name="Dobre 9_COM_BND" xfId="781" xr:uid="{6EEF5A07-E591-47C2-A34E-3AB45BF98BBE}"/>
    <cellStyle name="Dobre_CHP" xfId="782" xr:uid="{DF27FE33-D14C-4D57-B82B-2C487C27D424}"/>
    <cellStyle name="Dziesiętny 2" xfId="783" xr:uid="{E644781C-26FB-4F68-B8FB-290AFAC621EC}"/>
    <cellStyle name="Dziesiętny 3" xfId="24" xr:uid="{1B9C328A-8C00-41D2-A77D-84DA6E88956C}"/>
    <cellStyle name="Dziesiętny 4" xfId="64" xr:uid="{3FAA4F48-1D95-419E-AC91-F9F999208DA8}"/>
    <cellStyle name="Eingabe 2" xfId="784" xr:uid="{B32BA720-6BE2-4867-B2AE-3C61DE1ABD11}"/>
    <cellStyle name="Ergebnis 2" xfId="785" xr:uid="{AD415CCD-0D0F-44FC-97BD-EB67E88A7E48}"/>
    <cellStyle name="Erklärender Text 2" xfId="786" xr:uid="{537BF464-7F3E-4538-A88E-E3D426E0B969}"/>
    <cellStyle name="Euro" xfId="787" xr:uid="{7177424B-0782-4F66-9AB9-C790C89BA5A8}"/>
    <cellStyle name="Euro 2" xfId="788" xr:uid="{00AD6229-3F88-47CF-ADC8-0C68D19E0C97}"/>
    <cellStyle name="Euro 2 2" xfId="789" xr:uid="{FAE8BCA5-4952-481A-9AD6-80F77CA552E4}"/>
    <cellStyle name="Euro 2 3" xfId="790" xr:uid="{C065433E-BD0D-472B-BB85-C47FE6322639}"/>
    <cellStyle name="Euro 2 4" xfId="791" xr:uid="{E265C489-903A-4971-87CE-9459286A2DA6}"/>
    <cellStyle name="Euro 2 5" xfId="792" xr:uid="{88A2CE2D-7C4A-491A-86CC-97F3A57CB606}"/>
    <cellStyle name="Euro 2 6" xfId="793" xr:uid="{E688C11F-C9B8-4979-B967-9030D57B5C9D}"/>
    <cellStyle name="Euro 3" xfId="794" xr:uid="{FF9D0738-E5FC-45F0-B3B5-F1A69794A285}"/>
    <cellStyle name="Euro 3 2" xfId="795" xr:uid="{C09A20BD-A1BE-4D38-B130-FB6B6EE3C1A7}"/>
    <cellStyle name="Euro 3 3" xfId="796" xr:uid="{627BAB1B-E439-467E-9DB1-021617593163}"/>
    <cellStyle name="Euro 3_COM_BND" xfId="797" xr:uid="{2614B96A-D090-468E-80CF-274D9B3E6713}"/>
    <cellStyle name="Euro 4" xfId="798" xr:uid="{6D80317B-30C8-4A34-98B3-5F73E0F0DFF9}"/>
    <cellStyle name="Euro_COM_BND" xfId="799" xr:uid="{54AD67AD-7305-446D-995A-767A2CEDA0DE}"/>
    <cellStyle name="Explanatory Text 2" xfId="800" xr:uid="{74596967-AA88-4B4B-AA96-F2BD30941035}"/>
    <cellStyle name="Explanatory Text 3" xfId="801" xr:uid="{AA4B0332-F683-4373-9A6E-E879DD86E7DE}"/>
    <cellStyle name="Fixed" xfId="802" xr:uid="{76B13B72-4158-4AA1-AE27-3FED7DCF07FE}"/>
    <cellStyle name="Fixed1 - Style1" xfId="803" xr:uid="{FD32BD27-409A-4FFC-93FB-DC0873FB1710}"/>
    <cellStyle name="Float" xfId="804" xr:uid="{C125B18D-EF99-4163-95A0-E26BBBB90F0B}"/>
    <cellStyle name="Float 2" xfId="805" xr:uid="{BD48EF0C-D5F7-4F7F-BFF9-3D6B3BFCA72F}"/>
    <cellStyle name="Good 2" xfId="806" xr:uid="{F1EC5F61-040B-4820-A5CC-1910ACE3E753}"/>
    <cellStyle name="Good 3" xfId="807" xr:uid="{062DDAE7-142F-4963-A2C0-6ECF5E152198}"/>
    <cellStyle name="Grey" xfId="808" xr:uid="{D765B46E-B705-4CCC-BFC4-B75FC0CBCBF5}"/>
    <cellStyle name="Gut 2" xfId="809" xr:uid="{6FBF3959-5FC1-4137-8E47-EC22FBAAF80C}"/>
    <cellStyle name="HEADER" xfId="810" xr:uid="{B25F8EA5-9D61-41A5-941E-2D7CFD9CB0BC}"/>
    <cellStyle name="Heading 1 10" xfId="811" xr:uid="{6F76217E-9A9D-45F3-9416-9E2CB308C8AC}"/>
    <cellStyle name="Heading 1 11" xfId="812" xr:uid="{9D689830-5D67-4924-990E-43A71256082B}"/>
    <cellStyle name="Heading 1 12" xfId="813" xr:uid="{E1ADA808-F0EB-4C0F-AA2B-FEC95D46F6F2}"/>
    <cellStyle name="Heading 1 13" xfId="814" xr:uid="{6DD51D7A-BA56-4C21-A825-EB0996CFBD50}"/>
    <cellStyle name="Heading 1 14" xfId="815" xr:uid="{C05547F9-0237-4801-BD2E-56D491153580}"/>
    <cellStyle name="Heading 1 15" xfId="816" xr:uid="{DA8F0A33-2ED2-4254-A8AB-1ACCE6A3AA74}"/>
    <cellStyle name="Heading 1 16" xfId="817" xr:uid="{89257FF0-C922-4488-BCBC-B8F0F92E06FA}"/>
    <cellStyle name="Heading 1 17" xfId="818" xr:uid="{5A3C2119-59B2-4E13-8B62-5200455E8A21}"/>
    <cellStyle name="Heading 1 18" xfId="819" xr:uid="{802A432D-06ED-450B-9C2C-A4BBB38BBFFA}"/>
    <cellStyle name="Heading 1 19" xfId="820" xr:uid="{177B449F-84FB-4BC5-802C-D6C43B6E47CF}"/>
    <cellStyle name="Heading 1 2" xfId="821" xr:uid="{68184D09-E138-4254-A906-603E922BBE9E}"/>
    <cellStyle name="Heading 1 2 2" xfId="822" xr:uid="{EA05B818-F7D3-4F15-981B-971C7EDA7101}"/>
    <cellStyle name="Heading 1 2_CHP" xfId="823" xr:uid="{FCA7805B-1813-464E-841F-127A44923640}"/>
    <cellStyle name="Heading 1 20" xfId="824" xr:uid="{76BF0C7D-4D91-47B0-8D16-53C28B30D5DD}"/>
    <cellStyle name="Heading 1 3" xfId="825" xr:uid="{7A9E558F-160E-484E-8F2E-839E13190BE6}"/>
    <cellStyle name="Heading 1 4" xfId="826" xr:uid="{20116ABB-874E-495D-80D4-988AE461EA0F}"/>
    <cellStyle name="Heading 1 5" xfId="827" xr:uid="{BECAD31D-D231-4DED-ACAB-4EFDF433E7EE}"/>
    <cellStyle name="Heading 1 6" xfId="828" xr:uid="{6926D8C5-AC5A-400C-8AB9-568E95B053C8}"/>
    <cellStyle name="Heading 1 7" xfId="829" xr:uid="{0F887296-8286-4112-8130-B6C25E254CD0}"/>
    <cellStyle name="Heading 1 8" xfId="830" xr:uid="{DADA4A87-E97B-4207-AF03-9FD02FF07735}"/>
    <cellStyle name="Heading 1 9" xfId="831" xr:uid="{FE28B443-991E-4319-A3D8-9D058729C3D7}"/>
    <cellStyle name="Heading 2 10" xfId="832" xr:uid="{31F4C1E1-F897-46DC-BC72-C0A13544E2DF}"/>
    <cellStyle name="Heading 2 11" xfId="833" xr:uid="{B15C3853-A78C-4DF6-B561-938FAA80403D}"/>
    <cellStyle name="Heading 2 12" xfId="834" xr:uid="{14DD9F28-6168-48D6-B7E5-7C34A801ED08}"/>
    <cellStyle name="Heading 2 13" xfId="835" xr:uid="{96C42F13-1C2E-45AE-981C-0F4B2E00BC10}"/>
    <cellStyle name="Heading 2 14" xfId="836" xr:uid="{94CEE415-B50B-4A01-9FBD-74500FEC436F}"/>
    <cellStyle name="Heading 2 15" xfId="837" xr:uid="{CA45A641-6F4C-4A9D-8501-2992B855E8BE}"/>
    <cellStyle name="Heading 2 16" xfId="838" xr:uid="{F749F3E3-C862-4420-99E4-8E66F266FED1}"/>
    <cellStyle name="Heading 2 17" xfId="839" xr:uid="{FE2918AD-89B9-4BB1-9FA6-F5F96555DBCF}"/>
    <cellStyle name="Heading 2 18" xfId="840" xr:uid="{747F40B6-85F3-492C-80B3-723E579039FC}"/>
    <cellStyle name="Heading 2 19" xfId="841" xr:uid="{4EB76392-F7EA-4B87-ACD1-F203182349AF}"/>
    <cellStyle name="Heading 2 2" xfId="842" xr:uid="{E9A494F3-BFE0-4198-BD35-2219F74A60DE}"/>
    <cellStyle name="Heading 2 2 2" xfId="843" xr:uid="{C216645A-07D1-4357-AECF-8DF549040195}"/>
    <cellStyle name="Heading 2 2_CHP" xfId="844" xr:uid="{E1BE9F78-FF18-4040-AF89-16AC9C0E7089}"/>
    <cellStyle name="Heading 2 20" xfId="845" xr:uid="{8ADD4616-08AB-4390-AA56-2829FE950BD8}"/>
    <cellStyle name="Heading 2 3" xfId="846" xr:uid="{B82BE50E-A335-4CA5-A0ED-498059A31FFE}"/>
    <cellStyle name="Heading 2 4" xfId="847" xr:uid="{9DA32363-83C4-4AE3-A59F-32F363A8162C}"/>
    <cellStyle name="Heading 2 5" xfId="848" xr:uid="{380D358B-58C7-4056-A201-21F8E2A08F1D}"/>
    <cellStyle name="Heading 2 6" xfId="849" xr:uid="{89C3BC6D-C6F7-49E4-89AF-F2DF9F2BC06E}"/>
    <cellStyle name="Heading 2 7" xfId="850" xr:uid="{B364C23D-588E-4580-9A56-D258AC31FC66}"/>
    <cellStyle name="Heading 2 8" xfId="851" xr:uid="{D62D2A09-831B-4EE5-97DF-4187B0BC99FC}"/>
    <cellStyle name="Heading 2 9" xfId="852" xr:uid="{DEBB197B-5F18-40A0-9069-4A4A15F93B6A}"/>
    <cellStyle name="Heading 3 2" xfId="853" xr:uid="{655834B4-590E-4467-8A0A-4BA1D8A92CAD}"/>
    <cellStyle name="Heading 3 3" xfId="854" xr:uid="{38FE6A01-A9C8-4269-B715-4847C3D7F4E1}"/>
    <cellStyle name="Heading 4 2" xfId="855" xr:uid="{544986D5-7B09-4F54-AA73-051F308A0803}"/>
    <cellStyle name="Heading 4 3" xfId="856" xr:uid="{CB12193A-4B5F-42F4-912A-560C33720AD5}"/>
    <cellStyle name="Heading1" xfId="857" xr:uid="{A9E62FB4-55E1-48E8-8A36-E64CA68511AB}"/>
    <cellStyle name="Heading2" xfId="858" xr:uid="{2C162C94-20A3-4DBB-A803-3E123813EEB5}"/>
    <cellStyle name="Headline" xfId="859" xr:uid="{0313332E-5539-451E-9043-5E0B687FC518}"/>
    <cellStyle name="HIGHLIGHT" xfId="860" xr:uid="{56862502-AE85-4BEF-BB53-03D21D7D1DB2}"/>
    <cellStyle name="Hiperłącze 10" xfId="861" xr:uid="{28316CF0-612E-48B5-A78D-447476FB25B5}"/>
    <cellStyle name="Hiperłącze 11" xfId="65" xr:uid="{04F8EFE0-0906-47C7-B7C9-F99E31C85A57}"/>
    <cellStyle name="Hiperłącze 11 2" xfId="862" xr:uid="{13E9E533-5661-47D1-8899-9B3E70778F19}"/>
    <cellStyle name="Hiperłącze 2" xfId="33" xr:uid="{EC515D07-AB44-47AA-9C04-985DD24F82AB}"/>
    <cellStyle name="Hiperłącze 2 2" xfId="864" xr:uid="{3D8C6A38-6400-4FEB-81B8-B0A1CA247232}"/>
    <cellStyle name="Hiperłącze 2 2 2" xfId="865" xr:uid="{0CDA9F11-44FB-4BFD-845C-82F041F37BA0}"/>
    <cellStyle name="Hiperłącze 2 2 3" xfId="866" xr:uid="{2C93173C-4B3C-450B-87D7-32745B217DA1}"/>
    <cellStyle name="Hiperłącze 2 3" xfId="867" xr:uid="{15EF69E5-C190-46C4-93BC-4FE9EFA59F84}"/>
    <cellStyle name="Hiperłącze 2 4" xfId="868" xr:uid="{95B1A862-C265-4621-9820-BA667A08051A}"/>
    <cellStyle name="Hiperłącze 2 4 2" xfId="26" xr:uid="{E3973698-8850-48FC-8B8F-BD3531C9634F}"/>
    <cellStyle name="Hiperłącze 2 5" xfId="863" xr:uid="{180ADFFD-EFE7-4E55-9E86-04F8B9F9A93D}"/>
    <cellStyle name="Hiperłącze 2_CHP" xfId="869" xr:uid="{8012FAF6-8314-42AC-BD77-827EB5F020DE}"/>
    <cellStyle name="Hiperłącze 3" xfId="870" xr:uid="{4B4BD835-B6FD-4C8F-82CC-DB4C9A2426B6}"/>
    <cellStyle name="Hiperłącze 4" xfId="871" xr:uid="{D7DA7F6E-A956-4D84-BC0D-E4A99BB6ACAC}"/>
    <cellStyle name="Hiperłącze 5" xfId="872" xr:uid="{110A105A-18A8-4327-A392-DE8BEB4A31AF}"/>
    <cellStyle name="Hiperłącze 6" xfId="873" xr:uid="{ABFF5EBC-8FFA-4B7F-B5B2-71FB86FBE703}"/>
    <cellStyle name="Hiperłącze 7" xfId="874" xr:uid="{E8BCE6AD-C3BB-409A-ACB3-4E196FA60357}"/>
    <cellStyle name="Hiperłącze 8" xfId="875" xr:uid="{D13B4C88-8FDC-4E25-AFD5-157523A0C8A1}"/>
    <cellStyle name="Hiperłącze 9" xfId="876" xr:uid="{F708CFDF-1436-430C-8647-6EBA71233CF8}"/>
    <cellStyle name="Hyperlink 2" xfId="29" xr:uid="{3BF0A10B-28D6-47FB-A512-B534E3665814}"/>
    <cellStyle name="Hyperlink 2 2" xfId="877" xr:uid="{686643AF-763F-49F9-B3AB-B31C617BE026}"/>
    <cellStyle name="Hyperlink 3" xfId="878" xr:uid="{09DD778E-AC89-41C4-9542-69075D64D777}"/>
    <cellStyle name="Hyperlink 3 2" xfId="879" xr:uid="{B19FAB79-61DE-493C-A0F9-85091C5999AE}"/>
    <cellStyle name="Hyperlink 3 2 2" xfId="880" xr:uid="{CF72D8A5-19EF-4C5B-967B-0C25FC7D2A9C}"/>
    <cellStyle name="Hyperlink 3 2 3" xfId="881" xr:uid="{80356834-1C48-40BE-B624-7E01EC228503}"/>
    <cellStyle name="Hyperlink 3 3" xfId="882" xr:uid="{EA009AB4-B945-44A5-9C48-F9ADCC7BC680}"/>
    <cellStyle name="Hyperlink 3 4" xfId="883" xr:uid="{1B0C1CE9-4EE7-4AEE-A6FB-E6435BCEFB40}"/>
    <cellStyle name="Hyperlink 3_CHP" xfId="884" xr:uid="{B24444CA-53AE-4249-95F8-90602DFE39A8}"/>
    <cellStyle name="Hyperlink 4" xfId="885" xr:uid="{EBE83FBA-389A-46FE-BCF5-497F0CDEFF15}"/>
    <cellStyle name="Input [yellow]" xfId="886" xr:uid="{560E5761-06BD-4477-860D-3B7C1765BE8F}"/>
    <cellStyle name="Input [yellow] 2" xfId="2181" xr:uid="{8AD1C76C-05BD-48C4-A058-DFB4F9F836AC}"/>
    <cellStyle name="Input 10" xfId="887" xr:uid="{D344D53F-7092-485C-B9EB-868652F64AFC}"/>
    <cellStyle name="Input 11" xfId="888" xr:uid="{7AEEB47D-4EAD-4C4A-96F8-FC03655BC862}"/>
    <cellStyle name="Input 12" xfId="889" xr:uid="{E1F8FFAB-1C83-40CB-93A2-3AF893A63963}"/>
    <cellStyle name="Input 13" xfId="890" xr:uid="{08D10E63-139F-48D1-B483-5274BC58E37A}"/>
    <cellStyle name="Input 14" xfId="891" xr:uid="{C190EC6C-BE3C-45E5-B214-F980191BD2F3}"/>
    <cellStyle name="Input 15" xfId="892" xr:uid="{DBB2978A-E1C6-4671-BC88-AB33002AB441}"/>
    <cellStyle name="Input 16" xfId="893" xr:uid="{F150863A-C58F-4BE9-A4BF-1390ACDF8DB5}"/>
    <cellStyle name="Input 17" xfId="894" xr:uid="{3408EFC0-39D8-47ED-8E54-A778A57074FE}"/>
    <cellStyle name="Input 18" xfId="895" xr:uid="{97715F26-36E2-45AE-A7BC-F1DE31261DEE}"/>
    <cellStyle name="Input 19" xfId="896" xr:uid="{EA1851CD-F96D-44F9-B28F-73F59DE0551E}"/>
    <cellStyle name="Input 2" xfId="897" xr:uid="{5289FA36-71D3-4BC2-9AB2-E6E445C28086}"/>
    <cellStyle name="Input 20" xfId="898" xr:uid="{E36726EA-9028-4B6B-8C2C-B0A592D2CFA6}"/>
    <cellStyle name="Input 21" xfId="899" xr:uid="{D1C83C2D-4910-4EFD-94E7-E2D6277ECBF6}"/>
    <cellStyle name="Input 22" xfId="900" xr:uid="{69334A74-B290-41AF-B0C9-D0D7FD2B4253}"/>
    <cellStyle name="Input 23" xfId="901" xr:uid="{556003ED-97BB-432E-86A5-92F3488A47F6}"/>
    <cellStyle name="Input 24" xfId="902" xr:uid="{6B67BF9B-414B-411E-925F-AC3D6D42DEDF}"/>
    <cellStyle name="Input 25" xfId="903" xr:uid="{E87B7CC6-8821-4579-AC56-41A7E8661496}"/>
    <cellStyle name="Input 26" xfId="904" xr:uid="{F4B407C6-8234-43F1-9CC4-08FED6ECB13F}"/>
    <cellStyle name="Input 27" xfId="905" xr:uid="{0C1AC62C-C1F5-4A88-A9FC-8B5F739A2CF9}"/>
    <cellStyle name="Input 28" xfId="906" xr:uid="{4C4E023A-8F72-4181-AA8A-D916D37C7D2C}"/>
    <cellStyle name="Input 29" xfId="907" xr:uid="{E7E6A824-154C-44CA-9491-E709F1FC7653}"/>
    <cellStyle name="Input 3" xfId="908" xr:uid="{97BC935B-1869-4188-9F7C-5674E1B36293}"/>
    <cellStyle name="Input 30" xfId="909" xr:uid="{6917310B-D860-40EB-86F0-E3BC43D350E2}"/>
    <cellStyle name="Input 31" xfId="910" xr:uid="{B0FA582D-982E-4FBD-99E8-31D06E349D0E}"/>
    <cellStyle name="Input 32" xfId="911" xr:uid="{3D0CC46F-184B-49EC-B92E-929BD4F5F94D}"/>
    <cellStyle name="Input 33" xfId="912" xr:uid="{4CCF01A4-315D-4788-9C0B-5C5F3D3B6CF9}"/>
    <cellStyle name="Input 34" xfId="913" xr:uid="{991922F9-9080-438F-84FE-25E28CD925FB}"/>
    <cellStyle name="Input 35" xfId="914" xr:uid="{B5FA8D83-2B85-41F0-B535-F96D1B5E90CC}"/>
    <cellStyle name="Input 36" xfId="915" xr:uid="{B9D0EBDB-E463-4AAC-9853-38B730B7B642}"/>
    <cellStyle name="Input 37" xfId="916" xr:uid="{254F69AB-627B-42E1-AC73-B596EE616301}"/>
    <cellStyle name="Input 38" xfId="917" xr:uid="{5D5D7FE0-A535-44B3-A848-4D08726FE4A5}"/>
    <cellStyle name="Input 39" xfId="918" xr:uid="{BBECE636-EDCE-4DE4-91C3-93872B2ED3F2}"/>
    <cellStyle name="Input 4" xfId="919" xr:uid="{31C61CC7-312A-43BC-AE31-94527399C5EF}"/>
    <cellStyle name="Input 40" xfId="920" xr:uid="{1A3E26AE-100E-4CCD-8283-4D114A661DC0}"/>
    <cellStyle name="Input 41" xfId="921" xr:uid="{72CEDD9C-8342-4683-85A1-10CA7D83CFA4}"/>
    <cellStyle name="Input 42" xfId="922" xr:uid="{C618387A-5472-455A-B987-FE660561CCA7}"/>
    <cellStyle name="Input 43" xfId="923" xr:uid="{40C63233-FF8B-43E9-9144-EB8C705B629F}"/>
    <cellStyle name="Input 44" xfId="924" xr:uid="{810A2243-829C-4C8B-BAF4-A17929E8AFC4}"/>
    <cellStyle name="Input 45" xfId="925" xr:uid="{BC7A446F-DA17-41FC-8C1E-C298F738B090}"/>
    <cellStyle name="Input 46" xfId="926" xr:uid="{0328C40D-4655-4503-8981-9D39B3F6EA3B}"/>
    <cellStyle name="Input 47" xfId="927" xr:uid="{4B3980A3-4F65-4B31-A97E-06B5A4734472}"/>
    <cellStyle name="Input 48" xfId="928" xr:uid="{403239D8-7B1C-4FC0-8F2E-2CF77F06D6F5}"/>
    <cellStyle name="Input 49" xfId="929" xr:uid="{25D3D0CB-02DD-4BFF-B2BD-875EBBB4D427}"/>
    <cellStyle name="Input 5" xfId="930" xr:uid="{F6512330-1141-44D9-8926-E6BFF3B7FC9D}"/>
    <cellStyle name="Input 50" xfId="931" xr:uid="{E70EAAE0-BB58-4ECF-B216-58477403F5F0}"/>
    <cellStyle name="Input 51" xfId="932" xr:uid="{E151A7D5-6F8A-4E8D-B5FD-7DF2CD187565}"/>
    <cellStyle name="Input 6" xfId="933" xr:uid="{A27AC720-E38F-4F4D-9166-C9D452C492E9}"/>
    <cellStyle name="Input 7" xfId="934" xr:uid="{0AD1423B-6E8F-46C5-A076-DAD050CA6946}"/>
    <cellStyle name="Input 8" xfId="935" xr:uid="{B487B6B5-FF97-4BFF-812F-B30136C6AA21}"/>
    <cellStyle name="Input 9" xfId="936" xr:uid="{419B5F02-8841-4812-8979-D2E0DBFEED92}"/>
    <cellStyle name="InputCells" xfId="937" xr:uid="{44F3C7E7-1BA1-448D-A0F8-384D343D2DB1}"/>
    <cellStyle name="InputCells12_BBorder_CRFReport-template" xfId="938" xr:uid="{96DBE9A2-03F3-4AC6-8B20-C9E22854B0B5}"/>
    <cellStyle name="Komma 2" xfId="939" xr:uid="{9B253BCE-79C8-47DB-99AA-01D4AF22BEBA}"/>
    <cellStyle name="Komma 3" xfId="940" xr:uid="{25045B92-FD24-4C2D-BBAE-78F93C479046}"/>
    <cellStyle name="Komma 4" xfId="941" xr:uid="{EFF88B9C-652F-4DB7-ABC2-65E18D5E0B28}"/>
    <cellStyle name="Komórka połączona 10" xfId="943" xr:uid="{239DDBBE-8A7F-40DC-856E-DD356F55FE96}"/>
    <cellStyle name="Komórka połączona 10 2" xfId="944" xr:uid="{4061690C-A44B-45BB-B1F3-9F5071D73E5F}"/>
    <cellStyle name="Komórka połączona 10 3" xfId="945" xr:uid="{F0427C05-DD2B-4F84-B6DC-E2788616F8D3}"/>
    <cellStyle name="Komórka połączona 10_CHP" xfId="946" xr:uid="{58F16C3A-C241-43E5-8A34-8FE2A01B3B45}"/>
    <cellStyle name="Komórka połączona 11" xfId="947" xr:uid="{9ED48CD6-BC82-4A9F-B3FA-B09FC742C6AA}"/>
    <cellStyle name="Komórka połączona 11 2" xfId="948" xr:uid="{2C579C51-E29D-4656-9363-E4CC0361676B}"/>
    <cellStyle name="Komórka połączona 11_CHP" xfId="949" xr:uid="{C1E42097-4E46-470C-8AC9-73E995EE224C}"/>
    <cellStyle name="Komórka połączona 12" xfId="950" xr:uid="{1AF627D3-9A6B-4411-B545-8C9BF6C10F72}"/>
    <cellStyle name="Komórka połączona 13" xfId="951" xr:uid="{E1F85CC4-9793-4C5E-B252-59826AFB2ACF}"/>
    <cellStyle name="Komórka połączona 14" xfId="952" xr:uid="{35B897F7-7731-4D6E-8B12-52E21A61097E}"/>
    <cellStyle name="Komórka połączona 15" xfId="953" xr:uid="{6B1DFF29-45DB-4ED8-BDF1-B1E6FCFADC78}"/>
    <cellStyle name="Komórka połączona 16" xfId="942" xr:uid="{60592D0F-327F-4159-A47D-1A5FF34A64AC}"/>
    <cellStyle name="Komórka połączona 2" xfId="954" xr:uid="{608180D3-35D9-454B-98E7-0023BF1DD356}"/>
    <cellStyle name="Komórka połączona 3" xfId="955" xr:uid="{61442555-E598-4369-929E-CD4F5258D63B}"/>
    <cellStyle name="Komórka połączona 4" xfId="956" xr:uid="{BA1D642E-14AD-4B83-A38A-32B2B8631C8F}"/>
    <cellStyle name="Komórka połączona 5" xfId="957" xr:uid="{34812D14-EC41-46EF-B7AB-15A8EA7CB4C0}"/>
    <cellStyle name="Komórka połączona 6" xfId="958" xr:uid="{A0A6110A-3ABF-4233-A0AD-100330945E32}"/>
    <cellStyle name="Komórka połączona 7" xfId="959" xr:uid="{11AADFB2-E926-47DC-98F1-36299962A4EE}"/>
    <cellStyle name="Komórka połączona 8" xfId="960" xr:uid="{D3BF7B2B-AC08-450A-84B8-4F0EADF0C918}"/>
    <cellStyle name="Komórka połączona 9" xfId="961" xr:uid="{A3C306D3-4298-41E2-9CC2-3CB4923D4A7C}"/>
    <cellStyle name="Komórka połączona 9 2" xfId="962" xr:uid="{CB99E20D-A2AE-4254-8FC1-7F47F83F0D0D}"/>
    <cellStyle name="Komórka połączona 9 3" xfId="963" xr:uid="{B8BBC672-DAE1-4237-8901-66D119F20CBA}"/>
    <cellStyle name="Komórka połączona 9_CHP" xfId="964" xr:uid="{E1140153-66CD-4F43-AFCD-74961B6A8060}"/>
    <cellStyle name="Komórka zaznaczona 10" xfId="966" xr:uid="{72B5DDD1-4F5D-4FA2-8F0D-8148AB8155AC}"/>
    <cellStyle name="Komórka zaznaczona 10 2" xfId="967" xr:uid="{DE3C2129-564C-4712-8CDD-A128CA61E13B}"/>
    <cellStyle name="Komórka zaznaczona 10 3" xfId="968" xr:uid="{F0CADAD7-713D-4A26-A7C4-C0B0BB7BA19D}"/>
    <cellStyle name="Komórka zaznaczona 10_CHP" xfId="969" xr:uid="{5D7866E4-0EBA-4A50-A23D-A2CBA65BD719}"/>
    <cellStyle name="Komórka zaznaczona 11" xfId="970" xr:uid="{AE3E9E0F-3896-436C-96F9-5FBD3FAF7917}"/>
    <cellStyle name="Komórka zaznaczona 11 2" xfId="971" xr:uid="{C0007DD2-9769-4F95-9703-659028710A24}"/>
    <cellStyle name="Komórka zaznaczona 11_CHP" xfId="972" xr:uid="{DF58FF1A-4F1A-4A4B-9FC3-96A46EC326B5}"/>
    <cellStyle name="Komórka zaznaczona 12" xfId="973" xr:uid="{C106FFBE-6A56-428C-8D35-12C633CC31EB}"/>
    <cellStyle name="Komórka zaznaczona 13" xfId="974" xr:uid="{F386D1AD-2FDE-4E21-BB43-16EC6FE35656}"/>
    <cellStyle name="Komórka zaznaczona 14" xfId="975" xr:uid="{41B2A67C-EFF1-4992-946A-8064204D34BA}"/>
    <cellStyle name="Komórka zaznaczona 15" xfId="976" xr:uid="{4B543F99-BC27-4864-9EB8-F563EEB6901D}"/>
    <cellStyle name="Komórka zaznaczona 16" xfId="965" xr:uid="{366A0984-8366-4F5E-83D9-84C450D98D91}"/>
    <cellStyle name="Komórka zaznaczona 2" xfId="977" xr:uid="{53315FB3-FA97-47A9-A874-28CBEB6CB216}"/>
    <cellStyle name="Komórka zaznaczona 3" xfId="978" xr:uid="{DA35A8C9-6A89-4FBC-867A-B91106A3605E}"/>
    <cellStyle name="Komórka zaznaczona 4" xfId="979" xr:uid="{8552571E-93A8-4733-B1CC-BD6E8FE93E9D}"/>
    <cellStyle name="Komórka zaznaczona 5" xfId="980" xr:uid="{3C734328-7921-489C-B2B7-38289F9D5A86}"/>
    <cellStyle name="Komórka zaznaczona 6" xfId="981" xr:uid="{0D688942-7D8C-4CE1-BCB9-EA06D80ADDE7}"/>
    <cellStyle name="Komórka zaznaczona 7" xfId="982" xr:uid="{75D4827E-0792-4051-9458-34206B5F8E4D}"/>
    <cellStyle name="Komórka zaznaczona 8" xfId="983" xr:uid="{F675A78C-EBF1-43C3-A0F4-EE15929634B0}"/>
    <cellStyle name="Komórka zaznaczona 9" xfId="984" xr:uid="{143E82C6-5AA4-43B8-A811-327AE032116E}"/>
    <cellStyle name="Komórka zaznaczona 9 2" xfId="985" xr:uid="{BE4E6569-6D43-449F-B91E-F9DA1B2ECA0B}"/>
    <cellStyle name="Komórka zaznaczona 9 3" xfId="986" xr:uid="{D4329857-038E-44D4-829F-AC61AD5BF5CB}"/>
    <cellStyle name="Komórka zaznaczona 9_CHP" xfId="987" xr:uid="{A00B6C67-E824-4F2F-BDAB-B0BA4036A667}"/>
    <cellStyle name="Linked Cell 2" xfId="988" xr:uid="{BB8D9E73-8BD1-436A-AE88-E90F5AD8EB91}"/>
    <cellStyle name="Linked Cell 3" xfId="989" xr:uid="{0DA8680E-7685-4C2D-A54F-5C488D8E1F4C}"/>
    <cellStyle name="Nagłówek 1 10" xfId="991" xr:uid="{AB6B676B-E1D9-4CBE-93A0-70195315C42F}"/>
    <cellStyle name="Nagłówek 1 10 2" xfId="992" xr:uid="{130913D8-8565-44E0-A712-1C198AC3ADE7}"/>
    <cellStyle name="Nagłówek 1 10 3" xfId="993" xr:uid="{4E9492BC-6BE5-4EF6-887C-513F17E0BDE1}"/>
    <cellStyle name="Nagłówek 1 10_CHP" xfId="994" xr:uid="{FAB8CDD7-AD53-439C-9A2A-675F4358F5F3}"/>
    <cellStyle name="Nagłówek 1 11" xfId="995" xr:uid="{BD19681C-F42A-4C9D-B36D-55757AFE9AFA}"/>
    <cellStyle name="Nagłówek 1 11 2" xfId="996" xr:uid="{3E081547-186B-4F57-9140-4195E1EB1A0E}"/>
    <cellStyle name="Nagłówek 1 11_CHP" xfId="997" xr:uid="{F04BB75E-2E1D-4EF2-A248-3331EAD2447E}"/>
    <cellStyle name="Nagłówek 1 12" xfId="998" xr:uid="{2E348A3E-2DBD-443F-A2B1-32FBC5415C37}"/>
    <cellStyle name="Nagłówek 1 13" xfId="999" xr:uid="{A1EC974F-7E6F-481D-A5BA-FEF1928D6FFC}"/>
    <cellStyle name="Nagłówek 1 14" xfId="1000" xr:uid="{36168813-9786-4F60-ABB3-3E321434AB21}"/>
    <cellStyle name="Nagłówek 1 15" xfId="1001" xr:uid="{E3CB92D6-C8A6-4C31-8059-F97E4E227DC6}"/>
    <cellStyle name="Nagłówek 1 16" xfId="990" xr:uid="{885FBF03-CF5F-4FD3-B168-E95BC15D2C07}"/>
    <cellStyle name="Nagłówek 1 2" xfId="1002" xr:uid="{AD9DEDD8-D351-41BF-8A9F-FD45A032D5DE}"/>
    <cellStyle name="Nagłówek 1 3" xfId="1003" xr:uid="{FD1A0E03-A02F-4F17-8190-7CE06B272C63}"/>
    <cellStyle name="Nagłówek 1 4" xfId="1004" xr:uid="{FE902A3B-D26C-469E-BBDF-637CBF552116}"/>
    <cellStyle name="Nagłówek 1 5" xfId="1005" xr:uid="{9648E9FC-E747-4230-9F7C-E2D52B2EA085}"/>
    <cellStyle name="Nagłówek 1 6" xfId="1006" xr:uid="{BC1C9DA3-2389-4020-8ABC-18AA4D2C338F}"/>
    <cellStyle name="Nagłówek 1 7" xfId="1007" xr:uid="{C1033FCD-D83B-46C0-962E-8E403C0672CF}"/>
    <cellStyle name="Nagłówek 1 8" xfId="1008" xr:uid="{FEA53F34-F5AD-4F28-B144-95A9D7BBE6D8}"/>
    <cellStyle name="Nagłówek 1 9" xfId="1009" xr:uid="{5E5E1179-ED7E-4EFD-B8D0-AAC15F701B7A}"/>
    <cellStyle name="Nagłówek 1 9 2" xfId="1010" xr:uid="{443EE985-8521-431A-9A7C-F029A3A7014D}"/>
    <cellStyle name="Nagłówek 1 9 3" xfId="1011" xr:uid="{A224CF8C-03E9-40F1-BF9E-EE35D310BA06}"/>
    <cellStyle name="Nagłówek 1 9_CHP" xfId="1012" xr:uid="{675A00F9-224C-499A-9EE9-8EB563BA30AD}"/>
    <cellStyle name="Nagłówek 2 10" xfId="1014" xr:uid="{949C0D28-8C8C-437F-AB68-C0C6E671ECF6}"/>
    <cellStyle name="Nagłówek 2 10 2" xfId="1015" xr:uid="{FBB4F4A5-318E-4347-B119-C4C8FA1A3E90}"/>
    <cellStyle name="Nagłówek 2 10 3" xfId="1016" xr:uid="{DE04C54A-F292-4694-83D4-7168A018C305}"/>
    <cellStyle name="Nagłówek 2 10_CHP" xfId="1017" xr:uid="{404389D9-1398-464A-A167-D67A89108107}"/>
    <cellStyle name="Nagłówek 2 11" xfId="1018" xr:uid="{00C2C0D3-578A-489D-B030-7BFEA007101F}"/>
    <cellStyle name="Nagłówek 2 11 2" xfId="1019" xr:uid="{1648BE1E-D10F-4E2E-AA3D-D24CAE1817F4}"/>
    <cellStyle name="Nagłówek 2 11_CHP" xfId="1020" xr:uid="{31AA184F-6806-428F-A794-FB61C9891B0F}"/>
    <cellStyle name="Nagłówek 2 12" xfId="1021" xr:uid="{E3FE36CF-B1C4-4A64-8A76-9E5D62CC738F}"/>
    <cellStyle name="Nagłówek 2 13" xfId="1022" xr:uid="{DB7DBBD8-1BCC-4077-9081-6F37BDABB3D6}"/>
    <cellStyle name="Nagłówek 2 14" xfId="1023" xr:uid="{956C73C0-6B86-4506-B3B3-49072D969E23}"/>
    <cellStyle name="Nagłówek 2 15" xfId="1024" xr:uid="{46DCCACB-7095-4814-970F-A0E1BBEA0F2E}"/>
    <cellStyle name="Nagłówek 2 16" xfId="1013" xr:uid="{2FCE155D-1DE6-4E27-A36A-EDCFEAF022D4}"/>
    <cellStyle name="Nagłówek 2 2" xfId="1025" xr:uid="{2882CFE5-8615-4D6D-AE01-9FC55A09A390}"/>
    <cellStyle name="Nagłówek 2 3" xfId="1026" xr:uid="{0DFA22A4-D9C6-4F87-AC69-F5D19C1F3927}"/>
    <cellStyle name="Nagłówek 2 4" xfId="1027" xr:uid="{A09695FC-37D4-4A79-BD97-742FED3BAE87}"/>
    <cellStyle name="Nagłówek 2 5" xfId="1028" xr:uid="{EB332169-30EB-48DA-9338-764820532C30}"/>
    <cellStyle name="Nagłówek 2 6" xfId="1029" xr:uid="{B51299D6-21F4-40F0-A1C7-A00961880BD3}"/>
    <cellStyle name="Nagłówek 2 7" xfId="1030" xr:uid="{EB2FA0F4-C313-4BC8-AE28-CB3696394F79}"/>
    <cellStyle name="Nagłówek 2 8" xfId="1031" xr:uid="{6EB17876-DF28-488F-A80E-0992DC92C5E5}"/>
    <cellStyle name="Nagłówek 2 9" xfId="1032" xr:uid="{FC0F5D2D-CE2B-491E-838A-4A2DF974761F}"/>
    <cellStyle name="Nagłówek 2 9 2" xfId="1033" xr:uid="{4FD45335-94D4-43AF-92DC-B1DA4CA501B0}"/>
    <cellStyle name="Nagłówek 2 9 3" xfId="1034" xr:uid="{20204EE0-8780-4AAD-8786-7304D67586E5}"/>
    <cellStyle name="Nagłówek 2 9_CHP" xfId="1035" xr:uid="{EDE1F355-11AC-4C2D-AF25-B928B7D8E1AA}"/>
    <cellStyle name="Nagłówek 3 10" xfId="1037" xr:uid="{E0C751AF-EA07-4AEF-BFB5-94FB422909C3}"/>
    <cellStyle name="Nagłówek 3 10 2" xfId="1038" xr:uid="{CC46C16C-DE54-4120-8442-D1AD127584FB}"/>
    <cellStyle name="Nagłówek 3 10 3" xfId="1039" xr:uid="{5D3F1F24-926E-4D20-8940-EE9ED0BEB65E}"/>
    <cellStyle name="Nagłówek 3 10_CHP" xfId="1040" xr:uid="{9E7D9F1F-6DC8-402E-BE6B-ED3F07697864}"/>
    <cellStyle name="Nagłówek 3 11" xfId="1041" xr:uid="{6BC3E100-A49B-49D8-BD75-BAF790777EB8}"/>
    <cellStyle name="Nagłówek 3 11 2" xfId="1042" xr:uid="{B9B073D8-1EB9-4DB1-9087-813DAD9B9831}"/>
    <cellStyle name="Nagłówek 3 11_CHP" xfId="1043" xr:uid="{04E7A3B4-276B-4B90-ABD1-3F98B1710A2F}"/>
    <cellStyle name="Nagłówek 3 12" xfId="1044" xr:uid="{851A2631-337F-4F4E-A5BC-7ADC40F4E66A}"/>
    <cellStyle name="Nagłówek 3 13" xfId="1045" xr:uid="{5802D593-A881-4CB0-A816-D015B82919C4}"/>
    <cellStyle name="Nagłówek 3 14" xfId="1046" xr:uid="{A09111AC-B936-42D2-AD30-BB03021144CF}"/>
    <cellStyle name="Nagłówek 3 15" xfId="1047" xr:uid="{4ACC3836-6DAE-4CF4-AB33-6BFF7DF62495}"/>
    <cellStyle name="Nagłówek 3 16" xfId="1036" xr:uid="{979ED960-7930-4702-980C-9BDA0EC85EFF}"/>
    <cellStyle name="Nagłówek 3 2" xfId="1048" xr:uid="{EEF52C2B-DEEC-472B-892A-F0FFC80F1028}"/>
    <cellStyle name="Nagłówek 3 3" xfId="1049" xr:uid="{4D320705-C33E-4BB4-B2A9-FEDBD596D0A4}"/>
    <cellStyle name="Nagłówek 3 4" xfId="1050" xr:uid="{DEB50834-F21E-46AF-8EC9-C181BBC5CD00}"/>
    <cellStyle name="Nagłówek 3 5" xfId="1051" xr:uid="{03F58353-F011-48B9-9970-32A292B02705}"/>
    <cellStyle name="Nagłówek 3 6" xfId="1052" xr:uid="{845F41DB-8BC0-415C-8249-872A96FE2215}"/>
    <cellStyle name="Nagłówek 3 7" xfId="1053" xr:uid="{08D84EDC-9E3B-4B99-BFE3-1FEB09399D6E}"/>
    <cellStyle name="Nagłówek 3 8" xfId="1054" xr:uid="{9137E316-4186-4D09-98E2-9C81A7740012}"/>
    <cellStyle name="Nagłówek 3 9" xfId="1055" xr:uid="{1BD1CAA2-C3B3-467E-B117-F29D436795F4}"/>
    <cellStyle name="Nagłówek 3 9 2" xfId="1056" xr:uid="{66FD6402-07E6-4130-8EAA-2E5E67CFEF66}"/>
    <cellStyle name="Nagłówek 3 9 3" xfId="1057" xr:uid="{6EEE9CCB-09BC-4C27-896E-F63B0DEDA2C2}"/>
    <cellStyle name="Nagłówek 3 9_CHP" xfId="1058" xr:uid="{EE85BCE8-69FF-4F8E-9C51-A092306E237E}"/>
    <cellStyle name="Nagłówek 4 10" xfId="1060" xr:uid="{83448B5F-3EFD-448F-953A-A053095FCB8E}"/>
    <cellStyle name="Nagłówek 4 10 2" xfId="1061" xr:uid="{6F514418-ED47-43B5-B7B3-E9E8E02EFD9F}"/>
    <cellStyle name="Nagłówek 4 10 3" xfId="1062" xr:uid="{AE79B2B2-F40E-40FD-A6D3-6065E5E762A5}"/>
    <cellStyle name="Nagłówek 4 10_COM_BND" xfId="1063" xr:uid="{253E9F8F-A627-4D6B-85D8-25DDF3486C0F}"/>
    <cellStyle name="Nagłówek 4 11" xfId="1064" xr:uid="{9232590E-0F46-471A-AB60-44C53C2419B3}"/>
    <cellStyle name="Nagłówek 4 11 2" xfId="1065" xr:uid="{3D68CFF4-5309-4334-9565-3F2FB588279E}"/>
    <cellStyle name="Nagłówek 4 12" xfId="1066" xr:uid="{50CA3DA0-A013-49D9-A676-FCBD09268213}"/>
    <cellStyle name="Nagłówek 4 13" xfId="1067" xr:uid="{163226B7-3EC3-4A88-861E-C902377DC855}"/>
    <cellStyle name="Nagłówek 4 14" xfId="1068" xr:uid="{E982FC24-9B9F-4B09-8F5B-F95B90EEB11F}"/>
    <cellStyle name="Nagłówek 4 15" xfId="1069" xr:uid="{BBC8F918-3BEB-4BDA-8136-5FBAEDCAE539}"/>
    <cellStyle name="Nagłówek 4 16" xfId="1059" xr:uid="{606B9A45-CA30-4914-A455-EAFD14A296D4}"/>
    <cellStyle name="Nagłówek 4 2" xfId="1070" xr:uid="{21B65522-61A8-4034-A04A-2A0E8D6C35FE}"/>
    <cellStyle name="Nagłówek 4 3" xfId="1071" xr:uid="{40636548-C152-4E8F-ACBA-45D4AB63BF7B}"/>
    <cellStyle name="Nagłówek 4 4" xfId="1072" xr:uid="{54E33D4B-F923-4FE1-A9C8-5A21C0B609FD}"/>
    <cellStyle name="Nagłówek 4 5" xfId="1073" xr:uid="{5251A1AD-260C-4EA6-ADEE-2673EA2D442D}"/>
    <cellStyle name="Nagłówek 4 6" xfId="1074" xr:uid="{01AC309B-9953-4AB8-ACFB-3E7A0A6B37DC}"/>
    <cellStyle name="Nagłówek 4 7" xfId="1075" xr:uid="{595210AE-6EDE-43AE-B553-BC23FB04CF9E}"/>
    <cellStyle name="Nagłówek 4 8" xfId="1076" xr:uid="{625D26D5-E4CE-43F5-81FB-5AF678818D1F}"/>
    <cellStyle name="Nagłówek 4 9" xfId="1077" xr:uid="{EAC9B1DD-E8D8-46B4-8F88-D356077BB8ED}"/>
    <cellStyle name="Nagłówek 4 9 2" xfId="1078" xr:uid="{95086959-85E2-486E-9AD3-085D0DBE558C}"/>
    <cellStyle name="Nagłówek 4 9 3" xfId="1079" xr:uid="{EC68CDBC-E401-4403-94EF-3DE2BB7D73FA}"/>
    <cellStyle name="Nagłówek 4 9_COM_BND" xfId="1080" xr:uid="{1FAA7348-B2A3-411D-8773-15EEF38E5FFA}"/>
    <cellStyle name="Neutral 2" xfId="1081" xr:uid="{6A2AA948-112A-4EDE-976D-DD3A0969ED84}"/>
    <cellStyle name="Neutral 3" xfId="1082" xr:uid="{EA8C1F70-2BCC-42BB-95D9-B53C3AB03BCC}"/>
    <cellStyle name="Neutralne" xfId="1083" xr:uid="{2566B8A8-7FB1-4C90-9329-1088B819F9C3}"/>
    <cellStyle name="Neutralne 10" xfId="1084" xr:uid="{7F214FDE-EE23-42B9-A4F1-297A7CC00807}"/>
    <cellStyle name="Neutralne 10 2" xfId="1085" xr:uid="{631F87BE-8F98-4EA4-9634-E52777C51F08}"/>
    <cellStyle name="Neutralne 10 3" xfId="1086" xr:uid="{73198C68-19BD-4A78-8781-5E5B9982CDEF}"/>
    <cellStyle name="Neutralne 10_COM_BND" xfId="1087" xr:uid="{4327A543-BEE2-4415-9B9C-8C1D308A975D}"/>
    <cellStyle name="Neutralne 11" xfId="1088" xr:uid="{075A5FEC-D0E9-49C5-9AE1-445BFF8A76D7}"/>
    <cellStyle name="Neutralne 11 2" xfId="1089" xr:uid="{5F1FB769-E421-4FD3-851F-83BFE8F3FE2B}"/>
    <cellStyle name="Neutralne 12" xfId="1090" xr:uid="{2B5A4BB5-9079-4B22-8758-DA22977B45C2}"/>
    <cellStyle name="Neutralne 13" xfId="1091" xr:uid="{CBB4DCC4-8054-4347-9A72-7F3094843ECE}"/>
    <cellStyle name="Neutralne 13 2" xfId="1092" xr:uid="{9E940A31-63EA-4CE4-9799-7406D510FD42}"/>
    <cellStyle name="Neutralne 13 3" xfId="1093" xr:uid="{E4849989-CAF5-4F57-B408-B752EF3908F6}"/>
    <cellStyle name="Neutralne 14" xfId="1094" xr:uid="{9E6B4158-8791-407D-AC08-6302F5F9EE79}"/>
    <cellStyle name="Neutralne 15" xfId="1095" xr:uid="{307C9C78-E441-482F-B58A-79A693E2E21C}"/>
    <cellStyle name="Neutralne 16" xfId="1096" xr:uid="{E9CD9148-EC34-41B6-9F42-D23548ACC417}"/>
    <cellStyle name="Neutralne 2" xfId="1097" xr:uid="{FE39C96D-2112-4B7D-9A47-56BE4A779D07}"/>
    <cellStyle name="Neutralne 3" xfId="1098" xr:uid="{8C88285C-612C-41C8-92E7-14C6139C694E}"/>
    <cellStyle name="Neutralne 4" xfId="1099" xr:uid="{20C8127E-B6BE-4B4D-AC4F-51FF003134C5}"/>
    <cellStyle name="Neutralne 5" xfId="1100" xr:uid="{511BDA4B-465F-4C02-9DD5-63EE05596F76}"/>
    <cellStyle name="Neutralne 6" xfId="1101" xr:uid="{DA3BD1E1-A181-45A6-8635-9D70A6C23373}"/>
    <cellStyle name="Neutralne 7" xfId="1102" xr:uid="{F0CB5DDC-49DE-46BD-94FD-840601F0ED8C}"/>
    <cellStyle name="Neutralne 8" xfId="1103" xr:uid="{16B02693-445C-4F79-A67F-EDAD7F0BAB37}"/>
    <cellStyle name="Neutralne 9" xfId="1104" xr:uid="{E2085D77-DCF9-4A2B-B1D7-4EBE36841A3F}"/>
    <cellStyle name="Neutralne 9 2" xfId="1105" xr:uid="{5930E42F-F0ED-4D94-92DB-17C143059F90}"/>
    <cellStyle name="Neutralne 9 3" xfId="1106" xr:uid="{848F900E-EB7B-4658-A1C0-AA2B675391F7}"/>
    <cellStyle name="Neutralne 9_COM_BND" xfId="1107" xr:uid="{B47F05CC-AD90-4587-81EF-716F375F5E7B}"/>
    <cellStyle name="Neutralne_CHP" xfId="1108" xr:uid="{274B41BC-4C78-4ACB-A9A3-D59C287CA345}"/>
    <cellStyle name="no dec" xfId="1109" xr:uid="{0EC9D190-1FE9-40E3-A3F7-4CB18E63F056}"/>
    <cellStyle name="Normal - Style1" xfId="1110" xr:uid="{CB77ACF5-53CA-4265-9ED3-84EF7DFE48C9}"/>
    <cellStyle name="Normal - Style1 2 2 3" xfId="22" xr:uid="{5B29D331-F6FC-4D40-AE59-344CE7CC7E8B}"/>
    <cellStyle name="Normal 10" xfId="1" xr:uid="{00000000-0005-0000-0000-000016030000}"/>
    <cellStyle name="Normal 10 15 2" xfId="7" xr:uid="{E5A914AA-3C51-4575-A411-D47338308B02}"/>
    <cellStyle name="Normal 11" xfId="1111" xr:uid="{CBE07F2C-AE49-4747-A7C4-5C257A8B4C09}"/>
    <cellStyle name="Normal 12" xfId="1112" xr:uid="{C8861744-919A-43DF-A98A-EDE2BE7F9F80}"/>
    <cellStyle name="Normal 13" xfId="1113" xr:uid="{920B158D-C8B4-46E3-9E21-34F9AE800592}"/>
    <cellStyle name="Normal 14" xfId="1114" xr:uid="{17307513-1F07-4471-8350-0396F9D26973}"/>
    <cellStyle name="Normal 15" xfId="66" xr:uid="{F2FE64A5-ADEE-42C1-92BE-372B4FAA52E9}"/>
    <cellStyle name="Normal 2" xfId="19" xr:uid="{E506C02C-31CF-4D16-9C43-4FF850F282CE}"/>
    <cellStyle name="Normal 2 2" xfId="51" xr:uid="{6CC04072-3DFA-476D-B035-72807D0FCF38}"/>
    <cellStyle name="Normal 2 2 14" xfId="21" xr:uid="{C686D4BC-4061-43F3-B16A-75D77A234BE9}"/>
    <cellStyle name="Normal 2 2 2" xfId="1117" xr:uid="{BF45ED30-7E8C-40DF-9CB7-7AC0AB2F41C0}"/>
    <cellStyle name="Normal 2 2 3" xfId="1118" xr:uid="{4FBBCB7F-09F1-4455-B597-136FA7A27ECC}"/>
    <cellStyle name="Normal 2 2 4" xfId="1116" xr:uid="{8BF44BE9-6F59-419D-B1E9-2BC646F51D9D}"/>
    <cellStyle name="Normal 2 3" xfId="14" xr:uid="{9457A865-0F13-4096-A0D8-FA85C3C3B939}"/>
    <cellStyle name="Normal 2 3 2" xfId="1119" xr:uid="{B487280E-FF36-4BBD-AD17-462E9B5A738C}"/>
    <cellStyle name="Normal 2 4" xfId="1115" xr:uid="{5E8FF6B0-681E-483F-8693-59C6A4CD53C7}"/>
    <cellStyle name="Normal 2 5" xfId="54" xr:uid="{E9B74FAA-430F-4B8A-BF1D-21F82449487B}"/>
    <cellStyle name="Normal 2 7" xfId="1120" xr:uid="{C70BA9A7-89F6-43DE-8CB1-63E7667C94B2}"/>
    <cellStyle name="Normal 2 7 2" xfId="1121" xr:uid="{DC440790-D9C1-4047-884A-489EA3E0863C}"/>
    <cellStyle name="Normal 2 7 2 2" xfId="1122" xr:uid="{CFA6C9FE-1FAC-4522-AC6E-EB63AC516562}"/>
    <cellStyle name="Normal 2 7 2 3" xfId="1123" xr:uid="{7BAFFDAA-318B-45AD-B4B6-028F842BDED9}"/>
    <cellStyle name="Normal 2 7 2_CHP" xfId="1124" xr:uid="{DF296A62-025F-4560-867F-CB487665A6FA}"/>
    <cellStyle name="Normal 2 7 3" xfId="1125" xr:uid="{13E73AD8-3A6C-4C88-B1D7-A5097586B824}"/>
    <cellStyle name="Normal 2 7 4" xfId="1126" xr:uid="{972558D4-42D9-4DA9-A4A2-A7B42C7C84D7}"/>
    <cellStyle name="Normal 2 7_CHP" xfId="1127" xr:uid="{70D11627-97D5-47A4-9604-5616C2B35E1E}"/>
    <cellStyle name="Normal 20" xfId="1128" xr:uid="{EAE5ED8A-667F-4C53-8AF8-538D1F8A6BF9}"/>
    <cellStyle name="Normal 21" xfId="1129" xr:uid="{B7B9AA54-A95A-4EDC-86F8-C20CEC25687D}"/>
    <cellStyle name="Normal 3" xfId="2" xr:uid="{00000000-0005-0000-0000-00001B030000}"/>
    <cellStyle name="Normal 3 2" xfId="1130" xr:uid="{6EBAFD2C-C8B1-44DC-9FBD-4A6CA1342070}"/>
    <cellStyle name="Normal 3 2 2" xfId="1131" xr:uid="{BED848D9-3A60-441F-8190-A9D0498E46AB}"/>
    <cellStyle name="Normal 3 2 2 2" xfId="1132" xr:uid="{BBEFFDB8-51BF-4286-9379-FA9053D0A684}"/>
    <cellStyle name="Normal 3 2 2 3" xfId="1133" xr:uid="{154DDFAD-B26A-47D4-AB43-2218D256AA30}"/>
    <cellStyle name="Normal 3 2 3" xfId="1134" xr:uid="{8DF0DE56-CC2F-49BD-867C-2BE0ECB196ED}"/>
    <cellStyle name="Normal 3 2 4" xfId="1135" xr:uid="{B59D443C-A2D1-41DD-9E92-6CF05D122DE3}"/>
    <cellStyle name="Normal 3 2 4 2" xfId="1136" xr:uid="{013C490A-1B7E-43BA-A93B-59E2CE1172DB}"/>
    <cellStyle name="Normal 3 2 4 3" xfId="1137" xr:uid="{9A389CCA-EABD-41C3-96DE-6F504E99A7FC}"/>
    <cellStyle name="Normal 3 3" xfId="1138" xr:uid="{2A66FDBA-00F7-4520-B912-D3859706F289}"/>
    <cellStyle name="Normal 3 4" xfId="1139" xr:uid="{BCF5D885-66D1-4A92-9F8C-CCB041C91AA4}"/>
    <cellStyle name="Normal 39 2 2" xfId="6" xr:uid="{261CD9A1-A4B7-44BA-9569-F7EE94A0D0DC}"/>
    <cellStyle name="Normal 4" xfId="3" xr:uid="{00000000-0005-0000-0000-00001F030000}"/>
    <cellStyle name="Normal 4 2" xfId="52" xr:uid="{CFB0FDFA-6C9A-493A-AD56-7488FED6F131}"/>
    <cellStyle name="Normal 4 2 2" xfId="1140" xr:uid="{59F8A7D0-0D8D-4B43-86C7-234086F1DC47}"/>
    <cellStyle name="Normal 4 2 2 2" xfId="1141" xr:uid="{42492860-F1AD-43D2-BA75-F856695C00E3}"/>
    <cellStyle name="Normal 4 2 2 3" xfId="1142" xr:uid="{D69F4B65-E0D0-42A3-8EEF-479882329579}"/>
    <cellStyle name="Normal 4 2 3" xfId="1143" xr:uid="{98AD3F84-EE75-4CD2-ADBB-4107BB5294B7}"/>
    <cellStyle name="Normal 4 2 4" xfId="1144" xr:uid="{1C256148-972D-4B9E-89E2-772F5E7A6F50}"/>
    <cellStyle name="Normal 4 2 4 2" xfId="1145" xr:uid="{2D6F45EA-3E43-4826-93AB-5271DAF1AFF8}"/>
    <cellStyle name="Normal 4 2 4 3" xfId="1146" xr:uid="{1E5A6868-EACE-40E6-8564-DF4BB41D8256}"/>
    <cellStyle name="Normal 4 3" xfId="43" xr:uid="{620969ED-23D0-4553-8E16-4127CB39EEC1}"/>
    <cellStyle name="Normal 41" xfId="9" xr:uid="{A894808C-B9C2-4D5A-BCB5-D0CD147EB8F7}"/>
    <cellStyle name="Normal 47" xfId="61" xr:uid="{92E71E2B-BB9D-455D-8C1D-0E07F2B6F1CA}"/>
    <cellStyle name="Normal 5" xfId="5" xr:uid="{00000000-0005-0000-0000-000021030000}"/>
    <cellStyle name="Normal 5 10 2" xfId="17" xr:uid="{D9712191-04A8-4803-824B-739C13C56DA1}"/>
    <cellStyle name="Normal 5 10 2 2" xfId="27" xr:uid="{8E06CD12-CFC1-4FE5-A00D-2617F1199A58}"/>
    <cellStyle name="Normal 5 2" xfId="1147" xr:uid="{1065975E-E37A-4039-8C0E-96FD43C0DD19}"/>
    <cellStyle name="Normal 56" xfId="62" xr:uid="{07F38136-062A-44CF-8F4B-2E9E668D0A09}"/>
    <cellStyle name="Normal 58" xfId="63" xr:uid="{AF704699-2EB8-420B-A0E9-D0BFA3090C52}"/>
    <cellStyle name="Normal 6" xfId="39" xr:uid="{106497EF-A867-42D6-80CA-0C6D2984ADB1}"/>
    <cellStyle name="Normal 6 2" xfId="1149" xr:uid="{923AC7A3-3DB8-4F6D-A411-AC46E36F97B9}"/>
    <cellStyle name="Normal 6 3" xfId="1148" xr:uid="{4FE3C92B-DD73-4DA3-BA6F-499408652867}"/>
    <cellStyle name="Normal 7" xfId="41" xr:uid="{C8AD4EE2-0CE4-4A9C-A267-685BE2AD0A17}"/>
    <cellStyle name="Normal 7 2" xfId="1151" xr:uid="{ED6D1618-9986-4E4D-8AAD-69DAEB68215C}"/>
    <cellStyle name="Normal 7 3" xfId="1150" xr:uid="{FEF73720-D797-4286-AEEA-256080D41C73}"/>
    <cellStyle name="Normal 74" xfId="12" xr:uid="{CDD67493-1447-486D-9E87-92CC9E77558A}"/>
    <cellStyle name="Normal 74 2" xfId="15" xr:uid="{3755A256-3A15-4980-AA47-F07685703E44}"/>
    <cellStyle name="Normal 75" xfId="11" xr:uid="{5E4DD1BB-B2A2-4924-8213-6200EAFF2F3D}"/>
    <cellStyle name="Normal 8" xfId="1152" xr:uid="{1DA5FDEB-6466-4882-9EC1-8F59ADB990BA}"/>
    <cellStyle name="Normal 8 2" xfId="1153" xr:uid="{B876BA7B-B48C-465D-88E9-042E37B5BBB2}"/>
    <cellStyle name="Normal 9" xfId="1154" xr:uid="{7C5DC1C7-F414-46A9-8C04-BAD7587E9BA7}"/>
    <cellStyle name="Normal 92" xfId="8" xr:uid="{A0176DF6-2011-4869-A9A7-2DF2D063BC75}"/>
    <cellStyle name="Normal 93" xfId="50" xr:uid="{F5B2E9FC-33ED-44C3-9F9D-4538956739AE}"/>
    <cellStyle name="Normal GHG Textfiels Bold" xfId="1155" xr:uid="{F741411F-8EB3-4B2B-A170-5F92FC12699F}"/>
    <cellStyle name="Normal GHG-Shade" xfId="1156" xr:uid="{0323D793-DEC4-445B-BF1D-3AE18B3E8350}"/>
    <cellStyle name="Normal GHG-Shade 2" xfId="1157" xr:uid="{78AE0336-7C91-47D9-BCCE-2433398AE626}"/>
    <cellStyle name="Normale_B2020" xfId="1158" xr:uid="{F7170BE3-3E46-4EFB-ADF5-5449E6402337}"/>
    <cellStyle name="Normalny" xfId="0" builtinId="0"/>
    <cellStyle name="Normalny 10" xfId="1159" xr:uid="{37B22303-E414-4041-AFEB-369FB17FEF0C}"/>
    <cellStyle name="Normalny 10 10" xfId="13" xr:uid="{91DBF07E-6F37-4D49-8806-B701EBCC81B0}"/>
    <cellStyle name="Normalny 10 2" xfId="1160" xr:uid="{04BD99D0-F377-4555-AB6D-D3FAC0F760DB}"/>
    <cellStyle name="Normalny 10 2 2" xfId="1161" xr:uid="{F1843AEF-E5FE-47C6-B3DD-09A5E891DFCC}"/>
    <cellStyle name="Normalny 10 2 2 2" xfId="1162" xr:uid="{04678FD8-2ECA-4AE7-98A1-0475945258D9}"/>
    <cellStyle name="Normalny 10 2 2 3" xfId="1163" xr:uid="{BC23E670-994B-4770-8292-EEAF7FC16403}"/>
    <cellStyle name="Normalny 10 2 3" xfId="4" xr:uid="{00000000-0005-0000-0000-00002D030000}"/>
    <cellStyle name="Normalny 10 2 3 2" xfId="1164" xr:uid="{3BD5E704-95CC-4E84-BB87-601B9BCFEBC5}"/>
    <cellStyle name="Normalny 10 2 3 2 2 2" xfId="42" xr:uid="{D2754186-2C36-4C37-A83D-B763A91F80D2}"/>
    <cellStyle name="Normalny 10 2 3 3" xfId="1165" xr:uid="{B190DA6B-7C8C-4209-BBC6-A90CCF6E3AF6}"/>
    <cellStyle name="Normalny 10 2 4" xfId="1166" xr:uid="{156E9F7E-8354-4F95-A109-A11F4DD5C689}"/>
    <cellStyle name="Normalny 10 2 4 2" xfId="1167" xr:uid="{F626D225-DAF5-4E22-BE5C-F9BC01B3A02A}"/>
    <cellStyle name="Normalny 10 2 5" xfId="1168" xr:uid="{FC26C2FE-2AF3-47B6-B431-91D44DE5D3FA}"/>
    <cellStyle name="Normalny 10 2 5 2" xfId="1169" xr:uid="{BE73B031-E44A-41EC-B23E-919D94EE9DD5}"/>
    <cellStyle name="Normalny 10 2 6" xfId="1170" xr:uid="{51743052-CE34-48F1-B9A6-DDEF69F99397}"/>
    <cellStyle name="Normalny 10 2_CHP" xfId="1171" xr:uid="{FAACC025-C837-478E-88B5-19567FF54CF1}"/>
    <cellStyle name="Normalny 10 3" xfId="1172" xr:uid="{0B7AF01D-EF6A-4152-81A8-5B73196A7A4C}"/>
    <cellStyle name="Normalny 10 3 2" xfId="1173" xr:uid="{BAFB44C5-3848-43C1-8F3C-DA62199E9BC0}"/>
    <cellStyle name="Normalny 10 3 2 2" xfId="1174" xr:uid="{50CA25F1-60E4-4A43-BDEA-CBC1834B9F2B}"/>
    <cellStyle name="Normalny 10 3 2 3" xfId="1175" xr:uid="{39C18560-573C-478A-8A4B-7624DF944CFF}"/>
    <cellStyle name="Normalny 10 3 3" xfId="1176" xr:uid="{F94E0676-8B78-499E-83EC-1237682D9C5B}"/>
    <cellStyle name="Normalny 10 3 4" xfId="1177" xr:uid="{A1CEE119-8F59-4744-BBC3-36C2AF82A524}"/>
    <cellStyle name="Normalny 10 3 4 2" xfId="1178" xr:uid="{60A91FCF-7CAB-471F-A3EB-44391949CF6E}"/>
    <cellStyle name="Normalny 10 3_CHP" xfId="1179" xr:uid="{458340DD-2F1E-4BFC-91C7-366510916167}"/>
    <cellStyle name="Normalny 10 4" xfId="1180" xr:uid="{0AA11ED7-2DC9-4AB1-B714-7AD0A0DA6F3F}"/>
    <cellStyle name="Normalny 11" xfId="38" xr:uid="{08D21801-4933-4D8B-A73F-BACBE729F67B}"/>
    <cellStyle name="Normalny 11 10" xfId="1181" xr:uid="{9B897199-C62D-4F9E-A4F4-3D597B68C9A6}"/>
    <cellStyle name="Normalny 11 2" xfId="1182" xr:uid="{FB952AA0-EB7E-4124-B189-F8A6B667AFB0}"/>
    <cellStyle name="Normalny 11 2 2" xfId="1183" xr:uid="{7DF5EA05-EF48-403A-8545-682A24327E2D}"/>
    <cellStyle name="Normalny 11 2 2 2" xfId="1184" xr:uid="{FFDF3DAC-8B6F-4189-85E4-ED61E2DDB144}"/>
    <cellStyle name="Normalny 11 2 2 3" xfId="1185" xr:uid="{252AAE92-5F34-4723-A19A-3A2659767393}"/>
    <cellStyle name="Normalny 11 2 3" xfId="1186" xr:uid="{D76D436B-488C-4AA9-BD3A-FA23A5B00459}"/>
    <cellStyle name="Normalny 11 2 3 2" xfId="1187" xr:uid="{405776B5-A0B2-45D0-B4CC-5EC8E18DBB8F}"/>
    <cellStyle name="Normalny 11 2 3 3" xfId="1188" xr:uid="{768874D5-50D1-42D7-9346-898C7262D100}"/>
    <cellStyle name="Normalny 11 2 4" xfId="1189" xr:uid="{972EE7F9-A5CE-456E-AFB4-CE17542A7360}"/>
    <cellStyle name="Normalny 11 2 5" xfId="1190" xr:uid="{70217C15-B539-4FFF-A2C5-7377CBCB4892}"/>
    <cellStyle name="Normalny 11 2_COM_BND" xfId="1191" xr:uid="{53D66FF8-D048-4053-8F29-230B8A33A779}"/>
    <cellStyle name="Normalny 11 3" xfId="1192" xr:uid="{2F7C3398-8852-469D-AB25-FFE774DDC9A7}"/>
    <cellStyle name="Normalny 11 3 2" xfId="1193" xr:uid="{69ED95AA-7031-439C-B8F6-14ABF8AD48BB}"/>
    <cellStyle name="Normalny 11 3 2 2" xfId="1194" xr:uid="{98890BFB-148C-4B8A-BDC2-D8BA3B30EA58}"/>
    <cellStyle name="Normalny 11 3 2 2 2" xfId="1195" xr:uid="{964D6080-B5EE-4C9A-B870-D5B6B82AE831}"/>
    <cellStyle name="Normalny 11 3 2 2 3" xfId="1196" xr:uid="{1EFA53F1-CAC4-42EC-A585-F2B85C3DC67F}"/>
    <cellStyle name="Normalny 11 3 2 3" xfId="1197" xr:uid="{CCB4FFD1-7169-48B5-BF8C-B83A99C517A2}"/>
    <cellStyle name="Normalny 11 3 2 3 2" xfId="1198" xr:uid="{7F7E3C77-235F-4814-AAD1-6F16BEF44DF8}"/>
    <cellStyle name="Normalny 11 3 2 4" xfId="1199" xr:uid="{3823E0C8-7425-48D0-B9E8-E0534D9EBFEA}"/>
    <cellStyle name="Normalny 11 3 2 4 2" xfId="1200" xr:uid="{B328E5BA-DE88-47FD-BF08-2A84600F7359}"/>
    <cellStyle name="Normalny 11 3 2 5" xfId="1201" xr:uid="{48316469-33E7-4F72-A8C4-5E83E3421065}"/>
    <cellStyle name="Normalny 11 3 2_CHP" xfId="1202" xr:uid="{F6E25502-B2ED-40AD-8AFE-D007CD144A2F}"/>
    <cellStyle name="Normalny 11 3 3" xfId="1203" xr:uid="{A220D8A0-FF3A-44D9-9563-6D4320DDDF7E}"/>
    <cellStyle name="Normalny 11 3 3 2" xfId="1204" xr:uid="{E483C637-686E-41F2-AD80-E521ED91E47A}"/>
    <cellStyle name="Normalny 11 3 3 3" xfId="1205" xr:uid="{84EE11D1-7586-4124-8F8C-21AC96B3EE64}"/>
    <cellStyle name="Normalny 11 3 4" xfId="1206" xr:uid="{B2D4DDDC-FC9C-4836-B1DC-69D019F68369}"/>
    <cellStyle name="Normalny 11 3_COM_BND" xfId="1207" xr:uid="{EB4A80B4-1405-439B-BDC7-1F8A9B3A8B4B}"/>
    <cellStyle name="Normalny 11 4" xfId="1208" xr:uid="{7FC209A1-5403-4023-974C-8C0B7F916FCB}"/>
    <cellStyle name="Normalny 11 4 2" xfId="1209" xr:uid="{E66DB3CF-74DB-4371-BFBB-716B0D40624F}"/>
    <cellStyle name="Normalny 11 4 2 2" xfId="1210" xr:uid="{8FBCB5ED-7D30-4BC3-A262-955CF9ED7744}"/>
    <cellStyle name="Normalny 11 4 2 3" xfId="1211" xr:uid="{3C856C92-CAA2-452C-BBFA-5A48AD6D8D70}"/>
    <cellStyle name="Normalny 11 4 3" xfId="1212" xr:uid="{069EAE2D-8EA1-446B-A593-8B8390DD96DA}"/>
    <cellStyle name="Normalny 11 4 3 2" xfId="1213" xr:uid="{6C764C9E-0997-4406-A9DD-67B2BE5DCE29}"/>
    <cellStyle name="Normalny 11 4 4" xfId="1214" xr:uid="{5B5AEFDA-FCA4-4E6E-A3F4-C0F8141F88E7}"/>
    <cellStyle name="Normalny 11 4 4 2" xfId="1215" xr:uid="{8EF4D9A5-C4DD-41B6-8749-653B4F68D27F}"/>
    <cellStyle name="Normalny 11 4 5" xfId="1216" xr:uid="{41B1970E-66C0-414D-A7AD-C8155799C47A}"/>
    <cellStyle name="Normalny 11 4_CHP" xfId="1217" xr:uid="{29FA5933-5590-4663-B397-93FF4C3A9B3D}"/>
    <cellStyle name="Normalny 11 5" xfId="1218" xr:uid="{DF96B5F5-EA84-4526-B9B3-D298CC11DB8A}"/>
    <cellStyle name="Normalny 11 5 2" xfId="1219" xr:uid="{AF1F007D-6FFB-428A-AF46-ED6AED4C41B9}"/>
    <cellStyle name="Normalny 11 5 2 2" xfId="1220" xr:uid="{8A240111-679D-4B67-A7B1-7B40B627EF57}"/>
    <cellStyle name="Normalny 11 5 2 3" xfId="1221" xr:uid="{78A02B3B-819D-4BE6-9601-5249A5911BB9}"/>
    <cellStyle name="Normalny 11 5 3" xfId="1222" xr:uid="{F7B25645-239E-409A-8FEC-8C7BB6F18671}"/>
    <cellStyle name="Normalny 11 5 3 2" xfId="1223" xr:uid="{7B6B4EDA-9EE7-4290-8605-85AEDD93F6C7}"/>
    <cellStyle name="Normalny 11 5 4" xfId="1224" xr:uid="{0AD4E22E-ADA4-43F6-8135-BEBA53C65159}"/>
    <cellStyle name="Normalny 11 5 4 2" xfId="1225" xr:uid="{D3AF81F1-8EF1-4F6A-BF55-94E8A9E9FE55}"/>
    <cellStyle name="Normalny 11 5 5" xfId="1226" xr:uid="{32B7983C-D277-42DB-AC95-4BCEC6DE3736}"/>
    <cellStyle name="Normalny 11 5 6" xfId="1227" xr:uid="{FBD22865-0489-42C5-9D1E-9219E33CBA36}"/>
    <cellStyle name="Normalny 11 5_CHP" xfId="1228" xr:uid="{A70D6527-F0B6-4B44-8412-522CCB84AF48}"/>
    <cellStyle name="Normalny 11 6" xfId="1229" xr:uid="{DC178759-D34A-4CB3-ABEB-12CF56351BF0}"/>
    <cellStyle name="Normalny 11 6 2" xfId="1230" xr:uid="{6DE5F9A6-04A4-4E6F-AFA6-32D75A6B68E7}"/>
    <cellStyle name="Normalny 11 6 2 2" xfId="1231" xr:uid="{C5ABB614-ECAA-4BED-91FA-DD605917E1CD}"/>
    <cellStyle name="Normalny 11 6 3" xfId="1232" xr:uid="{3E64ED02-7CAE-41BC-8027-93D0203AAA1E}"/>
    <cellStyle name="Normalny 11 6 3 2" xfId="1233" xr:uid="{67D85725-7B72-4A46-B29A-2D61DA101F26}"/>
    <cellStyle name="Normalny 11 6 4" xfId="1234" xr:uid="{6E761412-5005-45F3-BFF8-0970F0FDFE5F}"/>
    <cellStyle name="Normalny 11 6_CHP" xfId="1235" xr:uid="{4DD7F83B-8BD6-4E38-9395-E58169B38313}"/>
    <cellStyle name="Normalny 11 7" xfId="1236" xr:uid="{795367D6-D817-4DC7-96D4-A318BA0954EC}"/>
    <cellStyle name="Normalny 11 7 2" xfId="1237" xr:uid="{9E575B60-2B4A-436E-AF19-13F23E68490E}"/>
    <cellStyle name="Normalny 11 8" xfId="1238" xr:uid="{E5775522-7AC3-4726-B995-4D30309AC2AF}"/>
    <cellStyle name="Normalny 11 8 2" xfId="1239" xr:uid="{CC6DDC65-09C5-49EC-AC22-89E716BDF9A0}"/>
    <cellStyle name="Normalny 11 9" xfId="1240" xr:uid="{A2204D7A-B2E3-4F9F-9F60-4D1A47E3EB2B}"/>
    <cellStyle name="Normalny 11_CHP" xfId="1241" xr:uid="{83FDC55A-49FA-48EE-B2C7-D646DA68CC35}"/>
    <cellStyle name="Normalny 12" xfId="1242" xr:uid="{F651DEEF-5284-4068-B332-529D9DFC0402}"/>
    <cellStyle name="Normalny 12 2" xfId="1243" xr:uid="{C8215B7A-2F09-4E6D-9EB3-F834680E34C1}"/>
    <cellStyle name="Normalny 12 3" xfId="1244" xr:uid="{F0357E13-BF6D-4582-A806-9D12BFFA2AE4}"/>
    <cellStyle name="Normalny 13" xfId="1245" xr:uid="{8998C422-0EE3-416C-95B9-47BAE0A0098E}"/>
    <cellStyle name="Normalny 13 10" xfId="1246" xr:uid="{6B932E07-82D1-497A-B8E6-23FB6085B257}"/>
    <cellStyle name="Normalny 13 10 2" xfId="1247" xr:uid="{9B3D3C5E-8B92-45BB-83F7-734C803C61BE}"/>
    <cellStyle name="Normalny 13 10 3" xfId="1248" xr:uid="{4B01B13F-432E-4FE3-AF62-C0836199269B}"/>
    <cellStyle name="Normalny 13 10 3 2" xfId="1249" xr:uid="{BB748662-618A-4D02-891C-FAC3FD781CEA}"/>
    <cellStyle name="Normalny 13 10 4" xfId="1250" xr:uid="{EECF1342-BAC5-4120-93C9-0921F0FA301A}"/>
    <cellStyle name="Normalny 13 10_CHP" xfId="1251" xr:uid="{0995CE88-9940-463D-8A08-1212A8B840C7}"/>
    <cellStyle name="Normalny 13 11" xfId="1252" xr:uid="{1BB99892-A1B0-4F48-9AC3-149C80AB7ADE}"/>
    <cellStyle name="Normalny 13 12" xfId="1253" xr:uid="{1D6C5270-D3D9-4223-9F47-5F4132E3CCE9}"/>
    <cellStyle name="Normalny 13 12 2" xfId="1254" xr:uid="{967DA978-B3C5-47D2-B306-2C66DFC90BC8}"/>
    <cellStyle name="Normalny 13 12 3" xfId="1255" xr:uid="{57C212DE-6942-4B2A-9C9D-4D2592671812}"/>
    <cellStyle name="Normalny 13 13" xfId="1256" xr:uid="{38604AA3-B969-4C52-AB97-E82AFD36EA2C}"/>
    <cellStyle name="Normalny 13 13 2" xfId="1257" xr:uid="{A754A1D1-C7F3-480D-9410-137325E07032}"/>
    <cellStyle name="Normalny 13 13 3" xfId="1258" xr:uid="{076633AF-20DA-4957-ADFF-CEC7CD7AA4FE}"/>
    <cellStyle name="Normalny 13 14" xfId="1259" xr:uid="{49FFE370-993D-44B2-9DAC-7654C6051ACE}"/>
    <cellStyle name="Normalny 13 15" xfId="1260" xr:uid="{8FB08765-6E47-4595-867D-BCDFD38EB478}"/>
    <cellStyle name="Normalny 13 15 2" xfId="1261" xr:uid="{2EE61535-7CF4-4957-9A45-6C64CF358B8F}"/>
    <cellStyle name="Normalny 13 15 3" xfId="1262" xr:uid="{5E5AAEF5-3F8B-4F55-9005-6B58C3887848}"/>
    <cellStyle name="Normalny 13 16" xfId="1263" xr:uid="{8DA7EBFE-E930-4D32-A435-3B14D2C2F064}"/>
    <cellStyle name="Normalny 13 16 2" xfId="1264" xr:uid="{9E51DA4E-4163-4254-A133-642B5E8C1893}"/>
    <cellStyle name="Normalny 13 16 3" xfId="1265" xr:uid="{43A7B320-F164-4061-9D59-F911CBB918A5}"/>
    <cellStyle name="Normalny 13 17" xfId="1266" xr:uid="{17007493-88E7-433D-B8BD-A2EAC141C37B}"/>
    <cellStyle name="Normalny 13 17 2" xfId="1267" xr:uid="{3EB998B5-091C-4913-9E3B-EF976B5CD35A}"/>
    <cellStyle name="Normalny 13 17 3" xfId="1268" xr:uid="{76529B46-A1B5-4C6C-9848-5E46AC05F08A}"/>
    <cellStyle name="Normalny 13 18" xfId="1269" xr:uid="{4B304968-C2FD-4FE6-8F05-7F98D5245560}"/>
    <cellStyle name="Normalny 13 18 2" xfId="1270" xr:uid="{1BE1658B-ECE6-4353-8528-4D38A69965A3}"/>
    <cellStyle name="Normalny 13 18 3" xfId="1271" xr:uid="{AAAD9969-6841-4845-9B09-CA629CF4A74B}"/>
    <cellStyle name="Normalny 13 19" xfId="1272" xr:uid="{5B58FA49-1F86-4D51-8DD3-400D6AA6DCFF}"/>
    <cellStyle name="Normalny 13 2" xfId="1273" xr:uid="{7E727EB0-A246-4CCF-A4CA-B382CA6C4208}"/>
    <cellStyle name="Normalny 13 2 2" xfId="1274" xr:uid="{1D4B0D4A-386A-4A62-A6FD-A42187A8C5BE}"/>
    <cellStyle name="Normalny 13 2 2 2" xfId="1275" xr:uid="{443D3BE6-780C-4F57-8116-8391CBE57923}"/>
    <cellStyle name="Normalny 13 2 2 2 2" xfId="1276" xr:uid="{953EF9FD-EE5C-4CE5-86CD-2D490BA5E709}"/>
    <cellStyle name="Normalny 13 2 2 2 2 2" xfId="1277" xr:uid="{0960449B-2BCA-4CE5-91BA-C3A99041A78E}"/>
    <cellStyle name="Normalny 13 2 2 2 2 2 2" xfId="1278" xr:uid="{48C10F05-A2CD-47DA-A9BF-DA5CA4B8CEFA}"/>
    <cellStyle name="Normalny 13 2 2 2 2 2 2 2" xfId="1279" xr:uid="{9C19FF6F-BB8F-4C4F-B3A7-D8EE8386824A}"/>
    <cellStyle name="Normalny 13 2 2 2 2 2 2 3" xfId="1280" xr:uid="{21C973D7-26F9-4BB8-B6ED-29FA3CCDB2E6}"/>
    <cellStyle name="Normalny 13 2 2 2 2 2 3" xfId="1281" xr:uid="{718474B5-6351-4846-B607-9A72DBA7D78B}"/>
    <cellStyle name="Normalny 13 2 2 2 2 3" xfId="1282" xr:uid="{12AC84E7-B4BB-4D8D-8E7E-D6C0FB3E13BA}"/>
    <cellStyle name="Normalny 13 2 2 2 2 4" xfId="1283" xr:uid="{25122529-33CB-42F0-9E46-320EC0F211CB}"/>
    <cellStyle name="Normalny 13 2 2 2 2_CHP" xfId="1284" xr:uid="{A8871C94-2C01-4A17-B992-D38A5ABDC7F1}"/>
    <cellStyle name="Normalny 13 2 2 2 3" xfId="1285" xr:uid="{67BD411D-EB89-466B-98BC-85ABE60B637A}"/>
    <cellStyle name="Normalny 13 2 2 2 3 2" xfId="1286" xr:uid="{2DF5886B-7173-4CED-B205-B2818D603FA0}"/>
    <cellStyle name="Normalny 13 2 2 2 3 2 2" xfId="1287" xr:uid="{F190114C-6760-4C67-971F-57B71A8971BA}"/>
    <cellStyle name="Normalny 13 2 2 2 3 2 2 2" xfId="1288" xr:uid="{815785AB-453E-48F8-9447-7E16F7863B01}"/>
    <cellStyle name="Normalny 13 2 2 2 3 2 2 3" xfId="1289" xr:uid="{96CA3D52-07A2-41F5-9D15-820928B64D7D}"/>
    <cellStyle name="Normalny 13 2 2 2 3 2 3" xfId="1290" xr:uid="{70707590-E4FB-4757-98E7-229A5CCD9372}"/>
    <cellStyle name="Normalny 13 2 2 2 3 3" xfId="1291" xr:uid="{17EA74DC-899C-429A-8A8F-F5C5E784F281}"/>
    <cellStyle name="Normalny 13 2 2 2 3 4" xfId="1292" xr:uid="{85C4F91D-964B-4EA8-9E34-04DA25FB5C8C}"/>
    <cellStyle name="Normalny 13 2 2 2 3_CHP" xfId="1293" xr:uid="{8271BCE4-5643-4CD0-8334-A8F1BC56EA60}"/>
    <cellStyle name="Normalny 13 2 2 2 4" xfId="1294" xr:uid="{BCF55DB1-BFF7-4065-BCE9-78F3EBA87F03}"/>
    <cellStyle name="Normalny 13 2 2 2 4 2" xfId="1295" xr:uid="{B778DF88-04AE-4084-A603-18A9AD3ADB98}"/>
    <cellStyle name="Normalny 13 2 2 2 4 2 2" xfId="1296" xr:uid="{0EC465E3-9702-40E1-B478-A196F33B8CBF}"/>
    <cellStyle name="Normalny 13 2 2 2 4 2 3" xfId="1297" xr:uid="{544CDB81-81AE-4962-922F-4B3DA74573FF}"/>
    <cellStyle name="Normalny 13 2 2 2 4 3" xfId="1298" xr:uid="{6F029418-CEA0-4547-9D0F-9EA78EEF4719}"/>
    <cellStyle name="Normalny 13 2 2 2 5" xfId="1299" xr:uid="{B08828E0-6802-4788-A9D0-E8AE1FB0ABF7}"/>
    <cellStyle name="Normalny 13 2 2 2 5 2" xfId="1300" xr:uid="{F58FC9A0-4E7B-406F-8C94-3DBD7ADA8D49}"/>
    <cellStyle name="Normalny 13 2 2 2 5 2 2" xfId="1301" xr:uid="{EEEB9879-EB9A-44AE-92AB-794C4B706FED}"/>
    <cellStyle name="Normalny 13 2 2 2 5 2 3" xfId="1302" xr:uid="{CE8DE24B-B875-4816-9EE7-12A5CB7DB119}"/>
    <cellStyle name="Normalny 13 2 2 2 5 3" xfId="1303" xr:uid="{0C6069BF-9FB2-4BC8-AA8F-52E02182997D}"/>
    <cellStyle name="Normalny 13 2 2 2 6" xfId="1304" xr:uid="{0E530CB8-09C1-486E-AAE6-2F29CAEE3284}"/>
    <cellStyle name="Normalny 13 2 2 2 7" xfId="1305" xr:uid="{07C3B5AE-2DC1-4362-BCE8-3D8B8F4D888D}"/>
    <cellStyle name="Normalny 13 2 2 2_CHP" xfId="1306" xr:uid="{F74940B4-65B0-45DC-B65C-A979BE821414}"/>
    <cellStyle name="Normalny 13 2 2 3" xfId="1307" xr:uid="{A44E8593-EEEB-49C3-A5C8-45C33295D17A}"/>
    <cellStyle name="Normalny 13 2 2 3 2" xfId="1308" xr:uid="{B89DCBE9-BB50-4C1D-B5A3-D2F0F4C0824A}"/>
    <cellStyle name="Normalny 13 2 2 3 2 2" xfId="1309" xr:uid="{1FFE68C8-0050-443F-AD82-9630C7E2609A}"/>
    <cellStyle name="Normalny 13 2 2 3 2 2 2" xfId="1310" xr:uid="{500C54F6-33FB-4EE6-8DE1-ADB1E168B001}"/>
    <cellStyle name="Normalny 13 2 2 3 2 2 3" xfId="1311" xr:uid="{568DA664-23F6-4BFC-9C09-DF8969BA2D8D}"/>
    <cellStyle name="Normalny 13 2 2 3 2 3" xfId="1312" xr:uid="{946C1660-4745-4D7D-8978-03AB525831FC}"/>
    <cellStyle name="Normalny 13 2 2 3 3" xfId="1313" xr:uid="{E2D28AF6-F3E7-4419-8A47-54E91EBF8937}"/>
    <cellStyle name="Normalny 13 2 2 3 4" xfId="1314" xr:uid="{DE08EC9C-C206-4AE9-9387-B0043CBBB97A}"/>
    <cellStyle name="Normalny 13 2 2 3_CHP" xfId="1315" xr:uid="{70F43CD9-6DFC-446C-86EF-03355689FFA0}"/>
    <cellStyle name="Normalny 13 2 2 4" xfId="1316" xr:uid="{792931A6-BDC9-4A84-AD2A-71DECD379599}"/>
    <cellStyle name="Normalny 13 2 2 4 2" xfId="1317" xr:uid="{6CA75EEF-20B9-41A5-9E19-ADC3AA912978}"/>
    <cellStyle name="Normalny 13 2 2 4 2 2" xfId="1318" xr:uid="{5FCD39E6-10C2-4959-BA3B-C526C794A143}"/>
    <cellStyle name="Normalny 13 2 2 4 2 2 2" xfId="1319" xr:uid="{58E7C19A-95DE-4B58-A28F-ACCD9A917C3C}"/>
    <cellStyle name="Normalny 13 2 2 4 2 2 3" xfId="1320" xr:uid="{ACCB8D8E-B8B7-47DF-95A6-15B2A1CF3613}"/>
    <cellStyle name="Normalny 13 2 2 4 2 3" xfId="1321" xr:uid="{BF75BADE-C9F8-44FC-8C5F-7243344B490B}"/>
    <cellStyle name="Normalny 13 2 2 4 3" xfId="1322" xr:uid="{9EBAD6E5-D4F7-4A75-B50C-6E11449D41D5}"/>
    <cellStyle name="Normalny 13 2 2 4 4" xfId="1323" xr:uid="{A704125B-37EF-4361-A962-4A18BB2E33FA}"/>
    <cellStyle name="Normalny 13 2 2 4_CHP" xfId="1324" xr:uid="{DE0EB30F-CA59-40F7-B939-4C1FB00ADC8A}"/>
    <cellStyle name="Normalny 13 2 2 5" xfId="1325" xr:uid="{3BAAC8F8-D043-41BC-8D25-DDEBCBCA8E4E}"/>
    <cellStyle name="Normalny 13 2 2 5 2" xfId="1326" xr:uid="{DD319B27-395D-4C4E-BAD0-CD32EB0D966E}"/>
    <cellStyle name="Normalny 13 2 2 5 2 2" xfId="1327" xr:uid="{0F357183-53FD-4A2A-B548-893E628D1F69}"/>
    <cellStyle name="Normalny 13 2 2 5 2 3" xfId="1328" xr:uid="{B91E7EC4-EF61-4504-A049-6D7838FD251E}"/>
    <cellStyle name="Normalny 13 2 2 5 3" xfId="1329" xr:uid="{D3E7946C-8C47-4B17-A5A2-EA8239017A65}"/>
    <cellStyle name="Normalny 13 2 2 6" xfId="1330" xr:uid="{9231896B-EB29-475C-98DC-33879F943646}"/>
    <cellStyle name="Normalny 13 2 2 6 2" xfId="1331" xr:uid="{B24F2600-F07E-4C39-84BA-E689C2798097}"/>
    <cellStyle name="Normalny 13 2 2 6 2 2" xfId="1332" xr:uid="{957201A3-522E-4870-890C-8498397850CB}"/>
    <cellStyle name="Normalny 13 2 2 6 2 3" xfId="1333" xr:uid="{4A2EAE47-1976-4AC5-B5BA-33CD465759FA}"/>
    <cellStyle name="Normalny 13 2 2 6 3" xfId="1334" xr:uid="{73F9A354-079B-4198-8A85-ECCCB7E74995}"/>
    <cellStyle name="Normalny 13 2 2 7" xfId="1335" xr:uid="{3C6E80F5-91B8-420A-B670-1797432C96F7}"/>
    <cellStyle name="Normalny 13 2 2 8" xfId="1336" xr:uid="{81E26E54-FFD4-409C-B80A-F5123C2CC48C}"/>
    <cellStyle name="Normalny 13 2 2_CHP" xfId="1337" xr:uid="{F5692978-34ED-4175-BFAF-EA0CA5C81E06}"/>
    <cellStyle name="Normalny 13 2 3" xfId="1338" xr:uid="{7DA64629-7F24-410E-9680-272A639E944B}"/>
    <cellStyle name="Normalny 13 2 3 2" xfId="1339" xr:uid="{80618E4E-A29D-40F8-B82F-A834D616B96E}"/>
    <cellStyle name="Normalny 13 2 3 2 2" xfId="1340" xr:uid="{B09B626F-8D02-4694-AA48-DBECD6573FBF}"/>
    <cellStyle name="Normalny 13 2 3 2 2 2" xfId="1341" xr:uid="{0E6A2F71-EAF4-461B-9011-05694AF35029}"/>
    <cellStyle name="Normalny 13 2 3 2 2 2 2" xfId="1342" xr:uid="{C4A1FD53-7E87-4F14-B0E2-16EBD33060E9}"/>
    <cellStyle name="Normalny 13 2 3 2 2 2 3" xfId="1343" xr:uid="{4312D39E-CE6C-4C89-A4C8-5941D1405962}"/>
    <cellStyle name="Normalny 13 2 3 2 2 3" xfId="1344" xr:uid="{E3560F58-F3D2-43A8-AD4A-19EF15DB2882}"/>
    <cellStyle name="Normalny 13 2 3 2 3" xfId="1345" xr:uid="{DDDDA0EA-EA29-4655-AC3E-EE2C2CEC5146}"/>
    <cellStyle name="Normalny 13 2 3 2 4" xfId="1346" xr:uid="{ADA6AFEE-F6D2-4929-AB4B-8CB7FA5F8839}"/>
    <cellStyle name="Normalny 13 2 3 2_CHP" xfId="1347" xr:uid="{60DD73C4-4EE9-4E5F-BD2C-9ABDD9D94F4D}"/>
    <cellStyle name="Normalny 13 2 3 3" xfId="1348" xr:uid="{45EEC91C-7165-45D9-AB43-F3BC1F524B80}"/>
    <cellStyle name="Normalny 13 2 3 3 2" xfId="1349" xr:uid="{22FF5983-B182-42D0-94D1-3B2AAB7357F5}"/>
    <cellStyle name="Normalny 13 2 3 3 2 2" xfId="1350" xr:uid="{837B858C-3BCB-42CC-A19F-6045F1147E9C}"/>
    <cellStyle name="Normalny 13 2 3 3 2 2 2" xfId="1351" xr:uid="{0DA9C3D0-701C-4E87-9C92-1AF42F53C060}"/>
    <cellStyle name="Normalny 13 2 3 3 2 2 3" xfId="1352" xr:uid="{E60C1EAE-A134-4DE7-BDCA-E09A54DC3857}"/>
    <cellStyle name="Normalny 13 2 3 3 2 3" xfId="1353" xr:uid="{CE52EA7B-505D-420D-90CF-A6E5044A3741}"/>
    <cellStyle name="Normalny 13 2 3 3 3" xfId="1354" xr:uid="{C48EA9A3-38AF-49E7-9C5E-F6691C212FFA}"/>
    <cellStyle name="Normalny 13 2 3 3 4" xfId="1355" xr:uid="{E661CF4A-3E1E-434E-93C5-35C919EFA6FA}"/>
    <cellStyle name="Normalny 13 2 3 3_CHP" xfId="1356" xr:uid="{855A0896-9566-493F-8607-2A9EFCA5054E}"/>
    <cellStyle name="Normalny 13 2 3 4" xfId="1357" xr:uid="{CDDA7DD2-8216-40FE-B10B-A6FB1644D259}"/>
    <cellStyle name="Normalny 13 2 3 4 2" xfId="1358" xr:uid="{5E409855-B5D1-4734-BED6-C804B10FE44C}"/>
    <cellStyle name="Normalny 13 2 3 4 2 2" xfId="1359" xr:uid="{B8C93703-479A-4BF8-A338-0CC23E630737}"/>
    <cellStyle name="Normalny 13 2 3 4 2 3" xfId="1360" xr:uid="{968371F0-3ABD-4056-B445-4C63253BBF58}"/>
    <cellStyle name="Normalny 13 2 3 4 3" xfId="1361" xr:uid="{7AE5788F-5BB4-44CD-9080-89F621D91F64}"/>
    <cellStyle name="Normalny 13 2 3 5" xfId="1362" xr:uid="{BD713D3E-0B0B-4951-806E-290CBAD12C28}"/>
    <cellStyle name="Normalny 13 2 3 5 2" xfId="1363" xr:uid="{65DC179B-B420-4DFC-B466-2B7A33C198D6}"/>
    <cellStyle name="Normalny 13 2 3 5 2 2" xfId="1364" xr:uid="{34576EDA-B170-4567-BE45-F307CD020604}"/>
    <cellStyle name="Normalny 13 2 3 5 2 3" xfId="1365" xr:uid="{9266C51F-8AC2-45D0-8C9D-51E625A01E36}"/>
    <cellStyle name="Normalny 13 2 3 5 3" xfId="1366" xr:uid="{D23E24E2-9FD5-4208-8CE3-DF9D6A25EF33}"/>
    <cellStyle name="Normalny 13 2 3 6" xfId="1367" xr:uid="{FE1B2F9A-EF99-4D1E-A93C-71B0C6073524}"/>
    <cellStyle name="Normalny 13 2 3 7" xfId="1368" xr:uid="{C013615C-868D-4CD8-A244-F674022A1747}"/>
    <cellStyle name="Normalny 13 2 3_CHP" xfId="1369" xr:uid="{89E611E8-1603-4385-A995-104770D04718}"/>
    <cellStyle name="Normalny 13 2 4" xfId="1370" xr:uid="{B9AA6A7A-FC1F-45CA-8C1A-B3DBF68703C8}"/>
    <cellStyle name="Normalny 13 2 4 2" xfId="1371" xr:uid="{9AFE21EE-1CDC-431A-8055-050FE89216B5}"/>
    <cellStyle name="Normalny 13 2 4 2 2" xfId="1372" xr:uid="{B809B4DB-822C-4617-B6ED-6961BCD3F9A9}"/>
    <cellStyle name="Normalny 13 2 4 2 2 2" xfId="1373" xr:uid="{A1CB34EA-4B9C-4A58-B175-7FC748A309FB}"/>
    <cellStyle name="Normalny 13 2 4 2 2 3" xfId="1374" xr:uid="{309F18A7-F04D-4818-A4AE-D18DA325BB29}"/>
    <cellStyle name="Normalny 13 2 4 2 3" xfId="1375" xr:uid="{8598D338-2A0B-4DBF-B079-AB5124DE1E0B}"/>
    <cellStyle name="Normalny 13 2 4 3" xfId="1376" xr:uid="{2DF856CF-32A1-4A89-B730-524A30A3A28D}"/>
    <cellStyle name="Normalny 13 2 4 4" xfId="1377" xr:uid="{9CBFEFC4-B9F7-4F08-AFCC-1A5CB8C3EF90}"/>
    <cellStyle name="Normalny 13 2 4_CHP" xfId="1378" xr:uid="{B32CDDA3-487F-4A60-B38C-73178549D217}"/>
    <cellStyle name="Normalny 13 2 5" xfId="1379" xr:uid="{BB2C98BD-0B8A-4ECD-929C-90C0BDF5F9F2}"/>
    <cellStyle name="Normalny 13 2 5 2" xfId="1380" xr:uid="{C3E3668B-C33D-4D10-BA6F-66A1B241E35B}"/>
    <cellStyle name="Normalny 13 2 5 2 2" xfId="1381" xr:uid="{830C6845-5FD8-4759-B55F-6DD6C3A7C013}"/>
    <cellStyle name="Normalny 13 2 5 2 2 2" xfId="1382" xr:uid="{0304D836-F8F9-4626-B560-350398614090}"/>
    <cellStyle name="Normalny 13 2 5 2 2 3" xfId="1383" xr:uid="{7657FDD8-E74B-4233-A58C-01D125E1CE1A}"/>
    <cellStyle name="Normalny 13 2 5 2 3" xfId="1384" xr:uid="{68728881-782B-441C-9E9A-7EFD9537417B}"/>
    <cellStyle name="Normalny 13 2 5 3" xfId="1385" xr:uid="{F20EDDC2-9A1E-444C-8BAB-815A413418CD}"/>
    <cellStyle name="Normalny 13 2 5 4" xfId="1386" xr:uid="{075CA0F0-1BAD-48EB-B5AD-4DF710ABBBD9}"/>
    <cellStyle name="Normalny 13 2 5_CHP" xfId="1387" xr:uid="{1137C0C3-054A-4E10-9882-7102750707D4}"/>
    <cellStyle name="Normalny 13 2 6" xfId="1388" xr:uid="{1D94EC81-F007-4B1B-9EDF-E2AA58B0F465}"/>
    <cellStyle name="Normalny 13 2 6 2" xfId="1389" xr:uid="{821D0958-CD15-401E-ABD3-B39B47DBFD4E}"/>
    <cellStyle name="Normalny 13 2 6 2 2" xfId="1390" xr:uid="{14FC50DD-D14A-41CF-838A-82549F2A7679}"/>
    <cellStyle name="Normalny 13 2 6 2 3" xfId="1391" xr:uid="{783EA69D-9618-459E-AE93-2DC0799B56B5}"/>
    <cellStyle name="Normalny 13 2 6 3" xfId="1392" xr:uid="{97030250-A277-449B-B7D6-606630158877}"/>
    <cellStyle name="Normalny 13 2 7" xfId="1393" xr:uid="{85C53959-78E6-46E0-817C-4E695A786B88}"/>
    <cellStyle name="Normalny 13 2 7 2" xfId="1394" xr:uid="{3966FCD4-A9EF-4494-A58F-9B9D194AC08A}"/>
    <cellStyle name="Normalny 13 2 7 2 2" xfId="1395" xr:uid="{48DDE65E-DBBA-41CF-B767-DFCBE83A9418}"/>
    <cellStyle name="Normalny 13 2 7 2 3" xfId="1396" xr:uid="{D513BCBB-F6A7-4FA1-8637-E571AF678045}"/>
    <cellStyle name="Normalny 13 2 7 3" xfId="1397" xr:uid="{5E38AD18-2C61-4255-8B6B-74A4A2309566}"/>
    <cellStyle name="Normalny 13 2 8" xfId="1398" xr:uid="{FC173722-A1D0-44BC-A5E4-8A73186C4382}"/>
    <cellStyle name="Normalny 13 2 9" xfId="1399" xr:uid="{2FF98CB7-D375-4AB9-8AF5-D384F0DD41A1}"/>
    <cellStyle name="Normalny 13 2_CHP" xfId="1400" xr:uid="{CB2A63B1-AFB5-4D5C-8FB1-A500B33AB39F}"/>
    <cellStyle name="Normalny 13 20" xfId="1401" xr:uid="{94230568-B30C-4A46-9391-299801BE9C90}"/>
    <cellStyle name="Normalny 13 21" xfId="1402" xr:uid="{EBB6B84E-4F72-4CBF-953E-ABC06F17967C}"/>
    <cellStyle name="Normalny 13 22" xfId="1403" xr:uid="{271A6E9C-0402-4450-8C53-EF08F02CEA69}"/>
    <cellStyle name="Normalny 13 23" xfId="1404" xr:uid="{FCBFF7A4-EF9B-4F0E-911B-6E214AFE3DFF}"/>
    <cellStyle name="Normalny 13 24" xfId="1405" xr:uid="{1E26C2AD-5B96-4B23-BC04-6EC69813CCFB}"/>
    <cellStyle name="Normalny 13 25" xfId="1406" xr:uid="{928D8F8F-FEC2-447A-B817-7E84C844A9B4}"/>
    <cellStyle name="Normalny 13 3" xfId="1407" xr:uid="{5CD13C2A-E842-4558-A620-2431DFFC93DE}"/>
    <cellStyle name="Normalny 13 3 2" xfId="1408" xr:uid="{1EEC1F09-F94A-4BB0-92D8-68FB76C0AD11}"/>
    <cellStyle name="Normalny 13 3 2 2" xfId="1409" xr:uid="{009E03E8-98B2-473E-A38B-C7C67E813D82}"/>
    <cellStyle name="Normalny 13 3 2 2 2" xfId="1410" xr:uid="{E23B0DC2-D251-440A-B5C1-78D7B88097B3}"/>
    <cellStyle name="Normalny 13 3 2 2 2 2" xfId="1411" xr:uid="{175F9703-7E07-41A6-976C-71631CB72080}"/>
    <cellStyle name="Normalny 13 3 2 2 2 3" xfId="1412" xr:uid="{B463032A-9AA4-407E-BB4B-1715276F6AA8}"/>
    <cellStyle name="Normalny 13 3 2 2 3" xfId="1413" xr:uid="{47FE53DC-91D9-4B88-BE6B-65D4A2A7E49C}"/>
    <cellStyle name="Normalny 13 3 2 2 4" xfId="1414" xr:uid="{A37B9443-9EB3-445A-861E-A2ADB4DFA5C3}"/>
    <cellStyle name="Normalny 13 3 2 2 4 2" xfId="1415" xr:uid="{A0EF757B-628F-41F8-9C8D-14C0F435B829}"/>
    <cellStyle name="Normalny 13 3 2 2_CHP" xfId="1416" xr:uid="{B2C5D722-F22B-4595-989F-219577F479AD}"/>
    <cellStyle name="Normalny 13 3 2 3" xfId="1417" xr:uid="{2F600A79-9C79-4C47-AF9C-B6F05E04AE68}"/>
    <cellStyle name="Normalny 13 3 2 3 2" xfId="1418" xr:uid="{436886E8-4AE6-4C25-BFAB-94B2C0053BE4}"/>
    <cellStyle name="Normalny 13 3 2 3 3" xfId="1419" xr:uid="{D5A6C1EA-8BC8-40E6-9A7D-6AE250AE6D06}"/>
    <cellStyle name="Normalny 13 3 2 4" xfId="1420" xr:uid="{3742676F-1DE4-4F99-9198-22D06C4549D2}"/>
    <cellStyle name="Normalny 13 3 2 4 2" xfId="1421" xr:uid="{5C5FF213-45AC-46DF-99F1-A6211BA9C0BF}"/>
    <cellStyle name="Normalny 13 3 2 4 3" xfId="1422" xr:uid="{D8E7D47C-C49D-4964-9EC6-0D7BF0AFA643}"/>
    <cellStyle name="Normalny 13 3 3" xfId="1423" xr:uid="{A23CBFA6-E474-4CCA-9FFF-F672C2863233}"/>
    <cellStyle name="Normalny 13 3 3 2" xfId="1424" xr:uid="{C57520AD-7097-4686-92F3-88742A52E0EB}"/>
    <cellStyle name="Normalny 13 3 3 3" xfId="1425" xr:uid="{4129F965-AF7A-49D6-8476-C630612C449B}"/>
    <cellStyle name="Normalny 13 3 4" xfId="1426" xr:uid="{BB00CFC6-7D4F-4F16-9214-C13C93103CBB}"/>
    <cellStyle name="Normalny 13 3 4 2" xfId="1427" xr:uid="{CF8BFA67-459F-4065-95DF-6DC6B060204D}"/>
    <cellStyle name="Normalny 13 3 4 3" xfId="1428" xr:uid="{233382F8-6B88-43D2-8F61-E6B35B0F0B30}"/>
    <cellStyle name="Normalny 13 3 5" xfId="1429" xr:uid="{F4B958CF-8030-4F46-A67D-7DAA62A80537}"/>
    <cellStyle name="Normalny 13 3 5 2" xfId="1430" xr:uid="{9F973D3A-0280-46CC-B62F-F96F11292062}"/>
    <cellStyle name="Normalny 13 3 5 3" xfId="1431" xr:uid="{DB43DA88-6E7E-4CD9-B6E2-23A01954F194}"/>
    <cellStyle name="Normalny 13 3 5 3 2" xfId="1432" xr:uid="{BDF859BA-28CE-4CBF-8F59-D45B49422B66}"/>
    <cellStyle name="Normalny 13 3 5 4" xfId="1433" xr:uid="{530A0242-51F1-48D5-A307-2F97F0EA44D9}"/>
    <cellStyle name="Normalny 13 3 5_CHP" xfId="1434" xr:uid="{6D06D7B6-3548-447A-807D-616B58E13448}"/>
    <cellStyle name="Normalny 13 3 6" xfId="1435" xr:uid="{5981AEB0-D248-4F79-B2FE-B84A7FBA7DB2}"/>
    <cellStyle name="Normalny 13 3 6 2" xfId="1436" xr:uid="{EEEE998A-7456-4994-BD24-7B0DC651112D}"/>
    <cellStyle name="Normalny 13 3 7" xfId="1437" xr:uid="{328883B0-B341-4153-AC8F-53782DCDC935}"/>
    <cellStyle name="Normalny 13 3 7 2" xfId="1438" xr:uid="{44C44F9F-557C-46D4-9422-92A3CB106A54}"/>
    <cellStyle name="Normalny 13 3_CHP" xfId="1439" xr:uid="{863E7013-6DC8-47CB-80C4-1748476E4972}"/>
    <cellStyle name="Normalny 13 4" xfId="1440" xr:uid="{0BEBDEB9-9CF3-4F17-8887-95B0FE64DAE3}"/>
    <cellStyle name="Normalny 13 4 2" xfId="1441" xr:uid="{38A02DA7-C108-4E5B-A5A9-38BE1C448916}"/>
    <cellStyle name="Normalny 13 4 2 2" xfId="1442" xr:uid="{1FB2E5A1-9F45-4E83-88E0-1F084CCFBE0D}"/>
    <cellStyle name="Normalny 13 4 2 3" xfId="1443" xr:uid="{73427C28-5A07-451E-9E9E-5AC3F4B0D71A}"/>
    <cellStyle name="Normalny 13 4 3" xfId="1444" xr:uid="{47452401-A6AA-4370-9851-7D538C873122}"/>
    <cellStyle name="Normalny 13 4 4" xfId="1445" xr:uid="{4454CC29-76EB-413E-A9F5-4F11FA2F4B6D}"/>
    <cellStyle name="Normalny 13 4 4 2" xfId="1446" xr:uid="{AD61E212-75C9-4907-89DB-A4FF0068075C}"/>
    <cellStyle name="Normalny 13 4_CHP" xfId="1447" xr:uid="{A9DD5596-3C45-412E-B5DA-30B348A65666}"/>
    <cellStyle name="Normalny 13 5" xfId="1448" xr:uid="{8AB62BC3-EC8F-49B2-A551-03AA86B6DAEB}"/>
    <cellStyle name="Normalny 13 5 2" xfId="1449" xr:uid="{00577724-C109-4CC0-9103-1E3D4F37BE64}"/>
    <cellStyle name="Normalny 13 5 2 2" xfId="1450" xr:uid="{CBB901EC-04F9-44F1-90AA-92B73C073A52}"/>
    <cellStyle name="Normalny 13 5 2 3" xfId="1451" xr:uid="{66E5C88A-3373-498A-80D7-A7C876A66BC3}"/>
    <cellStyle name="Normalny 13 5 3" xfId="1452" xr:uid="{26E6BC39-6FBC-47D1-B79B-D642290F7F3C}"/>
    <cellStyle name="Normalny 13 5 4" xfId="1453" xr:uid="{8051FF7D-1A34-48A3-B1D2-E15A2B90C49D}"/>
    <cellStyle name="Normalny 13 5 4 2" xfId="1454" xr:uid="{3B06E01E-EE36-4B76-BE70-315455ACA48D}"/>
    <cellStyle name="Normalny 13 5_CHP" xfId="1455" xr:uid="{8E3F1DE6-0047-47C2-B32A-8ED809A49638}"/>
    <cellStyle name="Normalny 13 6" xfId="1456" xr:uid="{7BE5E52E-D1BD-41A5-8C24-2DC94121AA33}"/>
    <cellStyle name="Normalny 13 6 2" xfId="1457" xr:uid="{17990E28-EF46-4FE3-BAFB-49C95CBDB953}"/>
    <cellStyle name="Normalny 13 6 2 2" xfId="1458" xr:uid="{CD8D6561-B558-48EE-9CDD-AEAFDAA971B2}"/>
    <cellStyle name="Normalny 13 6 2 2 2" xfId="1459" xr:uid="{33CB13AE-D0D5-4E04-B076-2888EA8EAA1F}"/>
    <cellStyle name="Normalny 13 6 2 2 2 2" xfId="1460" xr:uid="{40CAF015-899F-4CB3-9B53-9F86830571DA}"/>
    <cellStyle name="Normalny 13 6 2 2 2 3" xfId="1461" xr:uid="{65267EA3-522D-4E75-8A44-8AA1E0B4BE4C}"/>
    <cellStyle name="Normalny 13 6 2 2 3" xfId="1462" xr:uid="{CF76E78E-A62D-40FD-B03D-9B835BAB6695}"/>
    <cellStyle name="Normalny 13 6 2 3" xfId="1463" xr:uid="{9DF744E7-2051-432F-A434-502CC2564CCA}"/>
    <cellStyle name="Normalny 13 6 2 4" xfId="1464" xr:uid="{B4DE188F-8512-430E-96E2-A866087E37C9}"/>
    <cellStyle name="Normalny 13 6 2_CHP" xfId="1465" xr:uid="{69C66DE4-B789-4AE0-9D5A-B700208D907F}"/>
    <cellStyle name="Normalny 13 6 3" xfId="1466" xr:uid="{7C46962D-AB78-46A0-ACA0-4083F2FCE90C}"/>
    <cellStyle name="Normalny 13 6 3 2" xfId="1467" xr:uid="{95926D63-6C36-4640-8DAD-05F2366C7867}"/>
    <cellStyle name="Normalny 13 6 3 2 2" xfId="1468" xr:uid="{DB90F375-C021-4D0D-BB7D-174839329ADB}"/>
    <cellStyle name="Normalny 13 6 3 2 2 2" xfId="1469" xr:uid="{79DC4224-A132-403B-9EDE-F839846F0915}"/>
    <cellStyle name="Normalny 13 6 3 2 2 3" xfId="1470" xr:uid="{929EF1F3-00A8-430A-9D7B-EA8E10DCBED7}"/>
    <cellStyle name="Normalny 13 6 3 2 3" xfId="1471" xr:uid="{ECDCB1FA-037B-4646-99AA-9295F05B2970}"/>
    <cellStyle name="Normalny 13 6 3 3" xfId="1472" xr:uid="{72068676-FBAB-4B95-8DB4-B388F5FD606C}"/>
    <cellStyle name="Normalny 13 6 3 4" xfId="1473" xr:uid="{94EB2F2D-1199-4C8D-8DDA-CC4FC3D252E7}"/>
    <cellStyle name="Normalny 13 6 3_CHP" xfId="1474" xr:uid="{51CCAB3C-2837-4F9C-93C9-C59D302BF134}"/>
    <cellStyle name="Normalny 13 6 4" xfId="1475" xr:uid="{D644D374-5C9F-47A7-9808-4DE3C9847A7C}"/>
    <cellStyle name="Normalny 13 6 4 2" xfId="1476" xr:uid="{AD19C1FB-25F9-48CF-8D60-2944ED41080B}"/>
    <cellStyle name="Normalny 13 6 4 2 2" xfId="1477" xr:uid="{6B820BA1-154B-4EE6-82CD-BF34BC90507A}"/>
    <cellStyle name="Normalny 13 6 4 2 3" xfId="1478" xr:uid="{D69DFFF7-DA69-4A92-838E-83B3494B3E3B}"/>
    <cellStyle name="Normalny 13 6 4 3" xfId="1479" xr:uid="{2A7CEE3C-4164-4808-96AD-3DD0BCAC551E}"/>
    <cellStyle name="Normalny 13 6 5" xfId="1480" xr:uid="{B30A8560-03A0-444F-9435-93538BA63F14}"/>
    <cellStyle name="Normalny 13 6 5 2" xfId="1481" xr:uid="{074831D0-FF53-4766-9B45-EF122338915C}"/>
    <cellStyle name="Normalny 13 6 5 2 2" xfId="1482" xr:uid="{43253179-9F29-48D9-BB9E-61F655535A5A}"/>
    <cellStyle name="Normalny 13 6 5 2 3" xfId="1483" xr:uid="{3EBAE123-AE65-4F6E-B771-82A9744AE8C0}"/>
    <cellStyle name="Normalny 13 6 5 3" xfId="1484" xr:uid="{6F7A85A9-7C13-4439-A68A-4562343DC3CD}"/>
    <cellStyle name="Normalny 13 6 6" xfId="1485" xr:uid="{11BF1796-0FF3-4534-B463-130E3324899E}"/>
    <cellStyle name="Normalny 13 6 7" xfId="1486" xr:uid="{AB45F352-6B66-4070-BCFC-E7707ACC37F1}"/>
    <cellStyle name="Normalny 13 6_CHP" xfId="1487" xr:uid="{F9AE2865-F719-4D89-8812-FE3FAC2D4350}"/>
    <cellStyle name="Normalny 13 7" xfId="1488" xr:uid="{0DCFD5F7-2004-4B8E-B0BB-EFDB7480EAD3}"/>
    <cellStyle name="Normalny 13 7 2" xfId="1489" xr:uid="{89A0B25F-FBE3-476B-A28C-01A5A4709869}"/>
    <cellStyle name="Normalny 13 7 2 2" xfId="1490" xr:uid="{F200A022-3DE9-4BCD-A138-324356A5E85B}"/>
    <cellStyle name="Normalny 13 7 2 2 2" xfId="1491" xr:uid="{28B75450-2B05-4E46-BB0F-7AA995EB74D6}"/>
    <cellStyle name="Normalny 13 7 2 2 3" xfId="1492" xr:uid="{E1FDAE85-3098-4680-8704-BA0ADC94B190}"/>
    <cellStyle name="Normalny 13 7 2 3" xfId="1493" xr:uid="{02EFAA8A-680B-4401-A9D0-BF3BE129B165}"/>
    <cellStyle name="Normalny 13 7 3" xfId="1494" xr:uid="{3B184C83-D30B-491A-86F0-83F499DB1DD2}"/>
    <cellStyle name="Normalny 13 7 4" xfId="1495" xr:uid="{BD9D02FC-6699-48A8-BCAE-A47F330E9131}"/>
    <cellStyle name="Normalny 13 7_CHP" xfId="1496" xr:uid="{B7218258-FAF5-43DF-B170-FE795C6F1ED4}"/>
    <cellStyle name="Normalny 13 8" xfId="1497" xr:uid="{93FE815F-68F1-49FC-97D7-3710B65BF531}"/>
    <cellStyle name="Normalny 13 8 2" xfId="1498" xr:uid="{D268D2A1-2AF2-46B7-BFC3-280139360664}"/>
    <cellStyle name="Normalny 13 8 2 2" xfId="1499" xr:uid="{D244F234-8A45-42C8-ABE5-EF7227961686}"/>
    <cellStyle name="Normalny 13 8 2 2 2" xfId="1500" xr:uid="{FA5CE2E8-90C5-4C01-8C4F-4E447C7D9DBC}"/>
    <cellStyle name="Normalny 13 8 2 2 3" xfId="1501" xr:uid="{35CD7523-28A9-46E0-9D30-5DE945C91BBD}"/>
    <cellStyle name="Normalny 13 8 2 3" xfId="1502" xr:uid="{07BF2C70-0D18-4A21-A735-F85898AE54E5}"/>
    <cellStyle name="Normalny 13 8 3" xfId="1503" xr:uid="{BCD0AE59-918A-47CC-9375-B37A1F5C0A0D}"/>
    <cellStyle name="Normalny 13 8 4" xfId="1504" xr:uid="{B8FCD066-BC50-441D-94B9-39C160A452EC}"/>
    <cellStyle name="Normalny 13 8_CHP" xfId="1505" xr:uid="{C6864870-3ABC-442A-819F-EB2C85061B81}"/>
    <cellStyle name="Normalny 13 9" xfId="1506" xr:uid="{A23150E2-11D9-4ED7-B5D8-00EDA7FF33F7}"/>
    <cellStyle name="Normalny 13 9 2" xfId="1507" xr:uid="{BA66D54C-A339-4C8A-BA00-71D3D1091DE2}"/>
    <cellStyle name="Normalny 13 9 2 2" xfId="1508" xr:uid="{3074CB56-FB5C-4C5A-A22A-EAF81D615D58}"/>
    <cellStyle name="Normalny 13 9 2 3" xfId="1509" xr:uid="{DBFEDF8E-F37F-48C5-85FD-68C9D31E197D}"/>
    <cellStyle name="Normalny 13 9 3" xfId="1510" xr:uid="{D13F4494-06E3-4073-82D6-7886196E7E8A}"/>
    <cellStyle name="Normalny 13_CHP" xfId="1511" xr:uid="{9815716A-0E6A-4FF2-B9AF-24629801CD44}"/>
    <cellStyle name="Normalny 14" xfId="1512" xr:uid="{444077B4-2B73-485F-B6E6-32B3C4D178B7}"/>
    <cellStyle name="Normalny 14 2" xfId="1513" xr:uid="{F7AB99B3-3F22-4DA4-B143-36C5E83EF5EC}"/>
    <cellStyle name="Normalny 14 2 2" xfId="1514" xr:uid="{B90F4670-FCBF-4127-AE8B-C440947E87F0}"/>
    <cellStyle name="Normalny 14 2 2 2" xfId="1515" xr:uid="{2DB8AED0-4F8A-4688-9DC3-24FDA8E2EBBD}"/>
    <cellStyle name="Normalny 14 2 2 2 2" xfId="1516" xr:uid="{869C80AE-A033-47F6-B1A1-90A86842FCA6}"/>
    <cellStyle name="Normalny 14 2 2 2 3" xfId="1517" xr:uid="{882133EB-9367-42DA-96B5-4C669A0193A3}"/>
    <cellStyle name="Normalny 14 2 2 3" xfId="1518" xr:uid="{CF59CCD0-ADD0-4F25-9BEE-5927868DFE0F}"/>
    <cellStyle name="Normalny 14 2 2 3 2" xfId="1519" xr:uid="{E81D2140-EB8C-4260-ACC8-548EBE4CCEC9}"/>
    <cellStyle name="Normalny 14 2 2 4" xfId="1520" xr:uid="{97C6E726-9C05-48C6-B49E-24CBA237F0ED}"/>
    <cellStyle name="Normalny 14 2 2 4 2" xfId="1521" xr:uid="{03580971-3AFD-46D1-8424-C690A8B59600}"/>
    <cellStyle name="Normalny 14 2 2 5" xfId="1522" xr:uid="{A120ADF0-512B-4DF2-8A33-50C89C87A4A0}"/>
    <cellStyle name="Normalny 14 2 2_CHP" xfId="1523" xr:uid="{73D71E4C-E4BF-4DD7-9610-FF8F324C0BCC}"/>
    <cellStyle name="Normalny 14 2 3" xfId="1524" xr:uid="{6BE3316D-B105-4E9E-8E86-D55D907B1230}"/>
    <cellStyle name="Normalny 14 2 3 2" xfId="1525" xr:uid="{B0BFF756-C094-4500-8853-77332822FC8A}"/>
    <cellStyle name="Normalny 14 2 3 3" xfId="1526" xr:uid="{C766A74D-3F05-4295-800D-A564258FE44E}"/>
    <cellStyle name="Normalny 14 2 4" xfId="1527" xr:uid="{FB2B193C-D661-4013-A128-1E1FD1D361F8}"/>
    <cellStyle name="Normalny 14 2 4 2" xfId="1528" xr:uid="{A811381A-586B-4B2C-B450-9F32F6618BB5}"/>
    <cellStyle name="Normalny 14 2 4 3" xfId="1529" xr:uid="{E53D0764-47A4-481F-9C70-BA127E1E5B9A}"/>
    <cellStyle name="Normalny 14 2 5" xfId="1530" xr:uid="{86480E5F-22C1-4667-B6DE-B27681E08CDD}"/>
    <cellStyle name="Normalny 14 2_MocNettoER" xfId="1531" xr:uid="{949D2357-3F58-4561-84FF-F700A5DF3A05}"/>
    <cellStyle name="Normalny 14 3" xfId="1532" xr:uid="{36ECBA5A-3CEB-4A19-BDC6-6A40E086D62B}"/>
    <cellStyle name="Normalny 14 3 2" xfId="1533" xr:uid="{1AAE1624-9BEC-494C-A219-0D51E59EE16E}"/>
    <cellStyle name="Normalny 14 3 3" xfId="1534" xr:uid="{76A4133F-29FD-4EB9-8605-165962268A97}"/>
    <cellStyle name="Normalny 14 4" xfId="1535" xr:uid="{C062973A-97E7-4E75-A047-AD43582B0E31}"/>
    <cellStyle name="Normalny 14 4 2" xfId="1536" xr:uid="{3042F65C-7521-4517-B58D-6FB5D397C4F2}"/>
    <cellStyle name="Normalny 14 4 3" xfId="1537" xr:uid="{BBC000A4-E81A-472E-97C1-F7766DA85C02}"/>
    <cellStyle name="Normalny 14 5" xfId="1538" xr:uid="{441CBFBF-A5BA-40D7-931D-AA9237848AD2}"/>
    <cellStyle name="Normalny 14 5 2" xfId="1539" xr:uid="{D5A477EC-6385-4D78-8F24-F40D3C2F51CD}"/>
    <cellStyle name="Normalny 14 6" xfId="1540" xr:uid="{C4E6CF89-7035-4A1C-9EF9-C73C12480666}"/>
    <cellStyle name="Normalny 14 6 2" xfId="1541" xr:uid="{C80FF687-A588-447D-B91D-A219E3050696}"/>
    <cellStyle name="Normalny 14 7" xfId="1542" xr:uid="{47C40549-C21A-40C4-9616-DA0A8B963C29}"/>
    <cellStyle name="Normalny 14_CHP" xfId="1543" xr:uid="{D967608C-BE2E-4928-9E01-FF748DE55B6A}"/>
    <cellStyle name="Normalny 15" xfId="1544" xr:uid="{1332BAD6-E7D3-4F00-8DC4-C9B75386564F}"/>
    <cellStyle name="Normalny 15 2" xfId="1545" xr:uid="{C9A5F4E9-2EC1-468D-8556-D2126C67A180}"/>
    <cellStyle name="Normalny 15 2 2" xfId="1546" xr:uid="{01545678-1757-48BA-A5CA-50F2E1815059}"/>
    <cellStyle name="Normalny 15 2 3" xfId="1547" xr:uid="{311EABF5-0826-43F5-9251-5CDA34B8ED75}"/>
    <cellStyle name="Normalny 15 3" xfId="1548" xr:uid="{995CCD49-A332-4723-8B1F-10CF2753E2AF}"/>
    <cellStyle name="Normalny 15 4" xfId="1549" xr:uid="{F88937A2-24D6-4F04-A7D8-E686625826A7}"/>
    <cellStyle name="Normalny 15_COM_BND" xfId="1550" xr:uid="{32680E36-1E1A-4602-B7A6-75D6FF39BAF1}"/>
    <cellStyle name="Normalny 16" xfId="1551" xr:uid="{1378D82B-8015-4E99-AAB1-16269DE6320D}"/>
    <cellStyle name="Normalny 16 2" xfId="1552" xr:uid="{8D879492-E018-45A7-B669-93F69819ADA8}"/>
    <cellStyle name="Normalny 16 2 2" xfId="1553" xr:uid="{DFD2CC8F-4FA2-4769-A209-D4B1DE22B494}"/>
    <cellStyle name="Normalny 16 2 3" xfId="1554" xr:uid="{FC6BA3DC-F0ED-48A1-A27E-1257EB0FCE84}"/>
    <cellStyle name="Normalny 16 3" xfId="1555" xr:uid="{8AF82517-4696-40E4-A8B7-E7BAC388F703}"/>
    <cellStyle name="Normalny 16 3 2" xfId="1556" xr:uid="{B285A51E-F2E7-4927-8BE5-0919C0D46995}"/>
    <cellStyle name="Normalny 16 4" xfId="1557" xr:uid="{B60EA2C5-E639-487B-A3B5-F57267064CBD}"/>
    <cellStyle name="Normalny 16 4 2" xfId="1558" xr:uid="{6B36C09E-5B60-449E-A770-35D679A48F06}"/>
    <cellStyle name="Normalny 16 5" xfId="1559" xr:uid="{C5A806B8-358D-47B5-8148-B47C4EDABA90}"/>
    <cellStyle name="Normalny 16_CHP" xfId="1560" xr:uid="{2115DBDC-4C31-4D8D-A5A0-C2F4700EB203}"/>
    <cellStyle name="Normalny 17" xfId="1561" xr:uid="{8343A676-56D2-42CD-BBAD-C05016C1E4A8}"/>
    <cellStyle name="Normalny 17 2" xfId="1562" xr:uid="{049F9A68-586E-4892-B959-AF0A547AEC51}"/>
    <cellStyle name="Normalny 18" xfId="1563" xr:uid="{F9205585-6EFF-435E-B884-0EA1A820C4AB}"/>
    <cellStyle name="Normalny 18 2" xfId="1564" xr:uid="{0BA7A6FE-D5DC-4BCE-8B6D-C13F205D1EF8}"/>
    <cellStyle name="Normalny 18 2 2" xfId="1565" xr:uid="{6D7A6883-F65B-4C8A-BD42-5E2EEB862B1B}"/>
    <cellStyle name="Normalny 18 3" xfId="1566" xr:uid="{1C15AD6A-F4D9-4C29-B82F-B9E2BC58D433}"/>
    <cellStyle name="Normalny 18 3 2" xfId="1567" xr:uid="{D3819429-BA68-4C7D-9A51-ABA6798D3FD7}"/>
    <cellStyle name="Normalny 18 4" xfId="1568" xr:uid="{36FAA3A4-BC06-4BD2-AC04-8C34185255AF}"/>
    <cellStyle name="Normalny 18_CHP" xfId="1569" xr:uid="{6161BFB4-B33D-4644-A3C7-4A743B6458B4}"/>
    <cellStyle name="Normalny 19" xfId="1570" xr:uid="{213733CF-F4D2-4DED-8B6F-DFBB5A80C6B7}"/>
    <cellStyle name="Normalny 2" xfId="34" xr:uid="{646F9566-1F2C-43C9-868A-6D336B64B404}"/>
    <cellStyle name="Normalny 2 10" xfId="57" xr:uid="{29FFFDAA-4CF8-4AD3-A510-7F5A96DADCA0}"/>
    <cellStyle name="Normalny 2 11" xfId="48" xr:uid="{F1278685-C8BC-40CB-B902-DF28C2B91F8A}"/>
    <cellStyle name="Normalny 2 2" xfId="37" xr:uid="{2C267EEB-BF33-4D94-A232-329B0939AAB8}"/>
    <cellStyle name="Normalny 2 2 2" xfId="1573" xr:uid="{F6BA22A6-5C5C-4362-8D25-AEFAE0D39CAD}"/>
    <cellStyle name="Normalny 2 2 3" xfId="1574" xr:uid="{8BFE862D-47BE-4823-A938-01E1449F6A11}"/>
    <cellStyle name="Normalny 2 2 4" xfId="1572" xr:uid="{1ABD7831-472E-4533-B546-D09B940EED98}"/>
    <cellStyle name="Normalny 2 3" xfId="1575" xr:uid="{FE629DFC-CE42-4FE4-BE2C-F22C8B91168E}"/>
    <cellStyle name="Normalny 2 3 2" xfId="1576" xr:uid="{84040C5A-FCB3-4B6C-BA8D-454AF36FF0FA}"/>
    <cellStyle name="Normalny 2 3 3" xfId="1577" xr:uid="{345C8829-7D82-4D4B-9726-A99E5B2F7DF2}"/>
    <cellStyle name="Normalny 2 4" xfId="1578" xr:uid="{2839409A-0A86-4A0C-83C5-F730CEFCF9DA}"/>
    <cellStyle name="Normalny 2 5" xfId="1579" xr:uid="{E3EB998C-808A-4191-9130-5367C3FB9B00}"/>
    <cellStyle name="Normalny 2 6" xfId="1571" xr:uid="{6DA6097D-1F2C-4125-B4D3-289F7CC36ADE}"/>
    <cellStyle name="Normalny 2_COM_BND" xfId="1580" xr:uid="{41C3F09F-C44B-4E8A-84AD-91CD86CEAA20}"/>
    <cellStyle name="Normalny 20" xfId="1581" xr:uid="{CFE363F8-9A2C-4AA3-B029-33BC49BD036A}"/>
    <cellStyle name="Normalny 20 2" xfId="1582" xr:uid="{BBD7DA4B-1997-4BB5-97BA-72EBDF364A2B}"/>
    <cellStyle name="Normalny 20 3" xfId="1583" xr:uid="{161FE26A-A4C6-4CF0-AE8D-8829971E70BF}"/>
    <cellStyle name="Normalny 20 4" xfId="1584" xr:uid="{363BC648-25E5-4CD2-B3C4-B558F9F6DEC6}"/>
    <cellStyle name="Normalny 20_CHP" xfId="1585" xr:uid="{C4851096-5A59-41F1-99BC-A0BE1359BE51}"/>
    <cellStyle name="Normalny 21" xfId="1586" xr:uid="{AE1C630A-9780-4AB5-938E-A7D3B55E7E74}"/>
    <cellStyle name="Normalny 21 2" xfId="1587" xr:uid="{940EB68D-C841-405C-861B-568105B53B70}"/>
    <cellStyle name="Normalny 21 3" xfId="1588" xr:uid="{B7DAEE28-5E09-4DE0-84C2-0F33549CAD80}"/>
    <cellStyle name="Normalny 22" xfId="1589" xr:uid="{AD8FD25E-7DC0-4EE9-9697-2DB9355A97FC}"/>
    <cellStyle name="Normalny 23" xfId="1590" xr:uid="{1BAEA8A1-5A38-4D28-B51D-DEBA158A1CEA}"/>
    <cellStyle name="Normalny 24" xfId="1591" xr:uid="{5AC20B63-807E-45F8-829D-E6667A0DF3F9}"/>
    <cellStyle name="Normalny 24 2" xfId="1592" xr:uid="{51EE2601-25E8-4117-AD33-631DB3AFA92F}"/>
    <cellStyle name="Normalny 25" xfId="1593" xr:uid="{A9A8FFF1-B6A8-4061-8045-2AB172416A06}"/>
    <cellStyle name="Normalny 26" xfId="1594" xr:uid="{851FDF5E-F1AD-44D3-A2F8-5B4E6A942BA4}"/>
    <cellStyle name="Normalny 26 2" xfId="1595" xr:uid="{46B769A9-5E4F-4784-9741-4B42B707D9D0}"/>
    <cellStyle name="Normalny 26 3" xfId="1596" xr:uid="{FE4EC1EF-8482-4E73-9829-7B75C7E302A7}"/>
    <cellStyle name="Normalny 27" xfId="1597" xr:uid="{8660496A-D546-44C9-9C63-FB94EF213520}"/>
    <cellStyle name="Normalny 28" xfId="1598" xr:uid="{22BEC672-9B16-4BFB-8587-048B6CD79CA4}"/>
    <cellStyle name="Normalny 29" xfId="1599" xr:uid="{9E0863B3-D9A7-4D04-AC7D-DB5E1C3EE9EB}"/>
    <cellStyle name="Normalny 3" xfId="32" xr:uid="{D326CDD2-15E9-4E11-AAF5-995569C1F8F7}"/>
    <cellStyle name="Normalny 3 2" xfId="59" xr:uid="{76F53F1A-6E7A-44EA-A1DF-770A8496E289}"/>
    <cellStyle name="Normalny 3 3" xfId="58" xr:uid="{B4B7CCAC-E93A-4CC7-8C9C-ADA9F709CD71}"/>
    <cellStyle name="Normalny 30" xfId="1600" xr:uid="{C29DF8A4-2E27-4726-A952-2199680D9233}"/>
    <cellStyle name="Normalny 31" xfId="1601" xr:uid="{7E924E28-F77D-4DD5-A99A-803EDD7BA3B9}"/>
    <cellStyle name="Normalny 32" xfId="1602" xr:uid="{DA865A93-7C33-40C2-899A-AAF9AFEFE705}"/>
    <cellStyle name="Normalny 33" xfId="1603" xr:uid="{A1927AA5-3EDC-4E07-B99D-F49220FB6ABF}"/>
    <cellStyle name="Normalny 34" xfId="1604" xr:uid="{7268CEE8-8B4C-4B32-A292-1CD9483A2B40}"/>
    <cellStyle name="Normalny 35" xfId="2179" xr:uid="{80E66352-0BB0-4D14-90BB-D9841CF23E36}"/>
    <cellStyle name="Normalny 36" xfId="56" xr:uid="{8AD4B656-3B18-48DB-84F2-FE33DC71BDAB}"/>
    <cellStyle name="Normalny 4" xfId="35" xr:uid="{2E11FCBE-D72A-401E-9BA5-44944E705E0C}"/>
    <cellStyle name="Normalny 4 2" xfId="18" xr:uid="{1DF63C21-D65C-4C41-A533-B815F4BBACE9}"/>
    <cellStyle name="Normalny 4 3" xfId="1605" xr:uid="{73E8151A-F10F-47F4-B2E0-91E83A1420A1}"/>
    <cellStyle name="Normalny 43" xfId="44" xr:uid="{AE11E5CD-7E70-4287-81A5-48114268C80F}"/>
    <cellStyle name="Normalny 43 2" xfId="16" xr:uid="{356A130C-608A-4C2A-8F51-AE9C741758D5}"/>
    <cellStyle name="Normalny 43 2 2" xfId="23" xr:uid="{E14285C4-D603-4DD5-966C-11300037BFB7}"/>
    <cellStyle name="Normalny 43 3" xfId="47" xr:uid="{31894E2E-DBB4-4AB3-A19F-E782601DB6E2}"/>
    <cellStyle name="Normalny 5" xfId="31" xr:uid="{12F41709-6A34-4351-8EB6-5FC249CFCDB0}"/>
    <cellStyle name="Normalny 5 2" xfId="1606" xr:uid="{4499EF68-0F40-4CD8-B39C-D072EEA1C6FB}"/>
    <cellStyle name="Normalny 6" xfId="30" xr:uid="{C4FF25F9-1BC7-4D67-81DA-2B20338193D0}"/>
    <cellStyle name="Normalny 6 2" xfId="1607" xr:uid="{5EBBC4FE-E43A-4E64-ACFE-437436E0E60A}"/>
    <cellStyle name="Normalny 7" xfId="1608" xr:uid="{E4222561-C8E9-4F55-8788-1E11C404B2B0}"/>
    <cellStyle name="Normalny 8" xfId="1609" xr:uid="{4E0C7B4F-A63D-4186-8FBC-F42140B584A3}"/>
    <cellStyle name="Normalny 9" xfId="36" xr:uid="{AA93C929-A11C-4870-80D5-2F5F20661D4A}"/>
    <cellStyle name="Normalny 9 2" xfId="1610" xr:uid="{F118DA45-813E-4729-8FC9-86C02D5993D2}"/>
    <cellStyle name="Note 2" xfId="1611" xr:uid="{4034E9F4-6F25-4571-8FA3-090B33C9CC3F}"/>
    <cellStyle name="Note 2 2" xfId="1612" xr:uid="{E491A5DD-8EAB-4AD0-82D1-6A49E4F1378A}"/>
    <cellStyle name="Note 2 3" xfId="1613" xr:uid="{F5078960-59D0-4390-87CE-B301F975013F}"/>
    <cellStyle name="Note 2 4" xfId="1614" xr:uid="{E9D77881-53D4-4A90-931F-ADE60D931274}"/>
    <cellStyle name="Note 2_CHP" xfId="1615" xr:uid="{3984556B-204B-48EA-8CFE-4BF56B7A41E6}"/>
    <cellStyle name="Note 3" xfId="1616" xr:uid="{0E2976DC-8F03-4C4A-AE21-2DC01CEC3EA0}"/>
    <cellStyle name="Notiz 2" xfId="1617" xr:uid="{83735DE5-3006-485D-A5C7-2648694FCA54}"/>
    <cellStyle name="NumberCellStyle" xfId="55" xr:uid="{9989C01C-4C68-4D74-B29C-3C3633014D1D}"/>
    <cellStyle name="NumberCellStyle 2" xfId="60" xr:uid="{B93E289C-2CB5-4345-82C3-133FCC4E6E9B}"/>
    <cellStyle name="Obliczenia 10" xfId="1619" xr:uid="{6653D2BF-B1CB-4FAB-84FD-069DBA302968}"/>
    <cellStyle name="Obliczenia 10 2" xfId="1620" xr:uid="{F5E2A8B0-A4B4-48B4-A6F9-D58EC158EF16}"/>
    <cellStyle name="Obliczenia 10 3" xfId="1621" xr:uid="{31930CC4-1A70-493C-9C5C-0D69398A000C}"/>
    <cellStyle name="Obliczenia 10_CHP" xfId="1622" xr:uid="{9705F7F2-90C1-4ECE-BDFB-5F6C2670F01E}"/>
    <cellStyle name="Obliczenia 11" xfId="1623" xr:uid="{4F28D297-8EE2-43F7-B1D0-C16AB3DBED44}"/>
    <cellStyle name="Obliczenia 11 2" xfId="1624" xr:uid="{63ADC369-CB74-47F0-A2DA-DB8F4D5ADD28}"/>
    <cellStyle name="Obliczenia 11_CHP" xfId="1625" xr:uid="{1560F7F5-FD7A-4976-BFE1-7203C6D4C91A}"/>
    <cellStyle name="Obliczenia 12" xfId="1626" xr:uid="{E2B07B38-558E-4DE7-AF5B-D1FE779F7F76}"/>
    <cellStyle name="Obliczenia 13" xfId="1627" xr:uid="{04B854CE-D655-415F-9888-101E89111EE0}"/>
    <cellStyle name="Obliczenia 14" xfId="1628" xr:uid="{A277C4E6-BCBD-46D1-BF14-6512D0C21DFC}"/>
    <cellStyle name="Obliczenia 15" xfId="1629" xr:uid="{1BA07723-9602-476C-AFFD-B067B126AE63}"/>
    <cellStyle name="Obliczenia 16" xfId="1618" xr:uid="{987211D9-2BFA-433D-9751-F4473CA8D802}"/>
    <cellStyle name="Obliczenia 2" xfId="1630" xr:uid="{B7190796-959D-4E7C-8AAA-8C8009FD8086}"/>
    <cellStyle name="Obliczenia 3" xfId="1631" xr:uid="{7634A32E-9242-470C-B007-8E30B1D9AF79}"/>
    <cellStyle name="Obliczenia 4" xfId="1632" xr:uid="{A0520827-6236-4A3F-A61C-1C1972D06D19}"/>
    <cellStyle name="Obliczenia 5" xfId="1633" xr:uid="{3FA868CA-A601-45A9-824E-1C5EE0D6BDDE}"/>
    <cellStyle name="Obliczenia 6" xfId="1634" xr:uid="{A4ECB879-192E-4C0E-944E-D67D520EBCBE}"/>
    <cellStyle name="Obliczenia 7" xfId="1635" xr:uid="{610A3B7E-5090-46BC-8D5F-262061998DB4}"/>
    <cellStyle name="Obliczenia 8" xfId="1636" xr:uid="{18F97D02-87E6-4933-9318-3A2BBBD01E90}"/>
    <cellStyle name="Obliczenia 9" xfId="1637" xr:uid="{C1373AC9-DB0D-431C-890B-AA9C5ED97E64}"/>
    <cellStyle name="Obliczenia 9 2" xfId="1638" xr:uid="{91B978CA-7557-4FAC-8D1C-AF06381411C9}"/>
    <cellStyle name="Obliczenia 9 3" xfId="1639" xr:uid="{49D33D43-F223-477E-99D9-C2BEC97EB0D0}"/>
    <cellStyle name="Obliczenia 9_CHP" xfId="1640" xr:uid="{0B8B094F-9D03-4554-B20F-DF9482E67074}"/>
    <cellStyle name="Output 2" xfId="1641" xr:uid="{8702B1BF-6B2F-41EB-BEB3-69298B227282}"/>
    <cellStyle name="Output 3" xfId="1642" xr:uid="{4420A499-ECA4-4267-A8FC-D235301B91B8}"/>
    <cellStyle name="Percent [2]" xfId="1643" xr:uid="{EAA8F3AC-098D-460F-964E-DA95D590658B}"/>
    <cellStyle name="Percent 2" xfId="46" xr:uid="{0C696B62-0933-466F-ACAE-6E2B52E86F5B}"/>
    <cellStyle name="Percent 2 2" xfId="1644" xr:uid="{0FF82A7C-6395-4D8D-9330-68FF19B6629E}"/>
    <cellStyle name="Percent 2 3" xfId="1645" xr:uid="{08816853-48BE-4865-9EBF-021D37C0D2B4}"/>
    <cellStyle name="Percent 2 4" xfId="1646" xr:uid="{4396C534-4FDB-4A87-804E-1CD13006EACB}"/>
    <cellStyle name="Percent 3 2" xfId="1647" xr:uid="{16720485-E6E6-4BE5-B00E-374EC8AF0854}"/>
    <cellStyle name="Percent 49" xfId="10" xr:uid="{C9F9DD75-B330-45C9-BF68-4F61E43C37B0}"/>
    <cellStyle name="Pilkku_Layo9704" xfId="1648" xr:uid="{618AE442-233A-4A9D-B12F-652769B11E42}"/>
    <cellStyle name="Procentowy 2" xfId="1649" xr:uid="{4C248490-5E60-4DB5-A8A0-8F80F29D1DC2}"/>
    <cellStyle name="Procentowy 2 10" xfId="1650" xr:uid="{3F62E20B-4BAB-4F69-A3DD-06B18B830637}"/>
    <cellStyle name="Procentowy 2 2" xfId="1651" xr:uid="{55B5F786-7581-4ACD-A987-7A84C36E2D65}"/>
    <cellStyle name="Procentowy 2 2 2" xfId="1652" xr:uid="{414063EC-D5A1-4D7E-88CE-B8FA51B7EB84}"/>
    <cellStyle name="Procentowy 2 2 2 2" xfId="1653" xr:uid="{B340A15B-87CD-4D5E-88A8-06E649D48F9E}"/>
    <cellStyle name="Procentowy 2 2 2 3" xfId="1654" xr:uid="{271F642C-5CC5-48A0-A7CA-28F92B3685BE}"/>
    <cellStyle name="Procentowy 2 2 3" xfId="1655" xr:uid="{6F847447-94FA-4339-A936-D94D1AA55ECD}"/>
    <cellStyle name="Procentowy 2 2 3 2" xfId="1656" xr:uid="{CD8D4094-22C6-4F4A-B14D-664E56CDF027}"/>
    <cellStyle name="Procentowy 2 2 3 3" xfId="1657" xr:uid="{E3BEFB9B-57B5-4160-924F-DAFF71065440}"/>
    <cellStyle name="Procentowy 2 2 4" xfId="1658" xr:uid="{60A7D83C-6848-4F1C-AD0C-9A9FDC8E1DE9}"/>
    <cellStyle name="Procentowy 2 2 5" xfId="1659" xr:uid="{258A4B78-C9B8-4C96-9A42-1004B83C9241}"/>
    <cellStyle name="Procentowy 2 3" xfId="1660" xr:uid="{8B43596C-D499-40B1-95CC-EB566B37F4DA}"/>
    <cellStyle name="Procentowy 2 3 2" xfId="1661" xr:uid="{58F3F4AD-9EAA-4832-9F3C-4AF679408D29}"/>
    <cellStyle name="Procentowy 2 3 2 2" xfId="1662" xr:uid="{0279A4FB-301F-4412-8473-6E57E333EFD3}"/>
    <cellStyle name="Procentowy 2 3 2 2 2" xfId="1663" xr:uid="{828DC3E2-CFE3-4406-96C8-33810C6495A9}"/>
    <cellStyle name="Procentowy 2 3 2 2 3" xfId="1664" xr:uid="{BB635B69-6A4C-4410-ABD5-054012BECA50}"/>
    <cellStyle name="Procentowy 2 3 2 3" xfId="1665" xr:uid="{74B21682-9C3E-48EA-B45B-54C7C10B568E}"/>
    <cellStyle name="Procentowy 2 3 2 3 2" xfId="1666" xr:uid="{2EE404AC-A6CA-4E86-9B92-FAA0E50AEB68}"/>
    <cellStyle name="Procentowy 2 3 2 4" xfId="1667" xr:uid="{36488864-5CA6-4C93-A6FD-173BAFD047D8}"/>
    <cellStyle name="Procentowy 2 3 2 4 2" xfId="1668" xr:uid="{963D74BB-275A-4C32-B364-5DEB6E0CA25F}"/>
    <cellStyle name="Procentowy 2 3 2 5" xfId="1669" xr:uid="{69253F42-AAAB-4FFE-8847-E15B1E535977}"/>
    <cellStyle name="Procentowy 2 3 3" xfId="1670" xr:uid="{DA6202F5-2038-4392-A3CF-AFB7D9D8376A}"/>
    <cellStyle name="Procentowy 2 3 3 2" xfId="1671" xr:uid="{EDCDCF8E-4916-40B4-A405-846D77B6251D}"/>
    <cellStyle name="Procentowy 2 3 3 3" xfId="1672" xr:uid="{A17DFBFE-7999-4D3D-8F45-3745D5D2850A}"/>
    <cellStyle name="Procentowy 2 3 4" xfId="1673" xr:uid="{924EE94D-2D8A-4F1F-B657-071B35F313F8}"/>
    <cellStyle name="Procentowy 2 4" xfId="1674" xr:uid="{5BEF587F-C796-4352-A5B5-B2430B933851}"/>
    <cellStyle name="Procentowy 2 4 2" xfId="1675" xr:uid="{810D4FA7-8DB1-4164-B6EC-FAFDC0185594}"/>
    <cellStyle name="Procentowy 2 4 2 2" xfId="1676" xr:uid="{DF1266BB-2BC4-4163-B0D1-2CF44777A29D}"/>
    <cellStyle name="Procentowy 2 4 2 3" xfId="1677" xr:uid="{FD8A1D55-1C88-4FD9-B9F8-7346C7122EFF}"/>
    <cellStyle name="Procentowy 2 4 3" xfId="1678" xr:uid="{BB7B3C3B-A97E-4F62-94E5-4E3247EAC633}"/>
    <cellStyle name="Procentowy 2 4 3 2" xfId="1679" xr:uid="{673EE0B9-5CDC-4C5D-91F8-BCDF410693B5}"/>
    <cellStyle name="Procentowy 2 4 4" xfId="1680" xr:uid="{CD89BCA0-DD39-4595-B09C-B5392EF66D1F}"/>
    <cellStyle name="Procentowy 2 4 4 2" xfId="1681" xr:uid="{7B48DC0B-A4E2-4481-82A1-3A59032CB47D}"/>
    <cellStyle name="Procentowy 2 4 5" xfId="1682" xr:uid="{F1311FA9-DA68-4438-A9DF-DCA1F50BBE90}"/>
    <cellStyle name="Procentowy 2 5" xfId="1683" xr:uid="{D0F70717-1940-4C33-B14F-14C63AF3BA0C}"/>
    <cellStyle name="Procentowy 2 6" xfId="1684" xr:uid="{5DD21331-41DC-4A8A-9AD9-69759B299B10}"/>
    <cellStyle name="Procentowy 2 6 2" xfId="1685" xr:uid="{C031CA53-DC9A-4AB1-822D-83EC8F9EEEFF}"/>
    <cellStyle name="Procentowy 2 6 2 2" xfId="1686" xr:uid="{F19CB475-D253-4DE0-9ED3-211266DCDB42}"/>
    <cellStyle name="Procentowy 2 6 3" xfId="1687" xr:uid="{ED95D3AB-81C2-422F-BCF1-2B318B94FEE9}"/>
    <cellStyle name="Procentowy 2 6 3 2" xfId="1688" xr:uid="{31C0C226-E1FE-42EB-AF15-0978869A075C}"/>
    <cellStyle name="Procentowy 2 6 4" xfId="1689" xr:uid="{84EB3FBB-7414-4E44-9085-DBCD1AF09297}"/>
    <cellStyle name="Procentowy 2 7" xfId="1690" xr:uid="{7566C60D-33DA-405B-83D1-A940060E3328}"/>
    <cellStyle name="Procentowy 2 7 2" xfId="1691" xr:uid="{293299C6-4119-4DBA-9BBC-83A8E4C8D1A3}"/>
    <cellStyle name="Procentowy 2 8" xfId="1692" xr:uid="{6915E3CE-8695-4869-8BFC-9D752A04227C}"/>
    <cellStyle name="Procentowy 2 8 2" xfId="1693" xr:uid="{8640D087-A937-49C2-A792-BFAA482E0534}"/>
    <cellStyle name="Procentowy 2 8 3" xfId="1694" xr:uid="{6A05A007-3AD1-4A4C-AF27-C688275EC58D}"/>
    <cellStyle name="Procentowy 2 9" xfId="1695" xr:uid="{5CE71D44-E8BE-4808-8F53-AB9F285295F3}"/>
    <cellStyle name="Procentowy 2 9 2" xfId="1696" xr:uid="{14E9C9E5-42C8-4C6D-ADF5-B7CB9DBDC792}"/>
    <cellStyle name="Procentowy 3" xfId="1697" xr:uid="{EF9107A9-38AA-45D8-92D3-D87396BD638D}"/>
    <cellStyle name="Procentowy 4" xfId="1698" xr:uid="{125D2557-56BE-456A-8015-0DF0188F3CC7}"/>
    <cellStyle name="Procentowy 4 2" xfId="1699" xr:uid="{DF12B3EA-F4A5-4674-849D-7A26F9CFDA3E}"/>
    <cellStyle name="Procentowy 4 3" xfId="1700" xr:uid="{3AB6D991-7F67-4D80-A676-556156006F98}"/>
    <cellStyle name="Procentowy 4 4" xfId="1701" xr:uid="{84766F16-F484-40A3-98EF-5F6E765BA2F4}"/>
    <cellStyle name="Procentowy 5" xfId="25" xr:uid="{54866908-B0BC-4735-830B-06CD13D5B2F5}"/>
    <cellStyle name="Procentowy 5 2" xfId="1703" xr:uid="{A624B567-6F5E-4FE7-AEDF-967F9E88404A}"/>
    <cellStyle name="Procentowy 5 3" xfId="2180" xr:uid="{B8D65DAA-BBB9-4220-A5BA-26B9C26FE43B}"/>
    <cellStyle name="Procentowy 5 4" xfId="1702" xr:uid="{481B4D84-D789-4C42-99A9-54B9DBBECF09}"/>
    <cellStyle name="Procentowy 6" xfId="53" xr:uid="{497CFAF0-C7C3-49DE-9D2A-7156F26A2AD1}"/>
    <cellStyle name="Procentowy 7" xfId="49" xr:uid="{9562E900-15AE-4F8F-B23D-BF564369DCC3}"/>
    <cellStyle name="Procentowy 8" xfId="45" xr:uid="{E3BD9E5D-F6A7-4B49-974E-B47F612FA430}"/>
    <cellStyle name="Prozent 2" xfId="1704" xr:uid="{7D0B9223-129B-4407-B3F5-9CFC799A91CE}"/>
    <cellStyle name="Prozent 2 2" xfId="1705" xr:uid="{590F788B-A50B-4FA3-9229-76291175970F}"/>
    <cellStyle name="Prozent 3" xfId="1706" xr:uid="{1319CF7C-DDC3-4CA3-A5B1-CF7CACAEA8DA}"/>
    <cellStyle name="Prozent 4" xfId="1707" xr:uid="{FEA67628-D26F-4C9C-A48C-609194848FCB}"/>
    <cellStyle name="Prozent 5" xfId="1708" xr:uid="{DAC653E4-21D7-4E39-BEB1-2250DA9345C3}"/>
    <cellStyle name="Prozent 5 2" xfId="1709" xr:uid="{B5FE2F3C-66E0-4768-B047-274D61C842AF}"/>
    <cellStyle name="Prozent 5 2 2" xfId="1710" xr:uid="{DF7E1284-4254-4D78-A188-273D99F779C5}"/>
    <cellStyle name="Prozent 5 2 3" xfId="1711" xr:uid="{DD5A907F-319A-4A3C-9363-9D8E75214B7A}"/>
    <cellStyle name="Prozent 5 2 3 2" xfId="1712" xr:uid="{ED1693B7-5CA3-42D0-9838-1E9BBCC8AFD6}"/>
    <cellStyle name="Prozent 5 2 3 3" xfId="1713" xr:uid="{A5E30B6A-6EE8-4E61-9407-0B4976B79889}"/>
    <cellStyle name="Prozent 5 2 3 4" xfId="1714" xr:uid="{7D48EA7F-C2ED-4F8E-9980-45D9FA3F6A51}"/>
    <cellStyle name="Prozent 5 3" xfId="1715" xr:uid="{80DA0F5F-8DCF-4ADC-BB4F-CC2B0F1EB153}"/>
    <cellStyle name="Prozent 5 3 2" xfId="1716" xr:uid="{DF064526-175E-4771-8C60-13DA8FD797FB}"/>
    <cellStyle name="Prozent 5 3 3" xfId="1717" xr:uid="{D70CFBB8-E3B4-4806-927B-DF67EDB10012}"/>
    <cellStyle name="Prozent 5 3 4" xfId="1718" xr:uid="{3F44CCC4-B958-4876-96B0-45FC74B7E38A}"/>
    <cellStyle name="Prozent 5 4" xfId="1719" xr:uid="{EEA7DF45-97CE-493D-BC06-EFCA40F7D2AE}"/>
    <cellStyle name="Prozent 6" xfId="1720" xr:uid="{B8D3C0C4-EF15-4AB7-9F61-D639FD3F5632}"/>
    <cellStyle name="Prozent 6 2" xfId="1721" xr:uid="{2D964D1A-2055-4C2F-BA51-DE6EFF355204}"/>
    <cellStyle name="Prozent 6 2 2" xfId="1722" xr:uid="{0FF38B22-F946-4580-8B45-F1C3B65DFE8C}"/>
    <cellStyle name="Prozent 6 2 3" xfId="1723" xr:uid="{638D6092-A3FF-45D8-8028-342BD1EB9A6E}"/>
    <cellStyle name="Prozent 6 2 3 2" xfId="1724" xr:uid="{64CD930C-CB65-4EC5-846A-F21F226FC2EA}"/>
    <cellStyle name="Prozent 6 2 3 3" xfId="1725" xr:uid="{DC469959-132F-49FD-85BC-E66FAF0A69D9}"/>
    <cellStyle name="Prozent 6 2 3 4" xfId="1726" xr:uid="{338503CF-3A01-4944-A8A2-4B8CE243DA43}"/>
    <cellStyle name="Prozent 6 3" xfId="1727" xr:uid="{791E9595-2CFF-42C6-93EC-EE367004ABA8}"/>
    <cellStyle name="Prozent 6 3 2" xfId="1728" xr:uid="{8A4A6795-9BCC-46B8-AF6C-1DB168758E1F}"/>
    <cellStyle name="Prozent 6 3 3" xfId="1729" xr:uid="{F7BFC9EA-CA91-48C7-8A8A-8873E8EFE750}"/>
    <cellStyle name="Prozent 6 3 4" xfId="1730" xr:uid="{5586A6B1-F8E1-4CB4-92F6-485087340275}"/>
    <cellStyle name="Prozent 6 4" xfId="1731" xr:uid="{4F8F1CD1-0012-4023-B8F8-FCF79F5B365D}"/>
    <cellStyle name="Prozent 7" xfId="1732" xr:uid="{51BEC9D9-5428-479C-9B55-C51704A4FE7D}"/>
    <cellStyle name="Prozent 8" xfId="1733" xr:uid="{7AFEF34B-7C73-4C95-99B5-DB8844554508}"/>
    <cellStyle name="Prozent 8 2" xfId="1734" xr:uid="{93C9FB54-CC3A-4DB0-B5C9-532A2EA04C24}"/>
    <cellStyle name="Prozent 8 2 2" xfId="1735" xr:uid="{8DDD25FE-EC65-4632-80A0-3AE710A999DB}"/>
    <cellStyle name="Prozent 8 2 3" xfId="1736" xr:uid="{9B838786-AB4F-4B98-B61B-67626D6EF0B5}"/>
    <cellStyle name="Prozent 8 3" xfId="1737" xr:uid="{46981777-8C3B-4954-9105-6EC9D33F5F97}"/>
    <cellStyle name="Prozent 8 4" xfId="1738" xr:uid="{49D70B4E-733D-425C-B67B-3C887F572FFE}"/>
    <cellStyle name="Pyör. luku_Layo9704" xfId="1739" xr:uid="{DAA7F504-5571-4B07-8BA1-76414398F761}"/>
    <cellStyle name="Pyör. valuutta_Layo9704" xfId="1740" xr:uid="{FC4CB0B7-86E7-4307-81F8-89829CBD02B7}"/>
    <cellStyle name="RangeName" xfId="1741" xr:uid="{DDE2EB87-64F1-40EC-A7B1-107A4F7CAC18}"/>
    <cellStyle name="SAPBEXaggData" xfId="1742" xr:uid="{F3856F7E-4C22-42FB-9607-42622244A241}"/>
    <cellStyle name="SAPBEXaggDataEmph" xfId="1743" xr:uid="{37424A13-8641-4218-950D-57DCECC9EC92}"/>
    <cellStyle name="SAPBEXaggItem" xfId="1744" xr:uid="{52BD1178-6C7F-4758-BAEA-FE29E4095F36}"/>
    <cellStyle name="SAPBEXaggItemX" xfId="1745" xr:uid="{6D80BEC5-7999-44A9-82AC-4C2F245237CD}"/>
    <cellStyle name="SAPBEXchaText" xfId="1746" xr:uid="{62F8604C-AE16-43DB-AA3C-3FF061B86BCB}"/>
    <cellStyle name="SAPBEXexcBad7" xfId="1747" xr:uid="{0FC02A97-F7E8-49D4-AD5D-A2657426E6A6}"/>
    <cellStyle name="SAPBEXexcBad8" xfId="1748" xr:uid="{7AD029A0-F393-40D5-948D-079B5113D21B}"/>
    <cellStyle name="SAPBEXexcBad9" xfId="1749" xr:uid="{F8593C8C-CF83-4245-A03B-15CA6F8D0007}"/>
    <cellStyle name="SAPBEXexcCritical4" xfId="1750" xr:uid="{A323641F-ACAC-43FC-A61A-0150FF3574A8}"/>
    <cellStyle name="SAPBEXexcCritical5" xfId="1751" xr:uid="{695D0FB1-7D24-4E7C-8011-4C8CBA7ED41E}"/>
    <cellStyle name="SAPBEXexcCritical6" xfId="1752" xr:uid="{63219D63-B51B-4F3B-855F-857E7DE7A0E1}"/>
    <cellStyle name="SAPBEXexcGood1" xfId="1753" xr:uid="{66A894F1-DDA4-43D2-B626-541A948EC048}"/>
    <cellStyle name="SAPBEXexcGood2" xfId="1754" xr:uid="{983C9618-D68F-474E-960F-DDA962EEDA7B}"/>
    <cellStyle name="SAPBEXexcGood3" xfId="1755" xr:uid="{912DA5DE-BDBF-465C-A575-FFFA28C85BF7}"/>
    <cellStyle name="SAPBEXfilterDrill" xfId="1756" xr:uid="{5BA3D997-FE69-4103-8C2F-624474D7DBE6}"/>
    <cellStyle name="SAPBEXfilterItem" xfId="1757" xr:uid="{0894A342-76C6-423A-A8D8-97CE7019B1CD}"/>
    <cellStyle name="SAPBEXfilterText" xfId="1758" xr:uid="{CE422712-757B-440B-8F9F-E44FDBF3F0B0}"/>
    <cellStyle name="SAPBEXformats" xfId="1759" xr:uid="{FAE37A88-E755-4E22-9A02-BDF1149245A0}"/>
    <cellStyle name="SAPBEXheaderItem" xfId="1760" xr:uid="{9F34E025-C179-4AA9-96CD-5EE12B83FD52}"/>
    <cellStyle name="SAPBEXheaderText" xfId="1761" xr:uid="{784D8DCD-0014-4769-AB39-4F3B85E22553}"/>
    <cellStyle name="SAPBEXHLevel0" xfId="1762" xr:uid="{FF313C99-482B-439A-9992-1D76FDB2B229}"/>
    <cellStyle name="SAPBEXHLevel0X" xfId="1763" xr:uid="{CF75D5B8-0AE8-4C6B-9466-48967BCE9FBC}"/>
    <cellStyle name="SAPBEXHLevel1" xfId="1764" xr:uid="{56DB874C-FF30-41C5-BA44-1FDD0A8D01B6}"/>
    <cellStyle name="SAPBEXHLevel1X" xfId="1765" xr:uid="{35310F7E-8BBF-4FAC-9846-70838A402B3A}"/>
    <cellStyle name="SAPBEXHLevel2" xfId="1766" xr:uid="{2685CFFD-EC25-49C4-B99F-23CEA39EA051}"/>
    <cellStyle name="SAPBEXHLevel2X" xfId="1767" xr:uid="{BC41D74C-6BF7-4250-9BCD-9AAAEA07449F}"/>
    <cellStyle name="SAPBEXHLevel3" xfId="1768" xr:uid="{AB1D900D-B8A8-43C2-9DD3-1175F9DCAA11}"/>
    <cellStyle name="SAPBEXHLevel3X" xfId="1769" xr:uid="{F1567250-D700-4C4D-9655-59F6D721D7EF}"/>
    <cellStyle name="SAPBEXresData" xfId="1770" xr:uid="{8B50F56A-C2A5-42AE-9006-4E7497ACB12A}"/>
    <cellStyle name="SAPBEXresDataEmph" xfId="1771" xr:uid="{8201C23C-793F-43EC-B0B3-1D94BDD1CA15}"/>
    <cellStyle name="SAPBEXresItem" xfId="1772" xr:uid="{E4295EF7-8F52-47B1-A18C-26F8BC765089}"/>
    <cellStyle name="SAPBEXresItemX" xfId="1773" xr:uid="{7CB69A4E-BAC7-4A19-B70F-2C83B29F4537}"/>
    <cellStyle name="SAPBEXstdData" xfId="1774" xr:uid="{10586746-FAE8-4D74-A792-8B1D99A48327}"/>
    <cellStyle name="SAPBEXstdDataEmph" xfId="1775" xr:uid="{A48EFE87-1242-4CB3-AA66-245F21720765}"/>
    <cellStyle name="SAPBEXstdItem" xfId="1776" xr:uid="{FC235200-FF32-44F1-8229-C3005595060C}"/>
    <cellStyle name="SAPBEXstdItemX" xfId="1777" xr:uid="{D81F0FB3-3DB5-4D02-84E8-868BD3A26352}"/>
    <cellStyle name="SAPBEXtitle" xfId="1778" xr:uid="{DE2FD18C-0C22-4085-868F-2DB15EEBDAEC}"/>
    <cellStyle name="SAPBEXundefined" xfId="1779" xr:uid="{49193FCF-1A28-49D5-8088-1084F9D4AE9D}"/>
    <cellStyle name="Schlecht 2" xfId="1780" xr:uid="{51FD9D9B-410A-4E5A-A88D-E45ECC3E31C3}"/>
    <cellStyle name="Shade" xfId="1781" xr:uid="{CDA77DE7-DA7A-4A32-B321-20ED0199F6F7}"/>
    <cellStyle name="Shade 2" xfId="2182" xr:uid="{03273EF6-3C6C-44B8-86D8-AFB433B6AB8B}"/>
    <cellStyle name="Standaard_Blad1" xfId="1782" xr:uid="{A3708AA6-EFC4-4008-ACB9-4E6BB1A42D3F}"/>
    <cellStyle name="Standard 10" xfId="1783" xr:uid="{548EFED2-7CFD-4B1C-BBD3-6436A4818FFF}"/>
    <cellStyle name="Standard 10 2" xfId="1784" xr:uid="{874F7360-F35F-430F-A1C9-D9646308F591}"/>
    <cellStyle name="Standard 11" xfId="1785" xr:uid="{76A309CD-EA6D-4AFD-B7DA-252901111EF8}"/>
    <cellStyle name="Standard 11 2" xfId="1786" xr:uid="{EE70ED8E-0478-44D8-A454-64194703C898}"/>
    <cellStyle name="Standard 11 2 2" xfId="1787" xr:uid="{1AF135A0-4907-41AB-8E1D-EE572E6890A6}"/>
    <cellStyle name="Standard 11 2 3" xfId="1788" xr:uid="{352DAB44-C647-4E38-AD8A-C7812625F10A}"/>
    <cellStyle name="Standard 11 2 4" xfId="1789" xr:uid="{ED8EC099-2DAD-4D31-BED6-37DB7CDFA40B}"/>
    <cellStyle name="Standard 11 2_CHP" xfId="1790" xr:uid="{22D34BFA-A574-4A7F-A201-491BF34DF869}"/>
    <cellStyle name="Standard 11 3" xfId="1791" xr:uid="{A734E8EB-9CD7-4A54-BEF1-3A9E82EDB2EC}"/>
    <cellStyle name="Standard 11 3 2" xfId="1792" xr:uid="{E4D18773-8756-4322-81D6-14CD8C4D0439}"/>
    <cellStyle name="Standard 11 3 3" xfId="1793" xr:uid="{8591810F-B0F3-435A-AA8A-120B61F8E7C9}"/>
    <cellStyle name="Standard 11 3 4" xfId="1794" xr:uid="{E85342A9-C86D-4629-8B1A-3832CE3831F8}"/>
    <cellStyle name="Standard 11 3_CHP" xfId="1795" xr:uid="{6110117C-DE65-4BE7-BD9E-665D59CE8F8D}"/>
    <cellStyle name="Standard 11 4" xfId="1796" xr:uid="{992AB314-12C3-44EF-A6E7-F764012DDA63}"/>
    <cellStyle name="Standard 11 4 2" xfId="1797" xr:uid="{36C411E4-8CDD-4BAA-84B4-F000AFA43232}"/>
    <cellStyle name="Standard 11 5" xfId="1798" xr:uid="{6D5326AB-324E-41B8-B284-95124268542F}"/>
    <cellStyle name="Standard 11 5 2" xfId="1799" xr:uid="{E4CBD38E-19E5-43E8-B651-5D8A976CB6BF}"/>
    <cellStyle name="Standard 11 5 3" xfId="1800" xr:uid="{BC9F5CC4-1092-41D4-B781-AD2915C5C9DA}"/>
    <cellStyle name="Standard 11 6" xfId="1801" xr:uid="{1AA36406-3BC1-438D-A319-0942BA5ED009}"/>
    <cellStyle name="Standard 12" xfId="1802" xr:uid="{D1FA25A2-2191-4B2A-9FC3-D734F875357C}"/>
    <cellStyle name="Standard 12 10" xfId="1803" xr:uid="{C6E9A736-867C-4646-A843-0B6FBBB129A2}"/>
    <cellStyle name="Standard 12 10 2" xfId="1804" xr:uid="{DFF178F9-D46C-4664-A120-394A7ED11199}"/>
    <cellStyle name="Standard 12 10 3" xfId="1805" xr:uid="{B721F7A3-6F90-456C-9F20-E80B67AFB59B}"/>
    <cellStyle name="Standard 12 2" xfId="1806" xr:uid="{99D2A2A4-C7D6-43B0-8439-60058C80393D}"/>
    <cellStyle name="Standard 12 2 2" xfId="1807" xr:uid="{0AE2A534-069C-4B04-9CF0-3C31C4080585}"/>
    <cellStyle name="Standard 12 2 2 2" xfId="1808" xr:uid="{92492188-80C2-48A2-AB9F-8CC21D7F3C02}"/>
    <cellStyle name="Standard 12 2 2 2 2" xfId="1809" xr:uid="{3320E209-33AB-4313-B20C-8D6AB95100F9}"/>
    <cellStyle name="Standard 12 2 2 2 2 2" xfId="1810" xr:uid="{76BF8862-7511-4F0E-8017-AC1A9D773603}"/>
    <cellStyle name="Standard 12 2 2 2 2 3" xfId="1811" xr:uid="{FA0823F0-43C2-4B8E-8E7E-83ACC328ABC5}"/>
    <cellStyle name="Standard 12 2 2 2 3" xfId="1812" xr:uid="{923463F4-BA2C-43B6-8027-9EF6E08BA83D}"/>
    <cellStyle name="Standard 12 2 2 3" xfId="1813" xr:uid="{EB35D719-D28F-4227-88A2-A825940E76A3}"/>
    <cellStyle name="Standard 12 2 2 4" xfId="1814" xr:uid="{CB4E751F-9A9B-479A-AF37-89CD441F51F1}"/>
    <cellStyle name="Standard 12 2 2_CHP" xfId="1815" xr:uid="{E2C3E099-FAF2-430A-8042-DA2FDD9E1BC0}"/>
    <cellStyle name="Standard 12 2 3" xfId="1816" xr:uid="{2EFCB4D7-CD32-4BBA-BCEC-8509F7A2E4F2}"/>
    <cellStyle name="Standard 12 2 3 2" xfId="1817" xr:uid="{6ED823B4-B7DD-429E-AAE5-91FE59E10EE5}"/>
    <cellStyle name="Standard 12 2 4" xfId="1818" xr:uid="{E2219B4D-7747-4BF7-BCCA-E103E0576E56}"/>
    <cellStyle name="Standard 12 2 4 2" xfId="1819" xr:uid="{3AC79E74-3B5D-49CA-93D0-9CBBC1F9B226}"/>
    <cellStyle name="Standard 12 2 5" xfId="1820" xr:uid="{C573D3BC-7413-4394-AFC0-06E4F9E8BF0B}"/>
    <cellStyle name="Standard 12 2 6" xfId="1821" xr:uid="{289ACCA5-F159-4010-992C-6F03353EF60F}"/>
    <cellStyle name="Standard 12 2_CHP" xfId="1822" xr:uid="{809AF491-3D9F-482D-A09A-72E181FB6B0B}"/>
    <cellStyle name="Standard 12 3" xfId="1823" xr:uid="{FD448AF8-EEA8-4B0E-8DCD-F9FFD0599353}"/>
    <cellStyle name="Standard 12 3 2" xfId="1824" xr:uid="{BE83EC29-94B9-4377-AEAB-36E283B49DE4}"/>
    <cellStyle name="Standard 12 3 3" xfId="1825" xr:uid="{EDD1C179-DA6F-4EFD-BC01-C735774CFE44}"/>
    <cellStyle name="Standard 12 4" xfId="1826" xr:uid="{C97168E1-7C42-43DF-9647-8C972072AF6F}"/>
    <cellStyle name="Standard 12 4 2" xfId="1827" xr:uid="{957E7726-3D36-4ADB-8367-6D0D4576B405}"/>
    <cellStyle name="Standard 12 4 3" xfId="1828" xr:uid="{7BEAE88E-5916-4992-BC2F-5382A54CAE7C}"/>
    <cellStyle name="Standard 12 5" xfId="1829" xr:uid="{44EFA598-265A-401C-BA90-07D13532FBF5}"/>
    <cellStyle name="Standard 12 6" xfId="1830" xr:uid="{5AADBAC1-CB28-4E6D-B2A1-0B8CD207DD00}"/>
    <cellStyle name="Standard 12 6 2" xfId="1831" xr:uid="{9352B778-81AF-4B40-A75F-EEBC657F6121}"/>
    <cellStyle name="Standard 12 6 3" xfId="1832" xr:uid="{4D2A79B1-DE06-494C-94B9-872E172CFCF1}"/>
    <cellStyle name="Standard 12 7" xfId="1833" xr:uid="{B82EC42D-DCDF-4998-B55D-3E447316A58A}"/>
    <cellStyle name="Standard 12 7 2" xfId="1834" xr:uid="{DA3BEF02-BE01-41E0-AECD-BB0CA192B02A}"/>
    <cellStyle name="Standard 12 7 3" xfId="1835" xr:uid="{098BFC3B-6D6B-4AE7-A37F-47901D5946D9}"/>
    <cellStyle name="Standard 12 8" xfId="1836" xr:uid="{17694F0A-1CC8-4B11-AE73-902493EC3B0C}"/>
    <cellStyle name="Standard 12 9" xfId="1837" xr:uid="{A677A426-F048-4729-9ED0-30DFEF5A124B}"/>
    <cellStyle name="Standard 12 9 2" xfId="1838" xr:uid="{718A8AF8-8939-49FF-A92A-9F0703D1024B}"/>
    <cellStyle name="Standard 12 9 3" xfId="1839" xr:uid="{2054F92E-A01F-40A8-9226-C643B783535F}"/>
    <cellStyle name="Standard 12_CHP" xfId="1840" xr:uid="{E886E37D-6B8F-4FEC-969F-881BA415B042}"/>
    <cellStyle name="Standard 13" xfId="1841" xr:uid="{AE413D9E-6419-4831-BD71-886C752DBD57}"/>
    <cellStyle name="Standard 13 2" xfId="1842" xr:uid="{6D396D8F-D153-4BFA-A4E4-A3DBBE2DC048}"/>
    <cellStyle name="Standard 13 3" xfId="1843" xr:uid="{E0E88A63-C8F5-481B-A476-49A24D1B0F3D}"/>
    <cellStyle name="Standard 13 4" xfId="1844" xr:uid="{95DC311F-1079-4425-A77B-CED18E4DE235}"/>
    <cellStyle name="Standard 13_CHP" xfId="1845" xr:uid="{E13D6D3C-FBA5-4357-AC19-05CAD0BF044A}"/>
    <cellStyle name="Standard 14" xfId="1846" xr:uid="{A37A49B4-650D-423F-B6C3-65AAF64E7483}"/>
    <cellStyle name="Standard 15" xfId="1847" xr:uid="{E6E8D326-D9BA-4073-BB8D-32229FFC3EE3}"/>
    <cellStyle name="Standard 2" xfId="1848" xr:uid="{9843DA3F-3AE7-4816-8828-240820BD16F3}"/>
    <cellStyle name="Standard 2 2" xfId="1849" xr:uid="{274E645B-9771-439E-86C0-030BDD152CD9}"/>
    <cellStyle name="Standard 2 3" xfId="1850" xr:uid="{F8016CF6-158C-4704-882B-9CB43522397B}"/>
    <cellStyle name="Standard 2 3 2" xfId="1851" xr:uid="{B7900C8B-56F5-48AC-A391-FF79DA685C82}"/>
    <cellStyle name="Standard 2 3 2 2" xfId="1852" xr:uid="{A1451FAD-EE0B-4FA1-843B-3E69A9DFAAD2}"/>
    <cellStyle name="Standard 2 3 2 3" xfId="1853" xr:uid="{678719ED-6327-4181-9725-14819065B39A}"/>
    <cellStyle name="Standard 2 3 2_CHP" xfId="1854" xr:uid="{FAC54D12-91F5-4586-81D9-7044A3804BFD}"/>
    <cellStyle name="Standard 2 3 3" xfId="1855" xr:uid="{1D4DCFAE-2A48-4C92-B929-107D17E7CB96}"/>
    <cellStyle name="Standard 2 3 4" xfId="1856" xr:uid="{8B74FBA4-DA55-473A-8CB5-DF0373A770F2}"/>
    <cellStyle name="Standard 2 3_CHP" xfId="1857" xr:uid="{94C45A5E-CF88-4CC5-8D0D-A4EEBB6B1E66}"/>
    <cellStyle name="Standard 2 4" xfId="1858" xr:uid="{1B8C52C7-5149-48AF-B25D-7952B7DEB8C0}"/>
    <cellStyle name="Standard 2 4 2" xfId="1859" xr:uid="{A66C0034-BB76-49D9-9003-109A3AE709B1}"/>
    <cellStyle name="Standard 2 4 2 2" xfId="1860" xr:uid="{FDF1ABF9-F20F-4505-901C-74B465C8E27C}"/>
    <cellStyle name="Standard 2 4 2 3" xfId="1861" xr:uid="{FE48F66F-8B03-4A54-8B2E-D158FB7F8410}"/>
    <cellStyle name="Standard 2 4 2_CHP" xfId="1862" xr:uid="{92149497-EE9F-4CFB-B76D-C55BA9680EF2}"/>
    <cellStyle name="Standard 2 4 3" xfId="1863" xr:uid="{0DFE782C-D9C2-40A5-8428-97B3D677AA19}"/>
    <cellStyle name="Standard 2 4 4" xfId="1864" xr:uid="{BA5F832D-1FB8-4466-B3E1-B05A8569FFD7}"/>
    <cellStyle name="Standard 2 4_CHP" xfId="1865" xr:uid="{8BC83CC3-71AC-4103-AB2C-A1DF4F435D32}"/>
    <cellStyle name="Standard 2 5" xfId="1866" xr:uid="{33FB25E5-274A-4609-88B3-675A6DA53C3C}"/>
    <cellStyle name="Standard 3" xfId="1867" xr:uid="{D951EAF8-B7B7-429F-A90B-84B8CB797ECF}"/>
    <cellStyle name="Standard 3 2" xfId="1868" xr:uid="{81C1C8AF-AD15-4CDE-ABB2-9F43B9A7D281}"/>
    <cellStyle name="Standard 3_PL" xfId="1869" xr:uid="{C96509B7-54AD-4CCF-B09E-698BD6F78C30}"/>
    <cellStyle name="Standard 4" xfId="1870" xr:uid="{5DB1A31F-F06C-41F8-8FD2-619855E7299E}"/>
    <cellStyle name="Standard 4 2" xfId="1871" xr:uid="{A1E40BC1-AEAF-4D93-9B5A-D8A615CD0DFC}"/>
    <cellStyle name="Standard 4_PL" xfId="1872" xr:uid="{BDD8D1B4-6DCD-4ACD-AD2E-C503890B3D5A}"/>
    <cellStyle name="Standard 5" xfId="1873" xr:uid="{CFB8F77B-4E70-449C-8139-52E0E7E6D815}"/>
    <cellStyle name="Standard 5 2" xfId="1874" xr:uid="{C6EF42EE-CEE8-4E47-97ED-98DF1DE4F6A8}"/>
    <cellStyle name="Standard 5 2 2" xfId="1875" xr:uid="{E5ADE98E-DD32-45A2-BB08-93E12D31EC08}"/>
    <cellStyle name="Standard 5 2 2 2" xfId="1876" xr:uid="{F175AA36-471B-46DE-A85A-D52381524C3A}"/>
    <cellStyle name="Standard 5 2 2 2 2" xfId="1877" xr:uid="{BB53B2FC-9745-4911-A362-C769CF98CF25}"/>
    <cellStyle name="Standard 5 2 2 2 3" xfId="1878" xr:uid="{140FDEE6-B50F-4E9E-9234-2166F06D2A60}"/>
    <cellStyle name="Standard 5 2 2 2_CHP" xfId="1879" xr:uid="{32F5A232-4797-47CF-809E-2588DB847646}"/>
    <cellStyle name="Standard 5 2 2 3" xfId="1880" xr:uid="{7FA37414-16D6-4956-ABA5-D5B3E5AEAD0F}"/>
    <cellStyle name="Standard 5 2 2 4" xfId="1881" xr:uid="{1400B518-EED7-4D5A-B3CF-0188D6D4B36D}"/>
    <cellStyle name="Standard 5 2 2_CHP" xfId="1882" xr:uid="{0C3ABD82-0752-4AFA-AFD3-BEA17D185EB6}"/>
    <cellStyle name="Standard 5 2 3" xfId="1883" xr:uid="{50BF9354-E64F-40B3-BF66-D92B6B1CD6B5}"/>
    <cellStyle name="Standard 5 2 3 2" xfId="1884" xr:uid="{0A206A08-B096-49E5-8692-C7275CD248F6}"/>
    <cellStyle name="Standard 5 2 3 2 2" xfId="1885" xr:uid="{0B36CE85-49D0-4ECA-8628-82CC32DFCD0C}"/>
    <cellStyle name="Standard 5 2 3 2 3" xfId="1886" xr:uid="{02998CC7-5353-4F03-9DF1-B19A7EDB1457}"/>
    <cellStyle name="Standard 5 2 3 2_CHP" xfId="1887" xr:uid="{AD3F5BF7-82C5-426C-BB8D-CBAEF81E8373}"/>
    <cellStyle name="Standard 5 2 3 3" xfId="1888" xr:uid="{A4852994-2A47-443F-8ADB-D968ACE729AD}"/>
    <cellStyle name="Standard 5 2 3 4" xfId="1889" xr:uid="{22CF3E74-75E2-4BEF-9514-8DF8722BC95B}"/>
    <cellStyle name="Standard 5 2 3_CHP" xfId="1890" xr:uid="{1EF8B196-D9BC-4E08-AE4C-A1904A389586}"/>
    <cellStyle name="Standard 5 2 4" xfId="1891" xr:uid="{6B639492-0A18-4177-871A-D2A0C0E9A467}"/>
    <cellStyle name="Standard 5 2 4 2" xfId="1892" xr:uid="{5934369C-F6F6-46FC-AD78-33E0BD1F5645}"/>
    <cellStyle name="Standard 5 2 4 3" xfId="1893" xr:uid="{3E990E9A-E0C0-4D95-8BA2-B0592A317953}"/>
    <cellStyle name="Standard 5 2 4_CHP" xfId="1894" xr:uid="{72C6C07E-8C9A-406C-94BA-73E70ACEF4C0}"/>
    <cellStyle name="Standard 5 2 5" xfId="1895" xr:uid="{E06BB67C-2382-4390-B1C2-81F8E15BFEA7}"/>
    <cellStyle name="Standard 5 2 6" xfId="1896" xr:uid="{A7BF1092-C851-4E9C-9012-9973C2AF44A0}"/>
    <cellStyle name="Standard 5 2_CHP" xfId="1897" xr:uid="{9F516938-2656-4E27-81C4-9A25F4CE24F9}"/>
    <cellStyle name="Standard 5 3" xfId="1898" xr:uid="{EBD8CDC2-26DD-40C7-955E-A0D6CE912538}"/>
    <cellStyle name="Standard 5 3 2" xfId="1899" xr:uid="{EAC8B375-93D5-464F-A57D-548ED6586C1D}"/>
    <cellStyle name="Standard 5 3 2 2" xfId="1900" xr:uid="{70C7D32D-FE5F-4083-AC61-03E32B8BB960}"/>
    <cellStyle name="Standard 5 3 2 3" xfId="1901" xr:uid="{8B5745D9-9A75-4FF5-93B1-2E5B74D41F62}"/>
    <cellStyle name="Standard 5 3 2_CHP" xfId="1902" xr:uid="{7236801A-6F81-4CAB-880A-EB6CF90E2EC4}"/>
    <cellStyle name="Standard 5 3 3" xfId="1903" xr:uid="{D32528C9-C9DD-4370-8CDB-E7219C807B55}"/>
    <cellStyle name="Standard 5 3 4" xfId="1904" xr:uid="{22B22A03-8A6A-4CCF-8404-165EB0B51D69}"/>
    <cellStyle name="Standard 5 3_CHP" xfId="1905" xr:uid="{BE40E637-3CEA-4113-874D-B6571788FFA3}"/>
    <cellStyle name="Standard 5 4" xfId="1906" xr:uid="{EE721C5A-3F43-4FBF-89C2-01B816141F68}"/>
    <cellStyle name="Standard 5 4 2" xfId="1907" xr:uid="{E48C0264-E558-499F-80DC-BEE6B8EA5E3E}"/>
    <cellStyle name="Standard 5 4 2 2" xfId="1908" xr:uid="{8A605150-C432-4D24-9703-2AD49E6A18CC}"/>
    <cellStyle name="Standard 5 4 2 3" xfId="1909" xr:uid="{BF5800EE-FFF8-4523-8244-03257146E9AA}"/>
    <cellStyle name="Standard 5 4 2_CHP" xfId="1910" xr:uid="{FBDF9B33-1DD0-4D63-997C-AA92F3827ED3}"/>
    <cellStyle name="Standard 5 4 3" xfId="1911" xr:uid="{895D0DC8-EF54-44C8-868F-31802EEC9DFA}"/>
    <cellStyle name="Standard 5 4 4" xfId="1912" xr:uid="{F1CD59A7-E8FE-41A8-A50C-79ADFB53B503}"/>
    <cellStyle name="Standard 5 4_CHP" xfId="1913" xr:uid="{2C65EADD-AAC1-4FD0-8329-3784346EB5E0}"/>
    <cellStyle name="Standard 5 5" xfId="1914" xr:uid="{46F5FAB8-53A7-4915-B2FC-0E1D7D15349B}"/>
    <cellStyle name="Standard 5 5 2" xfId="1915" xr:uid="{1EE110EE-2BE1-4183-A9B9-911EB5E93631}"/>
    <cellStyle name="Standard 5 5 2 2" xfId="1916" xr:uid="{9BCAC464-EFE5-4DEA-8184-89CAE67A6C2E}"/>
    <cellStyle name="Standard 5 5 2 3" xfId="1917" xr:uid="{FA0BFFE7-9AB5-4FE5-AA4D-09B3BF396417}"/>
    <cellStyle name="Standard 5 5 2_CHP" xfId="1918" xr:uid="{E4378981-E485-444B-AA57-026118D5C963}"/>
    <cellStyle name="Standard 5 5 3" xfId="1919" xr:uid="{EFA0923C-E671-4547-8197-4CA143486090}"/>
    <cellStyle name="Standard 5 5 4" xfId="1920" xr:uid="{ADC7F7AD-77DC-46DF-9153-C7C1904C7D12}"/>
    <cellStyle name="Standard 5 5_CHP" xfId="1921" xr:uid="{9C705DB3-7CF7-4C73-B6FD-6743F22274BB}"/>
    <cellStyle name="Standard 5 6" xfId="1922" xr:uid="{82AB59F5-7078-48A7-ABD3-0BB74F60C4C3}"/>
    <cellStyle name="Standard 5 6 2" xfId="1923" xr:uid="{3BB23E3D-5F63-4826-9782-3BBF8E0EC9BF}"/>
    <cellStyle name="Standard 5 6 3" xfId="1924" xr:uid="{79956C91-8144-41EF-B0F0-339191E5BFDA}"/>
    <cellStyle name="Standard 5 6_CHP" xfId="1925" xr:uid="{9CAA37ED-21AD-4459-A58A-5A87409E8C78}"/>
    <cellStyle name="Standard 5 7" xfId="1926" xr:uid="{4C9D0444-7859-498B-8B0F-1172B5E2C5C5}"/>
    <cellStyle name="Standard 5 8" xfId="1927" xr:uid="{9A3059DB-F727-4E74-926B-DFB19E5389B6}"/>
    <cellStyle name="Standard 5_CHP" xfId="1928" xr:uid="{D931AEAA-90AD-4C30-AD78-8EDBCE0E84CF}"/>
    <cellStyle name="Standard 6" xfId="1929" xr:uid="{65F79066-E866-4ACE-B1F1-E3ACE92329C1}"/>
    <cellStyle name="Standard 6 2" xfId="1930" xr:uid="{AD53E8AF-46FE-448B-A3C3-5F1B43773471}"/>
    <cellStyle name="Standard 6 2 2" xfId="1931" xr:uid="{817FAC8C-DD5C-4FEE-80CB-B61BC59DD3BE}"/>
    <cellStyle name="Standard 6 2 3" xfId="1932" xr:uid="{8AA4C534-86A3-4086-8332-152483F05447}"/>
    <cellStyle name="Standard 6 2 4" xfId="1933" xr:uid="{A4483A28-E250-45F2-A159-0C95AE66FB6A}"/>
    <cellStyle name="Standard 6 2_CHP" xfId="1934" xr:uid="{7A279C1C-9A80-42F9-A6C9-FB37AA0BD1EB}"/>
    <cellStyle name="Standard 7" xfId="1935" xr:uid="{3B7D56B3-073B-4530-BC04-C890B77B3433}"/>
    <cellStyle name="Standard 8" xfId="1936" xr:uid="{3579FEDB-FDB4-4593-9770-D20E8C9F69D1}"/>
    <cellStyle name="Standard 8 2" xfId="1937" xr:uid="{C103D84B-6721-4581-8B4B-28913F1FC555}"/>
    <cellStyle name="Standard 8 2 2" xfId="1938" xr:uid="{F1591B59-8921-4505-BBCB-E7FAEFDE0BB7}"/>
    <cellStyle name="Standard 8 2 3" xfId="1939" xr:uid="{55E5EB59-4F2A-4343-8CDF-AE80C095FE4D}"/>
    <cellStyle name="Standard 8 2_CHP" xfId="1940" xr:uid="{B6C0D334-C399-461C-AA64-CDAC2535AEA7}"/>
    <cellStyle name="Standard 8 3" xfId="1941" xr:uid="{44C5869C-F806-44AE-917C-1E4FC9086471}"/>
    <cellStyle name="Standard 8 4" xfId="1942" xr:uid="{FA6AF811-87B5-47B1-8337-2EA3514C0350}"/>
    <cellStyle name="Standard 8_CHP" xfId="1943" xr:uid="{B8A909FF-605F-4A7A-8321-9CF0EDA6BA53}"/>
    <cellStyle name="Standard 9" xfId="1944" xr:uid="{E87DBC5A-2710-4F98-862F-B8DE52433090}"/>
    <cellStyle name="Standard 9 2" xfId="1945" xr:uid="{FFE5D56E-82A0-4C2F-9449-C7B5F4605C4A}"/>
    <cellStyle name="Standard 9 2 2" xfId="1946" xr:uid="{A5D8806B-DC0A-4BE4-BDC6-24E69332BFD1}"/>
    <cellStyle name="Standard 9 2 3" xfId="1947" xr:uid="{57964549-9481-49A5-B0B9-B47D5512799D}"/>
    <cellStyle name="Standard 9 2_CHP" xfId="1948" xr:uid="{5A87BCD2-8783-4616-A882-03B704DC41F0}"/>
    <cellStyle name="Standard 9 3" xfId="1949" xr:uid="{94DE1CAB-07B4-41C1-9B2E-2F6777F9B795}"/>
    <cellStyle name="Standard 9 4" xfId="1950" xr:uid="{C2764C5D-5DB6-422A-9CC8-06B0711BF4EE}"/>
    <cellStyle name="Standard 9_CHP" xfId="1951" xr:uid="{C90F1811-5D3C-46D7-A9B6-CCD1C8B0E6C7}"/>
    <cellStyle name="Standard_Results_Pan_EU_OLGA_NUC" xfId="1952" xr:uid="{36316A3E-D6A6-4B06-A527-6B3533EAFF60}"/>
    <cellStyle name="Style 21" xfId="1953" xr:uid="{E7CC8E8B-B653-49C5-8753-EBEEDDB6A2F6}"/>
    <cellStyle name="Style 21 2" xfId="1954" xr:uid="{2549364E-3794-4387-A213-59BC50A7B364}"/>
    <cellStyle name="Style 21 2 2" xfId="2183" xr:uid="{7040D07F-4651-47BD-B08D-FEFAABD7EAA3}"/>
    <cellStyle name="Style 21 3" xfId="1955" xr:uid="{10E637DB-E602-4A53-99AD-734AE88EFA7C}"/>
    <cellStyle name="Style 21 3 2" xfId="2184" xr:uid="{3EDA8751-DEF7-492A-8071-DB91CF09A093}"/>
    <cellStyle name="Style 21 4" xfId="1956" xr:uid="{14F31371-BD90-4B3A-8F50-F4AD9ABD6F33}"/>
    <cellStyle name="Style 21 5" xfId="1957" xr:uid="{4F182C99-B90A-4473-9D87-93306764A15A}"/>
    <cellStyle name="Style 21 5 2" xfId="2185" xr:uid="{CA5F65C2-A1E0-4BAB-A793-E6E0B34DCF2F}"/>
    <cellStyle name="Style 22" xfId="1958" xr:uid="{243B1D13-E8AA-4953-8208-E4015DA24BDF}"/>
    <cellStyle name="Style 22 2" xfId="1959" xr:uid="{22C19850-E5E7-4B80-AC43-482030D2F560}"/>
    <cellStyle name="Style 22 2 2" xfId="2186" xr:uid="{67939688-5435-4C89-8AF1-5EF5AD09ED48}"/>
    <cellStyle name="Style 22 3" xfId="1960" xr:uid="{FFAFE7E5-B1E2-4D2B-B614-59C92F74039A}"/>
    <cellStyle name="Style 22 4" xfId="1961" xr:uid="{A37D1F3C-EA3B-4C07-9B28-3F4F91C42424}"/>
    <cellStyle name="Style 22 4 2" xfId="2187" xr:uid="{4D93BFD7-D199-443C-9A2A-A6BC1BD21595}"/>
    <cellStyle name="Style 23" xfId="1962" xr:uid="{08084168-CCA4-4D42-8F3C-850926D4C93A}"/>
    <cellStyle name="Style 23 2" xfId="1963" xr:uid="{AC3E0E12-6E5B-4AA6-A3C0-6BF67779E7F3}"/>
    <cellStyle name="Style 23 3" xfId="1964" xr:uid="{F8CC857C-B426-4CE0-A008-E166699BF2E2}"/>
    <cellStyle name="Style 23 4" xfId="1965" xr:uid="{BFC67FED-B12A-4296-8A43-B9E58503566A}"/>
    <cellStyle name="Style 24" xfId="1966" xr:uid="{5063D2A5-9DEA-48E2-83D0-75068CE52B3F}"/>
    <cellStyle name="Style 24 2" xfId="1967" xr:uid="{6691386F-4D69-4B70-A8FB-AFD22AD86B4C}"/>
    <cellStyle name="Style 24 2 2" xfId="2188" xr:uid="{9F5FAA38-836F-4B6A-BB50-4A2F2DBE094C}"/>
    <cellStyle name="Style 24 3" xfId="1968" xr:uid="{4F3F22AB-6FBE-4297-A5C3-FE1A491D1BD0}"/>
    <cellStyle name="Style 24 4" xfId="1969" xr:uid="{DF9FDFB9-3D83-4BBF-8536-3A6866C8B68D}"/>
    <cellStyle name="Style 24 4 2" xfId="2189" xr:uid="{94E4427D-03B3-46BE-933D-3A2BC57CC078}"/>
    <cellStyle name="Style 25" xfId="1970" xr:uid="{CA1D73DF-626D-4C87-ABFD-3E72D9241BF3}"/>
    <cellStyle name="Style 25 2" xfId="1971" xr:uid="{11756B74-5A65-4CC6-A756-99C6F869A232}"/>
    <cellStyle name="Style 25 2 2" xfId="2190" xr:uid="{F11BAF5B-FF58-4C27-AAF2-B0F8B1C01F77}"/>
    <cellStyle name="Style 25 3" xfId="1972" xr:uid="{D03AA3F7-94BD-4344-882B-EBBF663B387F}"/>
    <cellStyle name="Style 25 3 2" xfId="2191" xr:uid="{E78910D6-F3FD-4DEF-8A68-7BB2859047F1}"/>
    <cellStyle name="Style 25 4" xfId="1973" xr:uid="{B9429988-3683-47F5-9339-C2BA3AD1F52E}"/>
    <cellStyle name="Style 25 5" xfId="1974" xr:uid="{FD49A4D7-7CD9-46EA-AEAE-443F58B6B9D3}"/>
    <cellStyle name="Style 25 5 2" xfId="2192" xr:uid="{53A16992-CA71-4AB6-93DE-21163738F09D}"/>
    <cellStyle name="Style 26" xfId="1975" xr:uid="{2618178B-8AC3-4EB3-8F89-057E1573D4BD}"/>
    <cellStyle name="Style 26 2" xfId="1976" xr:uid="{A956E0C9-4F43-40AC-97DD-46E7AF0A8FCA}"/>
    <cellStyle name="Style 26 3" xfId="1977" xr:uid="{D0C35055-3F36-4BDE-B9DC-C23082821D18}"/>
    <cellStyle name="Style 26 4" xfId="1978" xr:uid="{A382504C-3DFC-4DEC-AC0E-A06E5A820F45}"/>
    <cellStyle name="Style 27" xfId="1979" xr:uid="{066183A6-9A70-4D4D-B5EA-19EB674D671E}"/>
    <cellStyle name="Style 28" xfId="1980" xr:uid="{72763046-AB65-4C02-A29B-6ED98996D75A}"/>
    <cellStyle name="Style 29" xfId="1981" xr:uid="{A6EC0C06-8824-4D4C-9338-9DC9FE5FFF0B}"/>
    <cellStyle name="Style 30" xfId="1982" xr:uid="{1134529C-8C47-4AC9-9A1A-2554D8ADE8EA}"/>
    <cellStyle name="Style 31" xfId="1983" xr:uid="{911E4083-A9D8-4241-8A10-1A69E0319506}"/>
    <cellStyle name="Style 32" xfId="1984" xr:uid="{D87B7DB8-B969-481B-B4BC-E05F01966BBC}"/>
    <cellStyle name="Style 33" xfId="1985" xr:uid="{EAACA8EF-0F24-497B-A95F-7512B2E21823}"/>
    <cellStyle name="Style 34" xfId="1986" xr:uid="{774EB973-2CF8-49C0-98A3-B998F5A9B92A}"/>
    <cellStyle name="Style 35" xfId="1987" xr:uid="{BB3C43D3-7736-4512-B67E-076A3A92BB23}"/>
    <cellStyle name="Suma 10" xfId="1989" xr:uid="{10EAF126-58EC-4536-9CCB-6B4E389F53D7}"/>
    <cellStyle name="Suma 10 2" xfId="1990" xr:uid="{2FB69F33-32B1-4026-AEB5-CA705ADE364C}"/>
    <cellStyle name="Suma 10 3" xfId="1991" xr:uid="{1B6486BD-BAB8-472A-A967-2E2F0531DA49}"/>
    <cellStyle name="Suma 10_CHP" xfId="1992" xr:uid="{FD763BE3-899E-45A4-A9F5-3DECC12972E1}"/>
    <cellStyle name="Suma 11" xfId="1993" xr:uid="{D0F81C32-BB13-4BB8-8D2F-000E78D90633}"/>
    <cellStyle name="Suma 11 2" xfId="1994" xr:uid="{F173A6EE-91FD-4D44-BFBA-4D82B4FF8CF5}"/>
    <cellStyle name="Suma 11_CHP" xfId="1995" xr:uid="{017EF370-755E-474E-A934-D3FA8FAB86DD}"/>
    <cellStyle name="Suma 12" xfId="1996" xr:uid="{BCFA7F6D-C3BA-4117-8AC3-81A4673B9CA6}"/>
    <cellStyle name="Suma 13" xfId="1997" xr:uid="{4A24AF4E-890D-4196-991A-0545A8185D4B}"/>
    <cellStyle name="Suma 14" xfId="1998" xr:uid="{77972A2B-E806-4B30-86F6-BCA55DA07E4D}"/>
    <cellStyle name="Suma 15" xfId="1999" xr:uid="{3832DE7D-6547-429D-9C91-79A1F58869FE}"/>
    <cellStyle name="Suma 16" xfId="1988" xr:uid="{86B213C8-212F-4F0D-86B1-905B5E048EE2}"/>
    <cellStyle name="Suma 2" xfId="2000" xr:uid="{5FEFFE4B-8F64-451B-817C-06C2D72F3628}"/>
    <cellStyle name="Suma 3" xfId="2001" xr:uid="{4E555809-BE91-456B-AFB0-BAEEEE2A3EE6}"/>
    <cellStyle name="Suma 4" xfId="2002" xr:uid="{3B59A612-7184-4C2D-84F6-E2BD77D6734E}"/>
    <cellStyle name="Suma 5" xfId="2003" xr:uid="{FE8EE3B7-8261-429D-AA4B-2E66F771E6F1}"/>
    <cellStyle name="Suma 6" xfId="2004" xr:uid="{585BB642-5E09-4FF5-BA8A-45A2A7BF48A9}"/>
    <cellStyle name="Suma 7" xfId="2005" xr:uid="{51F38409-052B-45A8-B94E-3B62CDFB6275}"/>
    <cellStyle name="Suma 8" xfId="2006" xr:uid="{C292A9B2-11E5-45AD-A7D5-41CDA2675663}"/>
    <cellStyle name="Suma 9" xfId="2007" xr:uid="{36877516-91BB-4629-BD44-C9AB90097EE9}"/>
    <cellStyle name="Suma 9 2" xfId="2008" xr:uid="{9CA702EE-A61A-44D8-ACC3-9FE38321F495}"/>
    <cellStyle name="Suma 9 3" xfId="2009" xr:uid="{A9DE3FEB-2483-42D7-87DA-FEA89B2F4566}"/>
    <cellStyle name="Suma 9_CHP" xfId="2010" xr:uid="{8989E60A-5EBB-419B-8B55-9827CFA330D7}"/>
    <cellStyle name="Tekst objaśnienia 10" xfId="2012" xr:uid="{B729C8AD-E050-4D27-9128-15159FF5D414}"/>
    <cellStyle name="Tekst objaśnienia 10 2" xfId="2013" xr:uid="{B4960002-7013-418A-BB4C-E797B6364996}"/>
    <cellStyle name="Tekst objaśnienia 10 3" xfId="2014" xr:uid="{81495A54-7FD1-430A-AF1B-0376E6738B17}"/>
    <cellStyle name="Tekst objaśnienia 10_COM_BND" xfId="2015" xr:uid="{971D910D-2702-4F56-B0D2-5771B6058BE4}"/>
    <cellStyle name="Tekst objaśnienia 11" xfId="2016" xr:uid="{0B3C738A-32D0-43CB-9F5C-34276F3897C8}"/>
    <cellStyle name="Tekst objaśnienia 11 2" xfId="2017" xr:uid="{EC1E9651-145B-491B-A6DD-E5F2F746D3B0}"/>
    <cellStyle name="Tekst objaśnienia 12" xfId="2018" xr:uid="{ABAC1C4A-F6F2-466E-8D41-0248FA7AA208}"/>
    <cellStyle name="Tekst objaśnienia 13" xfId="2019" xr:uid="{A2B585C0-2DAD-4164-A146-43743F4A10FC}"/>
    <cellStyle name="Tekst objaśnienia 14" xfId="2020" xr:uid="{6D14830F-EC55-4744-8B34-214403255C02}"/>
    <cellStyle name="Tekst objaśnienia 15" xfId="2021" xr:uid="{93FFDDDA-F75C-4581-9EB5-6249985D8B0C}"/>
    <cellStyle name="Tekst objaśnienia 16" xfId="2011" xr:uid="{F6248D0A-524F-4F81-9565-372AFF788824}"/>
    <cellStyle name="Tekst objaśnienia 2" xfId="2022" xr:uid="{D6869DFB-5837-4D13-9BE6-FCBEBD26859F}"/>
    <cellStyle name="Tekst objaśnienia 3" xfId="2023" xr:uid="{785CD537-3AE8-4798-9741-DF13C586223C}"/>
    <cellStyle name="Tekst objaśnienia 4" xfId="2024" xr:uid="{C034C49D-2994-4557-982F-0A51E0EA2399}"/>
    <cellStyle name="Tekst objaśnienia 5" xfId="2025" xr:uid="{9C76AEC2-7642-4A16-9440-591A44E676F6}"/>
    <cellStyle name="Tekst objaśnienia 6" xfId="2026" xr:uid="{4442F2A7-CD07-4F79-9C2F-AE37B84C1DDA}"/>
    <cellStyle name="Tekst objaśnienia 7" xfId="2027" xr:uid="{66C11901-0261-4252-8F3F-1A510FF163DE}"/>
    <cellStyle name="Tekst objaśnienia 8" xfId="2028" xr:uid="{771A9C87-7300-43E2-A0AE-E3FB03F137D0}"/>
    <cellStyle name="Tekst objaśnienia 9" xfId="2029" xr:uid="{D534502E-0319-4041-8D1E-FB681E7BD9F5}"/>
    <cellStyle name="Tekst objaśnienia 9 2" xfId="2030" xr:uid="{FD9040E7-1914-4847-8138-1FD433E04518}"/>
    <cellStyle name="Tekst objaśnienia 9 3" xfId="2031" xr:uid="{709333AA-2148-4BF5-A6D9-33B5818C6D9D}"/>
    <cellStyle name="Tekst objaśnienia 9_COM_BND" xfId="2032" xr:uid="{FA5FE8AA-364C-4502-9B37-554953D68745}"/>
    <cellStyle name="Tekst ostrzeżenia 10" xfId="2034" xr:uid="{3F70F0B1-574D-4098-8F92-85DA89B71FDA}"/>
    <cellStyle name="Tekst ostrzeżenia 10 2" xfId="2035" xr:uid="{ECF1B60A-634C-4A29-B6AE-CE3A89FE5AC6}"/>
    <cellStyle name="Tekst ostrzeżenia 10 3" xfId="2036" xr:uid="{24B0331D-D504-4E74-A7D4-1595F8BDB750}"/>
    <cellStyle name="Tekst ostrzeżenia 10_COM_BND" xfId="2037" xr:uid="{7C3627BC-286B-4342-B9B3-B15630658F78}"/>
    <cellStyle name="Tekst ostrzeżenia 11" xfId="2038" xr:uid="{059B157A-7B9C-4131-A7FA-680025BBB261}"/>
    <cellStyle name="Tekst ostrzeżenia 11 2" xfId="2039" xr:uid="{EB233AA8-B71A-450E-8CA4-3AAD82311350}"/>
    <cellStyle name="Tekst ostrzeżenia 12" xfId="2040" xr:uid="{0883F19F-0DD6-4556-A4E1-783228496603}"/>
    <cellStyle name="Tekst ostrzeżenia 13" xfId="2041" xr:uid="{97E11D74-E825-4BF9-97F3-03BC0E08B8DE}"/>
    <cellStyle name="Tekst ostrzeżenia 14" xfId="2042" xr:uid="{29440A33-A9B8-413F-B64D-B014C3A77656}"/>
    <cellStyle name="Tekst ostrzeżenia 15" xfId="2043" xr:uid="{5C39042B-2E36-4EAD-9239-D0AFF3A83E3F}"/>
    <cellStyle name="Tekst ostrzeżenia 16" xfId="2033" xr:uid="{371591B8-E396-4580-B9C2-34C43895268D}"/>
    <cellStyle name="Tekst ostrzeżenia 2" xfId="2044" xr:uid="{09584214-C036-43EF-933F-3874C2AF1AFE}"/>
    <cellStyle name="Tekst ostrzeżenia 3" xfId="2045" xr:uid="{60617152-CDA3-4FD3-889E-EEA20539004F}"/>
    <cellStyle name="Tekst ostrzeżenia 4" xfId="2046" xr:uid="{595141B2-A898-40FB-B3BD-98D331FE77F4}"/>
    <cellStyle name="Tekst ostrzeżenia 5" xfId="2047" xr:uid="{3DA4CB1A-BD35-4492-9007-055B730A0C00}"/>
    <cellStyle name="Tekst ostrzeżenia 6" xfId="2048" xr:uid="{674418F7-0937-4811-823D-5F2CA0E5605F}"/>
    <cellStyle name="Tekst ostrzeżenia 7" xfId="2049" xr:uid="{8ACDFD6F-DF27-46BB-87C0-E20EAA464D88}"/>
    <cellStyle name="Tekst ostrzeżenia 8" xfId="2050" xr:uid="{FDDBDA2B-52F1-4129-9D38-A00B0A2E50CF}"/>
    <cellStyle name="Tekst ostrzeżenia 9" xfId="2051" xr:uid="{D428C44F-D155-4DA1-83DD-4455E1167444}"/>
    <cellStyle name="Tekst ostrzeżenia 9 2" xfId="2052" xr:uid="{3C5CB003-097F-4DCA-95A5-CC1E75451DF9}"/>
    <cellStyle name="Tekst ostrzeżenia 9 3" xfId="2053" xr:uid="{8C59B9DC-670A-4020-978C-7D10E1AE1BF4}"/>
    <cellStyle name="Tekst ostrzeżenia 9_COM_BND" xfId="2054" xr:uid="{9CCBF329-961B-4D26-9EB4-C50B5E8E8D10}"/>
    <cellStyle name="Title 2" xfId="2055" xr:uid="{BE93D260-2C9E-4602-AE64-BE76704C8CCF}"/>
    <cellStyle name="Title 3" xfId="2056" xr:uid="{E05DD5A8-AEFE-4342-B288-883C7379043D}"/>
    <cellStyle name="Total 10" xfId="2057" xr:uid="{A34BFBD6-48A4-4694-9B9A-AC6505A5C8B7}"/>
    <cellStyle name="Total 11" xfId="2058" xr:uid="{BD6BCC6E-EF1D-4324-915D-4881CBB1A9CB}"/>
    <cellStyle name="Total 12" xfId="2059" xr:uid="{BE46B77C-8554-47A7-8F91-040BE84C5A57}"/>
    <cellStyle name="Total 13" xfId="2060" xr:uid="{564469EE-3F2E-48A0-824D-96B7C278D6FE}"/>
    <cellStyle name="Total 14" xfId="2061" xr:uid="{FDC77621-8392-4918-B869-40AD73E08A60}"/>
    <cellStyle name="Total 15" xfId="2062" xr:uid="{22EEDE5D-7B86-4A85-AC59-BAA5B8F555E9}"/>
    <cellStyle name="Total 16" xfId="2063" xr:uid="{2B85510F-EF7A-44E0-A988-473E9B2A7E77}"/>
    <cellStyle name="Total 17" xfId="2064" xr:uid="{1E3FC443-D035-436C-A8DE-950CBB76341C}"/>
    <cellStyle name="Total 18" xfId="2065" xr:uid="{D1F241CE-4ABF-4CD9-8336-1C03C071E91E}"/>
    <cellStyle name="Total 19" xfId="2066" xr:uid="{0D325222-1BEE-4632-8483-492D4F17B197}"/>
    <cellStyle name="Total 2" xfId="2067" xr:uid="{1987DC64-0F61-4840-AB91-F994EECBC92D}"/>
    <cellStyle name="Total 2 2" xfId="2068" xr:uid="{BA8640CC-22BB-4BE2-BD84-03DFB33C1022}"/>
    <cellStyle name="Total 2_CHP" xfId="2069" xr:uid="{4237B393-59BB-476D-8CF7-530B8B82E386}"/>
    <cellStyle name="Total 20" xfId="2070" xr:uid="{FBB27940-CB81-4223-BDCC-0B65E820FF3B}"/>
    <cellStyle name="Total 3" xfId="2071" xr:uid="{E1C32D2A-A382-4952-A509-3CFAEA9EAA59}"/>
    <cellStyle name="Total 4" xfId="2072" xr:uid="{20982F2C-6E3B-494B-BB59-5BEB6300FE60}"/>
    <cellStyle name="Total 5" xfId="2073" xr:uid="{5E647230-38F7-4252-AC02-4FEB79715518}"/>
    <cellStyle name="Total 6" xfId="2074" xr:uid="{390A6942-2725-43F4-85E8-4EE0F3992E87}"/>
    <cellStyle name="Total 7" xfId="2075" xr:uid="{57055B6C-9AF3-41DF-B417-B172558D37B3}"/>
    <cellStyle name="Total 8" xfId="2076" xr:uid="{C4419F62-7159-4CB8-BD82-74F24EA4980C}"/>
    <cellStyle name="Total 9" xfId="2077" xr:uid="{D01B97CF-2AB8-4DE3-8079-91DBB49C0CD0}"/>
    <cellStyle name="Tytuł 2" xfId="2079" xr:uid="{1B7F0824-CFFA-4FEA-BE30-79C47034B61D}"/>
    <cellStyle name="Tytuł 2 2" xfId="2080" xr:uid="{9125C064-F032-4E03-A73D-51AAE0ADF571}"/>
    <cellStyle name="Tytuł 2 3" xfId="2081" xr:uid="{D6DADD9A-C9F5-4371-A14C-4C3030C823F2}"/>
    <cellStyle name="Tytuł 2_COM_BND" xfId="2082" xr:uid="{B9A0F91B-CFD4-48EC-B889-EAB85D6FC8F9}"/>
    <cellStyle name="Tytuł 3" xfId="2083" xr:uid="{24A1B972-CE69-4D73-8D20-629D49F795F9}"/>
    <cellStyle name="Tytuł 3 2" xfId="2084" xr:uid="{A8526F97-89FA-40B3-AACD-B1EA82CB4DD5}"/>
    <cellStyle name="Tytuł 3 3" xfId="2085" xr:uid="{C00A3285-C225-40F8-836F-551F9CFFCCED}"/>
    <cellStyle name="Tytuł 3_COM_BND" xfId="2086" xr:uid="{D810FEC7-3548-4662-8E01-2C162511809B}"/>
    <cellStyle name="Tytuł 4" xfId="2087" xr:uid="{1FEF32F4-3C5C-4E58-90BF-70CE9454B111}"/>
    <cellStyle name="Tytuł 4 2" xfId="2088" xr:uid="{7ECD837D-1B93-47FB-8DCF-8DA9D22C2F25}"/>
    <cellStyle name="Tytuł 5" xfId="2089" xr:uid="{D3CC2C20-8680-486B-988B-7AA87A73BF24}"/>
    <cellStyle name="Tytuł 6" xfId="2090" xr:uid="{A261C859-D155-4540-AC0C-0964BB3C4BCF}"/>
    <cellStyle name="Tytuł 7" xfId="2091" xr:uid="{FAD231C8-9724-4BFE-B4F9-E97CD5243CF6}"/>
    <cellStyle name="Tytuł 8" xfId="2092" xr:uid="{DB14C90C-9ECA-4BF0-9DC3-6F18051B8AE6}"/>
    <cellStyle name="Tytuł 9" xfId="2078" xr:uid="{CDE4C67A-3B72-47EB-AEC2-3144CADA1B8D}"/>
    <cellStyle name="Überschrift 1 2" xfId="2093" xr:uid="{266A7A8A-0F35-4657-B742-7271312B68A6}"/>
    <cellStyle name="Überschrift 2 2" xfId="2094" xr:uid="{90A0EEAF-813F-4BCD-9265-F2BCA4EC96B0}"/>
    <cellStyle name="Überschrift 3 2" xfId="2095" xr:uid="{913455F1-853E-4956-BFA4-E007A3084675}"/>
    <cellStyle name="Überschrift 4 2" xfId="2096" xr:uid="{730ABA61-770D-4462-B39B-AE6E89B2F6D3}"/>
    <cellStyle name="Überschrift 5" xfId="2097" xr:uid="{E7E3E871-A02C-4F65-9F11-E937AE302EB4}"/>
    <cellStyle name="Unprot" xfId="2098" xr:uid="{1ACEC49E-773A-4D21-BC11-413564D2CC67}"/>
    <cellStyle name="Unprot$" xfId="2099" xr:uid="{09A064B4-8839-4A75-81ED-28AEEC71EFE9}"/>
    <cellStyle name="Unprot_2010-09-24_LTP 2010_assumptions" xfId="2100" xr:uid="{5AD92203-A821-4B45-82A9-9B9135C2C36B}"/>
    <cellStyle name="Unprotect" xfId="2101" xr:uid="{414A8015-5EE8-454C-8F41-60C9378D09A1}"/>
    <cellStyle name="Uwaga 10" xfId="2103" xr:uid="{4C778A58-DD98-4E9E-8EE5-9C3C25EBCD3E}"/>
    <cellStyle name="Uwaga 10 2" xfId="2104" xr:uid="{F068C145-A8D4-4EB5-B546-3C1D7ECCFBA5}"/>
    <cellStyle name="Uwaga 10 3" xfId="2105" xr:uid="{6D403BD6-172A-44F9-88E7-9D4637458624}"/>
    <cellStyle name="Uwaga 10 3 2" xfId="2106" xr:uid="{6D3519BB-8823-4C81-A4D1-4D537E2A1930}"/>
    <cellStyle name="Uwaga 10 3 2 2" xfId="2107" xr:uid="{57CC789D-BD1E-4222-953D-41C2ECE0C475}"/>
    <cellStyle name="Uwaga 10 3 2 3" xfId="2108" xr:uid="{AFFDC16A-4DE2-4280-9578-A0458452522B}"/>
    <cellStyle name="Uwaga 10 3 3" xfId="2109" xr:uid="{C9434672-8E15-463C-B1D5-C4D55FE39B4E}"/>
    <cellStyle name="Uwaga 10 3 4" xfId="2110" xr:uid="{1C386DB1-1556-4E6F-986F-7C79974F71E3}"/>
    <cellStyle name="Uwaga 10 3 4 2" xfId="2111" xr:uid="{9395B331-4F73-47ED-9727-31EB6EC2890A}"/>
    <cellStyle name="Uwaga 10 3_CHP" xfId="2112" xr:uid="{A6514E51-8335-4B7D-9E8D-EA68928F2969}"/>
    <cellStyle name="Uwaga 10_CHP" xfId="2113" xr:uid="{C62090A2-D934-4947-A1B7-014F69B7403F}"/>
    <cellStyle name="Uwaga 11" xfId="2114" xr:uid="{871937B9-E389-4253-ACF6-D32B376B0909}"/>
    <cellStyle name="Uwaga 11 2" xfId="2115" xr:uid="{CCB31063-3CEE-4519-A328-58FA238339A9}"/>
    <cellStyle name="Uwaga 11 2 2" xfId="2116" xr:uid="{12EB3F8F-46F3-4B07-BE46-6D0D965A2BD1}"/>
    <cellStyle name="Uwaga 11 2 3" xfId="2117" xr:uid="{9536F1A3-539A-4872-B5C9-FE92466A36E0}"/>
    <cellStyle name="Uwaga 11 3" xfId="2118" xr:uid="{AB2C3656-6939-49F6-B709-C808A41F4062}"/>
    <cellStyle name="Uwaga 11 4" xfId="2119" xr:uid="{09145888-6D49-481F-B734-9D70A7DBBA47}"/>
    <cellStyle name="Uwaga 11 5" xfId="2120" xr:uid="{CAD4C43A-BD9B-4173-B358-9B12CD91D21A}"/>
    <cellStyle name="Uwaga 11 5 2" xfId="2121" xr:uid="{0FFD2584-51F2-4045-99ED-0C505C052E62}"/>
    <cellStyle name="Uwaga 11_CHP" xfId="2122" xr:uid="{5DE725CF-3EC4-4280-B055-46A4B10E826D}"/>
    <cellStyle name="Uwaga 12" xfId="2123" xr:uid="{BC6BC7EB-B7BB-418F-AF75-CFE2B233D6A9}"/>
    <cellStyle name="Uwaga 13" xfId="2124" xr:uid="{6B3849B1-E80B-4112-A63A-D6B31AB18D85}"/>
    <cellStyle name="Uwaga 14" xfId="2125" xr:uid="{7664E556-3897-4059-AC4C-CA3DB9AE0A1C}"/>
    <cellStyle name="Uwaga 15" xfId="2126" xr:uid="{78668295-9694-497F-8A4F-C0DE320236CC}"/>
    <cellStyle name="Uwaga 16" xfId="2102" xr:uid="{79D821E8-CBD7-4004-82CA-C99312286DBD}"/>
    <cellStyle name="Uwaga 2" xfId="2127" xr:uid="{BC2F6EBA-21A4-4553-9A4D-F4A1B79453B7}"/>
    <cellStyle name="Uwaga 3" xfId="2128" xr:uid="{C6C9D199-9ABE-4DF5-9768-BCBEF21EA074}"/>
    <cellStyle name="Uwaga 4" xfId="2129" xr:uid="{138D5089-5E5E-44F5-9CA1-9C90C3C4287E}"/>
    <cellStyle name="Uwaga 5" xfId="2130" xr:uid="{17966B88-0A5C-4DFE-AEE5-F10497943F0F}"/>
    <cellStyle name="Uwaga 6" xfId="2131" xr:uid="{07C67AB6-43F7-4594-8653-35AB35BA907A}"/>
    <cellStyle name="Uwaga 7" xfId="2132" xr:uid="{E1F5018F-9551-473B-A492-F07B258BF69F}"/>
    <cellStyle name="Uwaga 8" xfId="2133" xr:uid="{244D0004-27C4-415B-9D32-7C25E8A88D1D}"/>
    <cellStyle name="Uwaga 9" xfId="2134" xr:uid="{382D2433-5E60-4D9E-B0FD-858A1C353227}"/>
    <cellStyle name="Uwaga 9 2" xfId="2135" xr:uid="{AABA8233-7056-4934-A847-D2FF6C21AAA3}"/>
    <cellStyle name="Uwaga 9 3" xfId="2136" xr:uid="{64F5FBA2-4506-4A51-B841-05B91EC5B840}"/>
    <cellStyle name="Uwaga 9 3 2" xfId="2137" xr:uid="{E8AEAAC0-FDC1-45CD-B75A-341D99AA8025}"/>
    <cellStyle name="Uwaga 9 3 2 2" xfId="2138" xr:uid="{09DD417C-C01D-4A44-BE82-497B1843DDD1}"/>
    <cellStyle name="Uwaga 9 3 2 3" xfId="2139" xr:uid="{C69AA311-DA89-4D04-858F-666CF38E4564}"/>
    <cellStyle name="Uwaga 9 3 3" xfId="2140" xr:uid="{45D7530C-C59D-439D-AAC6-D20C165697E4}"/>
    <cellStyle name="Uwaga 9 3 4" xfId="2141" xr:uid="{88353F48-C951-4842-9454-48AB1D6DE0F2}"/>
    <cellStyle name="Uwaga 9 3 4 2" xfId="2142" xr:uid="{ADD4F433-178E-4EB8-BA2A-D48E77047648}"/>
    <cellStyle name="Uwaga 9 3_CHP" xfId="2143" xr:uid="{C5EE3C02-0E9D-401C-BAB9-9C02AFDDE1AB}"/>
    <cellStyle name="Uwaga 9_CHP" xfId="2144" xr:uid="{CE105C70-C419-4363-BC00-12226545EEED}"/>
    <cellStyle name="Valuutta_Layo9704" xfId="2145" xr:uid="{85F48B1D-36D6-4EF4-AF88-E3EC7DE63E36}"/>
    <cellStyle name="Verknüpfte Zelle 2" xfId="2146" xr:uid="{453DBDB4-EDFE-4AE6-96B7-ADD93478119E}"/>
    <cellStyle name="Währung 2" xfId="2147" xr:uid="{DA1D283A-B9C4-4D5F-8554-489B5C8DC176}"/>
    <cellStyle name="Währung 2 2" xfId="2148" xr:uid="{3E4C3B97-3A0A-4468-A352-667A6DEE3BD1}"/>
    <cellStyle name="Warnender Text 2" xfId="2149" xr:uid="{66BDE3B4-635B-42A7-98BA-ABF42234DB65}"/>
    <cellStyle name="Warning Text 2" xfId="2150" xr:uid="{817AB96A-5A2E-4525-BB7F-430CBFCEB363}"/>
    <cellStyle name="Warning Text 3" xfId="2151" xr:uid="{BA0BEDAC-D39C-4E13-8755-CF51B77F0888}"/>
    <cellStyle name="X10_Figs 21 dec" xfId="2152" xr:uid="{5E980FD6-6BF0-4A36-9E54-BF78DF8DAC94}"/>
    <cellStyle name="Zelle überprüfen 2" xfId="2153" xr:uid="{157A03F4-C4B2-4611-91F7-AD72354FA95F}"/>
    <cellStyle name="Złe" xfId="2154" xr:uid="{44DB4434-9476-4370-92D2-6925D7090A50}"/>
    <cellStyle name="Złe 10" xfId="2155" xr:uid="{8584C5BF-DACE-4198-93E3-C658530CAE34}"/>
    <cellStyle name="Złe 10 2" xfId="2156" xr:uid="{2E0C28F0-EF31-4C1B-AC0A-281577987333}"/>
    <cellStyle name="Złe 10 3" xfId="2157" xr:uid="{8C6250C5-ABEA-4E1A-91E0-13E96A3CD42A}"/>
    <cellStyle name="Złe 10_COM_BND" xfId="2158" xr:uid="{9BAB9119-B642-4D8A-A91C-EB636D0A1A99}"/>
    <cellStyle name="Złe 11" xfId="2159" xr:uid="{AFE09727-66DF-404B-9BBD-B0FA518FCA8D}"/>
    <cellStyle name="Złe 11 2" xfId="2160" xr:uid="{279C18AD-444F-4FFF-ADEA-A2EDA59F47F4}"/>
    <cellStyle name="Złe 12" xfId="2161" xr:uid="{FF9C35F3-9097-4491-90A7-82219D5A07A7}"/>
    <cellStyle name="Złe 13" xfId="2162" xr:uid="{8938757A-9B57-4F48-BA2E-A9436ADC3209}"/>
    <cellStyle name="Złe 14" xfId="2163" xr:uid="{38148D87-7CE2-49F7-A52D-23EF7FFCD1AE}"/>
    <cellStyle name="Złe 15" xfId="2164" xr:uid="{6428063A-86CA-42EE-8695-FD5FD987CAE7}"/>
    <cellStyle name="Złe 2" xfId="2165" xr:uid="{58E169CB-9E3E-4E35-BEAA-D106C8E54E53}"/>
    <cellStyle name="Złe 3" xfId="2166" xr:uid="{877395C2-5099-41FB-A40E-AF1F47794099}"/>
    <cellStyle name="Złe 4" xfId="2167" xr:uid="{14055D92-9E9B-44D8-A412-172A5C912451}"/>
    <cellStyle name="Złe 5" xfId="2168" xr:uid="{72077423-3FCE-4316-A4F1-E94B53B737D5}"/>
    <cellStyle name="Złe 6" xfId="2169" xr:uid="{97B63D6D-3285-476F-B1FE-270E344E6F47}"/>
    <cellStyle name="Złe 7" xfId="2170" xr:uid="{EA213032-ED8C-450D-8637-4339D4982CD2}"/>
    <cellStyle name="Złe 8" xfId="2171" xr:uid="{3D8B8330-730C-41BE-8C66-2EFF851B0C16}"/>
    <cellStyle name="Złe 9" xfId="2172" xr:uid="{3CCCAEA0-1201-483E-90C2-C65678668D9B}"/>
    <cellStyle name="Złe 9 2" xfId="2173" xr:uid="{35436EDF-3E8F-4E70-AE75-F402E1E0BE47}"/>
    <cellStyle name="Złe 9 3" xfId="2174" xr:uid="{FD8EA769-A36B-4CFA-BFF9-98584BFCF149}"/>
    <cellStyle name="Złe 9_COM_BND" xfId="2175" xr:uid="{7F3BAB44-2839-41D7-9EBC-C04B693F9140}"/>
    <cellStyle name="Złe_CHP" xfId="2176" xr:uid="{39DC026D-5244-4423-95F0-A46AD3C64017}"/>
    <cellStyle name="Обычный_2++_CRFReport-template" xfId="2177" xr:uid="{51E82ED1-1C8C-4829-8032-EE9B7A12FD4E}"/>
    <cellStyle name="已访问的超链接" xfId="2178" xr:uid="{C539EE1A-7829-4C0E-801A-58C2449C7AAF}"/>
  </cellStyles>
  <dxfs count="49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>
          <bgColor rgb="FFFFFF00"/>
        </patternFill>
      </fill>
    </dxf>
  </dxfs>
  <tableStyles count="8" defaultTableStyle="TableStyleMedium9" defaultPivotStyle="PivotStyleLight16">
    <tableStyle name="Table Style 1" pivot="0" count="1" xr9:uid="{E5DA931C-3095-4BD8-89AD-098987064058}">
      <tableStyleElement type="firstRowStripe" dxfId="48"/>
    </tableStyle>
    <tableStyle name="E4tech Table Style_1" pivot="0" count="9" xr9:uid="{93200B23-D019-4F58-A23D-B77D514803DE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B163D7EE-B7E9-4FD8-9874-56CB01E19BF5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5A8B2BC5-48B9-4EEF-9975-AAFE09409904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1C7C6D1A-234E-4C20-8393-1D90D593F405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51A6DEC5-B2A8-434D-A2FF-0085C3C19BEC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3CA147EE-5341-4EF5-A0E6-74AC85659BF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7D2CB8AE-13E3-48AC-8A41-6313581F4E2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8727034120735"/>
          <c:y val="5.9567303201241088E-2"/>
          <c:w val="0.82757174103237097"/>
          <c:h val="0.5990433928949056"/>
        </c:manualLayout>
      </c:layout>
      <c:lineChart>
        <c:grouping val="standard"/>
        <c:varyColors val="0"/>
        <c:ser>
          <c:idx val="0"/>
          <c:order val="0"/>
          <c:tx>
            <c:strRef>
              <c:f>AGR_DEMAND!$B$15</c:f>
              <c:strCache>
                <c:ptCount val="1"/>
                <c:pt idx="0">
                  <c:v>AGR_DEM_CROP_WHEAT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AGR_DEMAND!$D$15:$J$15</c:f>
              <c:numCache>
                <c:formatCode>#,##0.00</c:formatCode>
                <c:ptCount val="7"/>
                <c:pt idx="0">
                  <c:v>12405.603600000002</c:v>
                </c:pt>
                <c:pt idx="1">
                  <c:v>13494.88049</c:v>
                </c:pt>
                <c:pt idx="2">
                  <c:v>13696.233569097454</c:v>
                </c:pt>
                <c:pt idx="3">
                  <c:v>12461.61739082309</c:v>
                </c:pt>
                <c:pt idx="4">
                  <c:v>11227.001212548726</c:v>
                </c:pt>
                <c:pt idx="5">
                  <c:v>9992.3850342743626</c:v>
                </c:pt>
                <c:pt idx="6">
                  <c:v>8757.7688560000006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1-4C0D-BAAF-3D00EC58EDE9}"/>
            </c:ext>
          </c:extLst>
        </c:ser>
        <c:ser>
          <c:idx val="1"/>
          <c:order val="1"/>
          <c:tx>
            <c:strRef>
              <c:f>AGR_DEMAND!$B$16</c:f>
              <c:strCache>
                <c:ptCount val="1"/>
                <c:pt idx="0">
                  <c:v>AGR_DEM_CROP_BARLEY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AGR_DEMAND!$D$16:$J$16</c:f>
              <c:numCache>
                <c:formatCode>#,##0.00</c:formatCode>
                <c:ptCount val="7"/>
                <c:pt idx="0">
                  <c:v>3017.6627599999997</c:v>
                </c:pt>
                <c:pt idx="1">
                  <c:v>2991.41732</c:v>
                </c:pt>
                <c:pt idx="2">
                  <c:v>3279.0299302482513</c:v>
                </c:pt>
                <c:pt idx="3">
                  <c:v>2977.7284014361885</c:v>
                </c:pt>
                <c:pt idx="4">
                  <c:v>2676.4268726241257</c:v>
                </c:pt>
                <c:pt idx="5">
                  <c:v>2375.125343812063</c:v>
                </c:pt>
                <c:pt idx="6">
                  <c:v>2073.8238149999997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1-4C0D-BAAF-3D00EC58EDE9}"/>
            </c:ext>
          </c:extLst>
        </c:ser>
        <c:ser>
          <c:idx val="2"/>
          <c:order val="2"/>
          <c:tx>
            <c:strRef>
              <c:f>AGR_DEMAND!$B$17</c:f>
              <c:strCache>
                <c:ptCount val="1"/>
                <c:pt idx="0">
                  <c:v>AGR_DEM_CROP_MAIZE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AGR_DEMAND!$D$17:$J$17</c:f>
              <c:numCache>
                <c:formatCode>#,##0.00</c:formatCode>
                <c:ptCount val="7"/>
                <c:pt idx="0">
                  <c:v>9396.7107199999991</c:v>
                </c:pt>
                <c:pt idx="1">
                  <c:v>10533.224199999999</c:v>
                </c:pt>
                <c:pt idx="2">
                  <c:v>11028.193910440143</c:v>
                </c:pt>
                <c:pt idx="3">
                  <c:v>8823.6360865801071</c:v>
                </c:pt>
                <c:pt idx="4">
                  <c:v>6619.0782627200715</c:v>
                </c:pt>
                <c:pt idx="5">
                  <c:v>4414.5204388600359</c:v>
                </c:pt>
                <c:pt idx="6">
                  <c:v>2209.9626149999999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41-4C0D-BAAF-3D00EC58EDE9}"/>
            </c:ext>
          </c:extLst>
        </c:ser>
        <c:ser>
          <c:idx val="3"/>
          <c:order val="3"/>
          <c:tx>
            <c:strRef>
              <c:f>AGR_DEMAND!$B$18</c:f>
              <c:strCache>
                <c:ptCount val="1"/>
                <c:pt idx="0">
                  <c:v>AGR_DEM_CROP_CER-MIX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AGR_DEMAND!$D$18:$J$18</c:f>
              <c:numCache>
                <c:formatCode>#,##0.00</c:formatCode>
                <c:ptCount val="7"/>
                <c:pt idx="0">
                  <c:v>832.92</c:v>
                </c:pt>
                <c:pt idx="1">
                  <c:v>710.07839999999999</c:v>
                </c:pt>
                <c:pt idx="2">
                  <c:v>599.7098380420781</c:v>
                </c:pt>
                <c:pt idx="3">
                  <c:v>961.90244853155855</c:v>
                </c:pt>
                <c:pt idx="4">
                  <c:v>1324.0950590210391</c:v>
                </c:pt>
                <c:pt idx="5">
                  <c:v>1686.2876695105197</c:v>
                </c:pt>
                <c:pt idx="6">
                  <c:v>2048.4802799999998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41-4C0D-BAAF-3D00EC58EDE9}"/>
            </c:ext>
          </c:extLst>
        </c:ser>
        <c:ser>
          <c:idx val="4"/>
          <c:order val="4"/>
          <c:tx>
            <c:strRef>
              <c:f>AGR_DEMAND!$B$19</c:f>
              <c:strCache>
                <c:ptCount val="1"/>
                <c:pt idx="0">
                  <c:v>AGR_DEM_CROP_TRITICALE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AGR_DEMAND!$D$19:$J$19</c:f>
              <c:numCache>
                <c:formatCode>#,##0.00</c:formatCode>
                <c:ptCount val="7"/>
                <c:pt idx="0">
                  <c:v>5046.9496000000008</c:v>
                </c:pt>
                <c:pt idx="1">
                  <c:v>5265.1788800000004</c:v>
                </c:pt>
                <c:pt idx="2">
                  <c:v>4925.3324434833467</c:v>
                </c:pt>
                <c:pt idx="3">
                  <c:v>4627.95882061251</c:v>
                </c:pt>
                <c:pt idx="4">
                  <c:v>4330.5851977416733</c:v>
                </c:pt>
                <c:pt idx="5">
                  <c:v>4033.2115748708366</c:v>
                </c:pt>
                <c:pt idx="6">
                  <c:v>3735.8379519999999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41-4C0D-BAAF-3D00EC58EDE9}"/>
            </c:ext>
          </c:extLst>
        </c:ser>
        <c:ser>
          <c:idx val="5"/>
          <c:order val="5"/>
          <c:tx>
            <c:strRef>
              <c:f>AGR_DEMAND!$B$20</c:f>
              <c:strCache>
                <c:ptCount val="1"/>
                <c:pt idx="0">
                  <c:v>AGR_DEM_CROP_OATS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AGR_DEMAND!$D$20:$J$20</c:f>
              <c:numCache>
                <c:formatCode>#,##0.00</c:formatCode>
                <c:ptCount val="7"/>
                <c:pt idx="0">
                  <c:v>1645.2395100000001</c:v>
                </c:pt>
                <c:pt idx="1">
                  <c:v>1844.9989699999999</c:v>
                </c:pt>
                <c:pt idx="2">
                  <c:v>1725.91159621425</c:v>
                </c:pt>
                <c:pt idx="3">
                  <c:v>1508.0810034106876</c:v>
                </c:pt>
                <c:pt idx="4">
                  <c:v>1290.2504106071251</c:v>
                </c:pt>
                <c:pt idx="5">
                  <c:v>1072.4198178035626</c:v>
                </c:pt>
                <c:pt idx="6">
                  <c:v>854.58922499999994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41-4C0D-BAAF-3D00EC58EDE9}"/>
            </c:ext>
          </c:extLst>
        </c:ser>
        <c:ser>
          <c:idx val="6"/>
          <c:order val="6"/>
          <c:tx>
            <c:strRef>
              <c:f>AGR_DEMAND!$B$21</c:f>
              <c:strCache>
                <c:ptCount val="1"/>
                <c:pt idx="0">
                  <c:v>AGR_DEM_CROP_RYE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AGR_DEMAND!$D$21:$J$21</c:f>
              <c:numCache>
                <c:formatCode>#,##0.00</c:formatCode>
                <c:ptCount val="7"/>
                <c:pt idx="0">
                  <c:v>2435.3861700000002</c:v>
                </c:pt>
                <c:pt idx="1">
                  <c:v>2306.9591200000004</c:v>
                </c:pt>
                <c:pt idx="2">
                  <c:v>2158.0540487782614</c:v>
                </c:pt>
                <c:pt idx="3">
                  <c:v>1971.3780670836961</c:v>
                </c:pt>
                <c:pt idx="4">
                  <c:v>1784.7020853891308</c:v>
                </c:pt>
                <c:pt idx="5">
                  <c:v>1598.0261036945656</c:v>
                </c:pt>
                <c:pt idx="6">
                  <c:v>1411.3501220000001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41-4C0D-BAAF-3D00EC58EDE9}"/>
            </c:ext>
          </c:extLst>
        </c:ser>
        <c:ser>
          <c:idx val="7"/>
          <c:order val="7"/>
          <c:tx>
            <c:strRef>
              <c:f>AGR_DEMAND!$B$22</c:f>
              <c:strCache>
                <c:ptCount val="1"/>
                <c:pt idx="0">
                  <c:v>AGR_DEM_CROP_MILL-BUCK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AGR_DEMAND!$D$22:$J$22</c:f>
              <c:numCache>
                <c:formatCode>#,##0.00</c:formatCode>
                <c:ptCount val="7"/>
                <c:pt idx="0">
                  <c:v>185.32583</c:v>
                </c:pt>
                <c:pt idx="1">
                  <c:v>156.99617000000001</c:v>
                </c:pt>
                <c:pt idx="2">
                  <c:v>132.59401734220697</c:v>
                </c:pt>
                <c:pt idx="3">
                  <c:v>116.88393575665523</c:v>
                </c:pt>
                <c:pt idx="4">
                  <c:v>101.1738541711035</c:v>
                </c:pt>
                <c:pt idx="5">
                  <c:v>85.463772585551766</c:v>
                </c:pt>
                <c:pt idx="6">
                  <c:v>69.753691000000003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41-4C0D-BAAF-3D00EC58EDE9}"/>
            </c:ext>
          </c:extLst>
        </c:ser>
        <c:ser>
          <c:idx val="8"/>
          <c:order val="8"/>
          <c:tx>
            <c:strRef>
              <c:f>AGR_DEMAND!$B$23</c:f>
              <c:strCache>
                <c:ptCount val="1"/>
                <c:pt idx="0">
                  <c:v>AGR_DEM_CROP_PULS-FEED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AGR_DEMAND!$D$23:$J$23</c:f>
              <c:numCache>
                <c:formatCode>#,##0.00</c:formatCode>
                <c:ptCount val="7"/>
                <c:pt idx="0">
                  <c:v>779.12891000000002</c:v>
                </c:pt>
                <c:pt idx="1">
                  <c:v>703.32180000000005</c:v>
                </c:pt>
                <c:pt idx="2">
                  <c:v>772.7423964107677</c:v>
                </c:pt>
                <c:pt idx="3">
                  <c:v>622.34230730807576</c:v>
                </c:pt>
                <c:pt idx="4">
                  <c:v>471.94221820538382</c:v>
                </c:pt>
                <c:pt idx="5">
                  <c:v>321.54212910269189</c:v>
                </c:pt>
                <c:pt idx="6">
                  <c:v>171.14204000000001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41-4C0D-BAAF-3D00EC58EDE9}"/>
            </c:ext>
          </c:extLst>
        </c:ser>
        <c:ser>
          <c:idx val="9"/>
          <c:order val="9"/>
          <c:tx>
            <c:strRef>
              <c:f>AGR_DEMAND!$B$24</c:f>
              <c:strCache>
                <c:ptCount val="1"/>
                <c:pt idx="0">
                  <c:v>AGR_DEM_CROP_PULS-EDIB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AGR_DEMAND!$D$24:$J$24</c:f>
              <c:numCache>
                <c:formatCode>#,##0.00</c:formatCode>
                <c:ptCount val="7"/>
                <c:pt idx="0">
                  <c:v>513.29357999999991</c:v>
                </c:pt>
                <c:pt idx="1">
                  <c:v>540.8052100000001</c:v>
                </c:pt>
                <c:pt idx="2">
                  <c:v>594.18478705882364</c:v>
                </c:pt>
                <c:pt idx="3">
                  <c:v>623.69459029411769</c:v>
                </c:pt>
                <c:pt idx="4">
                  <c:v>653.20439352941173</c:v>
                </c:pt>
                <c:pt idx="5">
                  <c:v>682.71419676470578</c:v>
                </c:pt>
                <c:pt idx="6">
                  <c:v>712.22399999999993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C41-4C0D-BAAF-3D00EC58EDE9}"/>
            </c:ext>
          </c:extLst>
        </c:ser>
        <c:ser>
          <c:idx val="10"/>
          <c:order val="10"/>
          <c:tx>
            <c:strRef>
              <c:f>AGR_DEMAND!$B$25</c:f>
              <c:strCache>
                <c:ptCount val="1"/>
                <c:pt idx="0">
                  <c:v>AGR_DEM_CROP_POTATO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AGR_DEMAND!$D$25:$J$25</c:f>
              <c:numCache>
                <c:formatCode>#,##0.00</c:formatCode>
                <c:ptCount val="7"/>
                <c:pt idx="0">
                  <c:v>5923.7602000000006</c:v>
                </c:pt>
                <c:pt idx="1">
                  <c:v>7004.0130000000008</c:v>
                </c:pt>
                <c:pt idx="2">
                  <c:v>5676.694237514519</c:v>
                </c:pt>
                <c:pt idx="3">
                  <c:v>6149.7571781358893</c:v>
                </c:pt>
                <c:pt idx="4">
                  <c:v>6622.8201187572595</c:v>
                </c:pt>
                <c:pt idx="5">
                  <c:v>7095.8830593786297</c:v>
                </c:pt>
                <c:pt idx="6">
                  <c:v>7568.9459999999999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41-4C0D-BAAF-3D00EC58EDE9}"/>
            </c:ext>
          </c:extLst>
        </c:ser>
        <c:ser>
          <c:idx val="11"/>
          <c:order val="11"/>
          <c:tx>
            <c:strRef>
              <c:f>AGR_DEMAND!$B$26</c:f>
              <c:strCache>
                <c:ptCount val="1"/>
                <c:pt idx="0">
                  <c:v>AGR_DEM_CROP_OIL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AGR_DEMAND!$D$26:$J$26</c:f>
              <c:numCache>
                <c:formatCode>#,##0.00</c:formatCode>
                <c:ptCount val="7"/>
                <c:pt idx="0">
                  <c:v>3468.2807199999997</c:v>
                </c:pt>
                <c:pt idx="1">
                  <c:v>3862.9631600000007</c:v>
                </c:pt>
                <c:pt idx="2">
                  <c:v>4150.3860141666673</c:v>
                </c:pt>
                <c:pt idx="3">
                  <c:v>3803.7793606250007</c:v>
                </c:pt>
                <c:pt idx="4">
                  <c:v>3457.172707083334</c:v>
                </c:pt>
                <c:pt idx="5">
                  <c:v>3110.5660535416673</c:v>
                </c:pt>
                <c:pt idx="6">
                  <c:v>2763.9594000000002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C41-4C0D-BAAF-3D00EC58E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515040"/>
        <c:axId val="545435088"/>
      </c:lineChart>
      <c:catAx>
        <c:axId val="454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5435088"/>
        <c:crosses val="autoZero"/>
        <c:auto val="1"/>
        <c:lblAlgn val="ctr"/>
        <c:lblOffset val="100"/>
        <c:noMultiLvlLbl val="0"/>
      </c:catAx>
      <c:valAx>
        <c:axId val="54543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451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321040552281848E-2"/>
          <c:y val="0.75212116106382132"/>
          <c:w val="0.93818743195349397"/>
          <c:h val="0.178434275097325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n-lt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8727034120735"/>
          <c:y val="5.9567303201241088E-2"/>
          <c:w val="0.82757174103237097"/>
          <c:h val="0.66476226575949693"/>
        </c:manualLayout>
      </c:layout>
      <c:lineChart>
        <c:grouping val="standard"/>
        <c:varyColors val="0"/>
        <c:ser>
          <c:idx val="0"/>
          <c:order val="0"/>
          <c:tx>
            <c:strRef>
              <c:f>AGR_DEMAND!$B$8</c:f>
              <c:strCache>
                <c:ptCount val="1"/>
                <c:pt idx="0">
                  <c:v>AGR_DEM_LIV_CAT_DAIRY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AGR_DEMAND!$D$8:$J$8</c:f>
              <c:numCache>
                <c:formatCode>#,##0.00</c:formatCode>
                <c:ptCount val="7"/>
                <c:pt idx="0">
                  <c:v>2101.1590000000001</c:v>
                </c:pt>
                <c:pt idx="1">
                  <c:v>2091.0349999999999</c:v>
                </c:pt>
                <c:pt idx="2">
                  <c:v>1970.9298986220986</c:v>
                </c:pt>
                <c:pt idx="3">
                  <c:v>1654.0253077510333</c:v>
                </c:pt>
                <c:pt idx="4">
                  <c:v>1426.6883593119505</c:v>
                </c:pt>
                <c:pt idx="5">
                  <c:v>1242.5277968086386</c:v>
                </c:pt>
                <c:pt idx="6">
                  <c:v>1080.14382844436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7-4BEB-A118-2A640F0A1969}"/>
            </c:ext>
          </c:extLst>
        </c:ser>
        <c:ser>
          <c:idx val="1"/>
          <c:order val="1"/>
          <c:tx>
            <c:strRef>
              <c:f>AGR_DEMAND!$B$9</c:f>
              <c:strCache>
                <c:ptCount val="1"/>
                <c:pt idx="0">
                  <c:v>AGR_DEM_LIV_CAT_NON-DAIRY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AGR_DEMAND!$D$9:$J$9</c:f>
              <c:numCache>
                <c:formatCode>#,##0.00</c:formatCode>
                <c:ptCount val="7"/>
                <c:pt idx="0">
                  <c:v>4089.768</c:v>
                </c:pt>
                <c:pt idx="1">
                  <c:v>4052.27</c:v>
                </c:pt>
                <c:pt idx="2">
                  <c:v>3819.5152641105351</c:v>
                </c:pt>
                <c:pt idx="3">
                  <c:v>3205.3777836527279</c:v>
                </c:pt>
                <c:pt idx="4">
                  <c:v>2764.815719387308</c:v>
                </c:pt>
                <c:pt idx="5">
                  <c:v>2407.9262734357599</c:v>
                </c:pt>
                <c:pt idx="6">
                  <c:v>2093.2382440706288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D7-4BEB-A118-2A640F0A1969}"/>
            </c:ext>
          </c:extLst>
        </c:ser>
        <c:ser>
          <c:idx val="2"/>
          <c:order val="2"/>
          <c:tx>
            <c:strRef>
              <c:f>AGR_DEMAND!$B$10</c:f>
              <c:strCache>
                <c:ptCount val="1"/>
                <c:pt idx="0">
                  <c:v>AGR_DEM_LIV_SHEEP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AGR_DEMAND!$D$10:$J$10</c:f>
              <c:numCache>
                <c:formatCode>#,##0.00</c:formatCode>
                <c:ptCount val="7"/>
                <c:pt idx="0">
                  <c:v>269.53800000000001</c:v>
                </c:pt>
                <c:pt idx="1">
                  <c:v>267.89400000000001</c:v>
                </c:pt>
                <c:pt idx="2">
                  <c:v>252.50667457095099</c:v>
                </c:pt>
                <c:pt idx="3">
                  <c:v>211.90628363210342</c:v>
                </c:pt>
                <c:pt idx="4">
                  <c:v>182.78089622101771</c:v>
                </c:pt>
                <c:pt idx="5">
                  <c:v>159.18707319497449</c:v>
                </c:pt>
                <c:pt idx="6">
                  <c:v>138.38316947218644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D7-4BEB-A118-2A640F0A1969}"/>
            </c:ext>
          </c:extLst>
        </c:ser>
        <c:ser>
          <c:idx val="3"/>
          <c:order val="3"/>
          <c:tx>
            <c:strRef>
              <c:f>AGR_DEMAND!$B$11</c:f>
              <c:strCache>
                <c:ptCount val="1"/>
                <c:pt idx="0">
                  <c:v>AGR_DEM_LIV_SWINE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AGR_DEMAND!$D$11:$J$11</c:f>
              <c:numCache>
                <c:formatCode>#,##0.00</c:formatCode>
                <c:ptCount val="7"/>
                <c:pt idx="0">
                  <c:v>9078.25</c:v>
                </c:pt>
                <c:pt idx="1">
                  <c:v>9225.2209999999995</c:v>
                </c:pt>
                <c:pt idx="2">
                  <c:v>8695.3417280420745</c:v>
                </c:pt>
                <c:pt idx="3">
                  <c:v>7297.2231471956711</c:v>
                </c:pt>
                <c:pt idx="4">
                  <c:v>6294.2587822681853</c:v>
                </c:pt>
                <c:pt idx="5">
                  <c:v>5481.7798478757122</c:v>
                </c:pt>
                <c:pt idx="6">
                  <c:v>4765.3748163877262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D7-4BEB-A118-2A640F0A1969}"/>
            </c:ext>
          </c:extLst>
        </c:ser>
        <c:ser>
          <c:idx val="4"/>
          <c:order val="4"/>
          <c:tx>
            <c:strRef>
              <c:f>AGR_DEMAND!$B$12</c:f>
              <c:strCache>
                <c:ptCount val="1"/>
                <c:pt idx="0">
                  <c:v>AGR_DEM_LIV_GOAT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AGR_DEMAND!$D$12:$J$12</c:f>
              <c:numCache>
                <c:formatCode>#,##0.00</c:formatCode>
                <c:ptCount val="7"/>
                <c:pt idx="0">
                  <c:v>64.180000000000007</c:v>
                </c:pt>
                <c:pt idx="1">
                  <c:v>64.180000000000007</c:v>
                </c:pt>
                <c:pt idx="2">
                  <c:v>60.49362200707607</c:v>
                </c:pt>
                <c:pt idx="3">
                  <c:v>50.766890201006369</c:v>
                </c:pt>
                <c:pt idx="4">
                  <c:v>43.789252164904468</c:v>
                </c:pt>
                <c:pt idx="5">
                  <c:v>38.136824108242308</c:v>
                </c:pt>
                <c:pt idx="6">
                  <c:v>33.152783626079447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D7-4BEB-A118-2A640F0A1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515040"/>
        <c:axId val="545435088"/>
      </c:lineChart>
      <c:catAx>
        <c:axId val="454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5435088"/>
        <c:crosses val="autoZero"/>
        <c:auto val="1"/>
        <c:lblAlgn val="ctr"/>
        <c:lblOffset val="100"/>
        <c:noMultiLvlLbl val="0"/>
      </c:catAx>
      <c:valAx>
        <c:axId val="54543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451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32104353676999E-2"/>
          <c:y val="0.83426957843258698"/>
          <c:w val="0.93818743195349397"/>
          <c:h val="0.12914522531170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n-lt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8727034120735"/>
          <c:y val="5.9567303201241088E-2"/>
          <c:w val="0.82757174103237097"/>
          <c:h val="0.68113624353801083"/>
        </c:manualLayout>
      </c:layout>
      <c:lineChart>
        <c:grouping val="standard"/>
        <c:varyColors val="0"/>
        <c:ser>
          <c:idx val="0"/>
          <c:order val="0"/>
          <c:tx>
            <c:strRef>
              <c:f>AGR_DEMAND!$B$13</c:f>
              <c:strCache>
                <c:ptCount val="1"/>
                <c:pt idx="0">
                  <c:v>AGR_DEM_LIV_POULTRY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AGR_DEMAND!$D$4:$J$4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AGR_DEMAND!$D$13:$J$13</c:f>
              <c:numCache>
                <c:formatCode>#,##0.00</c:formatCode>
                <c:ptCount val="7"/>
                <c:pt idx="0">
                  <c:v>268862.57400000002</c:v>
                </c:pt>
                <c:pt idx="1">
                  <c:v>272993.99099999998</c:v>
                </c:pt>
                <c:pt idx="2">
                  <c:v>257313.73171949401</c:v>
                </c:pt>
                <c:pt idx="3">
                  <c:v>215940.41705564849</c:v>
                </c:pt>
                <c:pt idx="4">
                  <c:v>186260.55954195483</c:v>
                </c:pt>
                <c:pt idx="5">
                  <c:v>162217.57272318608</c:v>
                </c:pt>
                <c:pt idx="6">
                  <c:v>141017.61786916296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7-455B-91C6-913EC27BC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515040"/>
        <c:axId val="545435088"/>
      </c:lineChart>
      <c:catAx>
        <c:axId val="454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5435088"/>
        <c:crosses val="autoZero"/>
        <c:auto val="1"/>
        <c:lblAlgn val="ctr"/>
        <c:lblOffset val="100"/>
        <c:noMultiLvlLbl val="0"/>
      </c:catAx>
      <c:valAx>
        <c:axId val="54543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451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321039886606805E-2"/>
          <c:y val="0.83010935487572135"/>
          <c:w val="0.93818743195349397"/>
          <c:h val="0.12096908425997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n-lt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chart" Target="../charts/chart1.xml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4</xdr:row>
      <xdr:rowOff>200025</xdr:rowOff>
    </xdr:from>
    <xdr:to>
      <xdr:col>7</xdr:col>
      <xdr:colOff>508635</xdr:colOff>
      <xdr:row>7</xdr:row>
      <xdr:rowOff>10160</xdr:rowOff>
    </xdr:to>
    <xdr:pic>
      <xdr:nvPicPr>
        <xdr:cNvPr id="2" name="Picture 1" descr="Shape&#10;&#10;Description automatically generated with medium confidence">
          <a:extLst>
            <a:ext uri="{FF2B5EF4-FFF2-40B4-BE49-F238E27FC236}">
              <a16:creationId xmlns:a16="http://schemas.microsoft.com/office/drawing/2014/main" id="{984F8274-B372-4B3F-8DA5-E7ADEE952D8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170" y="1274445"/>
          <a:ext cx="3110865" cy="49593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47625</xdr:rowOff>
    </xdr:from>
    <xdr:to>
      <xdr:col>4</xdr:col>
      <xdr:colOff>227330</xdr:colOff>
      <xdr:row>7</xdr:row>
      <xdr:rowOff>113030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112AB45-9A0B-41F0-80B1-2893ABB48CE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" y="611505"/>
          <a:ext cx="1193165" cy="126174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8</xdr:row>
      <xdr:rowOff>209550</xdr:rowOff>
    </xdr:from>
    <xdr:to>
      <xdr:col>7</xdr:col>
      <xdr:colOff>581025</xdr:colOff>
      <xdr:row>11</xdr:row>
      <xdr:rowOff>38100</xdr:rowOff>
    </xdr:to>
    <xdr:pic>
      <xdr:nvPicPr>
        <xdr:cNvPr id="4" name="Picture 2" descr="https://dewey.tailorbrands.com/production/brand_version_mockup_image/174/4193022174_05130606-e8a1-4145-bba0-4e99e62f6d85.png?cb=1606377865">
          <a:extLst>
            <a:ext uri="{FF2B5EF4-FFF2-40B4-BE49-F238E27FC236}">
              <a16:creationId xmlns:a16="http://schemas.microsoft.com/office/drawing/2014/main" id="{6C6D3436-4D1A-49C0-90AC-34B86EC1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5" t="55701" r="2339" b="9772"/>
        <a:stretch>
          <a:fillRect/>
        </a:stretch>
      </xdr:blipFill>
      <xdr:spPr bwMode="auto">
        <a:xfrm>
          <a:off x="1922145" y="2198370"/>
          <a:ext cx="338328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800100</xdr:colOff>
      <xdr:row>2</xdr:row>
      <xdr:rowOff>274320</xdr:rowOff>
    </xdr:from>
    <xdr:to>
      <xdr:col>9</xdr:col>
      <xdr:colOff>91440</xdr:colOff>
      <xdr:row>6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20A2D1-9572-4DDD-8A67-DAC79B5F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38200"/>
          <a:ext cx="124206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470645</xdr:colOff>
      <xdr:row>33</xdr:row>
      <xdr:rowOff>159125</xdr:rowOff>
    </xdr:from>
    <xdr:to>
      <xdr:col>42</xdr:col>
      <xdr:colOff>327549</xdr:colOff>
      <xdr:row>63</xdr:row>
      <xdr:rowOff>93403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07B7DE3-F09D-886D-34E9-D42F814A7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8527" y="6210301"/>
          <a:ext cx="7727244" cy="4855790"/>
        </a:xfrm>
        <a:prstGeom prst="rect">
          <a:avLst/>
        </a:prstGeom>
      </xdr:spPr>
    </xdr:pic>
    <xdr:clientData/>
  </xdr:twoCellAnchor>
  <xdr:twoCellAnchor editAs="oneCell">
    <xdr:from>
      <xdr:col>30</xdr:col>
      <xdr:colOff>57151</xdr:colOff>
      <xdr:row>64</xdr:row>
      <xdr:rowOff>127187</xdr:rowOff>
    </xdr:from>
    <xdr:to>
      <xdr:col>42</xdr:col>
      <xdr:colOff>152606</xdr:colOff>
      <xdr:row>93</xdr:row>
      <xdr:rowOff>153206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ED91211B-1725-E9DA-2CA9-16D007C2A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60151" y="11243422"/>
          <a:ext cx="7356868" cy="4655730"/>
        </a:xfrm>
        <a:prstGeom prst="rect">
          <a:avLst/>
        </a:prstGeom>
      </xdr:spPr>
    </xdr:pic>
    <xdr:clientData/>
  </xdr:twoCellAnchor>
  <xdr:twoCellAnchor editAs="oneCell">
    <xdr:from>
      <xdr:col>16</xdr:col>
      <xdr:colOff>582705</xdr:colOff>
      <xdr:row>34</xdr:row>
      <xdr:rowOff>139516</xdr:rowOff>
    </xdr:from>
    <xdr:to>
      <xdr:col>29</xdr:col>
      <xdr:colOff>298925</xdr:colOff>
      <xdr:row>63</xdr:row>
      <xdr:rowOff>158229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8565E85-CEF7-21EA-33A0-7CB4A8219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14058" y="6392398"/>
          <a:ext cx="7584655" cy="4727761"/>
        </a:xfrm>
        <a:prstGeom prst="rect">
          <a:avLst/>
        </a:prstGeom>
      </xdr:spPr>
    </xdr:pic>
    <xdr:clientData/>
  </xdr:twoCellAnchor>
  <xdr:twoCellAnchor editAs="oneCell">
    <xdr:from>
      <xdr:col>50</xdr:col>
      <xdr:colOff>45385</xdr:colOff>
      <xdr:row>9</xdr:row>
      <xdr:rowOff>76481</xdr:rowOff>
    </xdr:from>
    <xdr:to>
      <xdr:col>64</xdr:col>
      <xdr:colOff>477978</xdr:colOff>
      <xdr:row>34</xdr:row>
      <xdr:rowOff>98201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5E6891FC-8467-18F9-F236-84952BDE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10061" y="1914246"/>
          <a:ext cx="8831023" cy="4440647"/>
        </a:xfrm>
        <a:prstGeom prst="rect">
          <a:avLst/>
        </a:prstGeom>
      </xdr:spPr>
    </xdr:pic>
    <xdr:clientData/>
  </xdr:twoCellAnchor>
  <xdr:twoCellAnchor>
    <xdr:from>
      <xdr:col>14</xdr:col>
      <xdr:colOff>4140</xdr:colOff>
      <xdr:row>12</xdr:row>
      <xdr:rowOff>8283</xdr:rowOff>
    </xdr:from>
    <xdr:to>
      <xdr:col>24</xdr:col>
      <xdr:colOff>49694</xdr:colOff>
      <xdr:row>32</xdr:row>
      <xdr:rowOff>16565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B6C77413-164C-BB54-F675-E5D8D6CE8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201681</xdr:colOff>
      <xdr:row>80</xdr:row>
      <xdr:rowOff>1049</xdr:rowOff>
    </xdr:from>
    <xdr:to>
      <xdr:col>23</xdr:col>
      <xdr:colOff>381000</xdr:colOff>
      <xdr:row>114</xdr:row>
      <xdr:rowOff>18717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F03F2562-BBAE-DE2C-5476-9D886FBD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94529" y="14122897"/>
          <a:ext cx="9546949" cy="5753706"/>
        </a:xfrm>
        <a:prstGeom prst="rect">
          <a:avLst/>
        </a:prstGeom>
      </xdr:spPr>
    </xdr:pic>
    <xdr:clientData/>
  </xdr:twoCellAnchor>
  <xdr:twoCellAnchor>
    <xdr:from>
      <xdr:col>13</xdr:col>
      <xdr:colOff>742293</xdr:colOff>
      <xdr:row>90</xdr:row>
      <xdr:rowOff>72258</xdr:rowOff>
    </xdr:from>
    <xdr:to>
      <xdr:col>13</xdr:col>
      <xdr:colOff>742293</xdr:colOff>
      <xdr:row>103</xdr:row>
      <xdr:rowOff>118242</xdr:rowOff>
    </xdr:to>
    <xdr:cxnSp macro="">
      <xdr:nvCxnSpPr>
        <xdr:cNvPr id="10" name="Łącznik prosty 9">
          <a:extLst>
            <a:ext uri="{FF2B5EF4-FFF2-40B4-BE49-F238E27FC236}">
              <a16:creationId xmlns:a16="http://schemas.microsoft.com/office/drawing/2014/main" id="{8C6CF375-A6CD-F995-E855-58E2EA9AA7E4}"/>
            </a:ext>
          </a:extLst>
        </xdr:cNvPr>
        <xdr:cNvCxnSpPr/>
      </xdr:nvCxnSpPr>
      <xdr:spPr bwMode="auto">
        <a:xfrm flipV="1">
          <a:off x="13880224" y="15745810"/>
          <a:ext cx="0" cy="222688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237226</xdr:colOff>
      <xdr:row>92</xdr:row>
      <xdr:rowOff>117779</xdr:rowOff>
    </xdr:from>
    <xdr:to>
      <xdr:col>20</xdr:col>
      <xdr:colOff>380094</xdr:colOff>
      <xdr:row>92</xdr:row>
      <xdr:rowOff>140054</xdr:rowOff>
    </xdr:to>
    <xdr:cxnSp macro="">
      <xdr:nvCxnSpPr>
        <xdr:cNvPr id="12" name="Łącznik prosty 11">
          <a:extLst>
            <a:ext uri="{FF2B5EF4-FFF2-40B4-BE49-F238E27FC236}">
              <a16:creationId xmlns:a16="http://schemas.microsoft.com/office/drawing/2014/main" id="{E8637DC6-3FAD-4BD0-4F4E-8182CFC3EE88}"/>
            </a:ext>
          </a:extLst>
        </xdr:cNvPr>
        <xdr:cNvCxnSpPr/>
      </xdr:nvCxnSpPr>
      <xdr:spPr bwMode="auto">
        <a:xfrm flipH="1" flipV="1">
          <a:off x="13604575" y="16051487"/>
          <a:ext cx="4980849" cy="2227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15</xdr:col>
      <xdr:colOff>32349</xdr:colOff>
      <xdr:row>91</xdr:row>
      <xdr:rowOff>21566</xdr:rowOff>
    </xdr:from>
    <xdr:to>
      <xdr:col>15</xdr:col>
      <xdr:colOff>38546</xdr:colOff>
      <xdr:row>103</xdr:row>
      <xdr:rowOff>157532</xdr:rowOff>
    </xdr:to>
    <xdr:cxnSp macro="">
      <xdr:nvCxnSpPr>
        <xdr:cNvPr id="14" name="Łącznik prosty 13">
          <a:extLst>
            <a:ext uri="{FF2B5EF4-FFF2-40B4-BE49-F238E27FC236}">
              <a16:creationId xmlns:a16="http://schemas.microsoft.com/office/drawing/2014/main" id="{C2FF5F72-A4FA-4F71-B819-7DB910B2F552}"/>
            </a:ext>
          </a:extLst>
        </xdr:cNvPr>
        <xdr:cNvCxnSpPr/>
      </xdr:nvCxnSpPr>
      <xdr:spPr bwMode="auto">
        <a:xfrm flipH="1" flipV="1">
          <a:off x="14963236" y="15793528"/>
          <a:ext cx="6197" cy="213801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104236</xdr:colOff>
      <xdr:row>92</xdr:row>
      <xdr:rowOff>46727</xdr:rowOff>
    </xdr:from>
    <xdr:to>
      <xdr:col>16</xdr:col>
      <xdr:colOff>118936</xdr:colOff>
      <xdr:row>103</xdr:row>
      <xdr:rowOff>154261</xdr:rowOff>
    </xdr:to>
    <xdr:cxnSp macro="">
      <xdr:nvCxnSpPr>
        <xdr:cNvPr id="16" name="Łącznik prosty 15">
          <a:extLst>
            <a:ext uri="{FF2B5EF4-FFF2-40B4-BE49-F238E27FC236}">
              <a16:creationId xmlns:a16="http://schemas.microsoft.com/office/drawing/2014/main" id="{DCCFCAE6-44BA-43D0-8445-356E6BDFDFB9}"/>
            </a:ext>
          </a:extLst>
        </xdr:cNvPr>
        <xdr:cNvCxnSpPr/>
      </xdr:nvCxnSpPr>
      <xdr:spPr bwMode="auto">
        <a:xfrm flipH="1" flipV="1">
          <a:off x="15865415" y="15980435"/>
          <a:ext cx="14700" cy="194783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17</xdr:col>
      <xdr:colOff>388189</xdr:colOff>
      <xdr:row>92</xdr:row>
      <xdr:rowOff>118613</xdr:rowOff>
    </xdr:from>
    <xdr:to>
      <xdr:col>17</xdr:col>
      <xdr:colOff>404326</xdr:colOff>
      <xdr:row>103</xdr:row>
      <xdr:rowOff>148510</xdr:rowOff>
    </xdr:to>
    <xdr:cxnSp macro="">
      <xdr:nvCxnSpPr>
        <xdr:cNvPr id="18" name="Łącznik prosty 17">
          <a:extLst>
            <a:ext uri="{FF2B5EF4-FFF2-40B4-BE49-F238E27FC236}">
              <a16:creationId xmlns:a16="http://schemas.microsoft.com/office/drawing/2014/main" id="{98FF4258-B80A-455E-B636-F23B85C7A467}"/>
            </a:ext>
          </a:extLst>
        </xdr:cNvPr>
        <xdr:cNvCxnSpPr/>
      </xdr:nvCxnSpPr>
      <xdr:spPr bwMode="auto">
        <a:xfrm flipH="1" flipV="1">
          <a:off x="16760406" y="16052321"/>
          <a:ext cx="16137" cy="187019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19</xdr:col>
      <xdr:colOff>82669</xdr:colOff>
      <xdr:row>92</xdr:row>
      <xdr:rowOff>154556</xdr:rowOff>
    </xdr:from>
    <xdr:to>
      <xdr:col>19</xdr:col>
      <xdr:colOff>86586</xdr:colOff>
      <xdr:row>103</xdr:row>
      <xdr:rowOff>161448</xdr:rowOff>
    </xdr:to>
    <xdr:cxnSp macro="">
      <xdr:nvCxnSpPr>
        <xdr:cNvPr id="20" name="Łącznik prosty 19">
          <a:extLst>
            <a:ext uri="{FF2B5EF4-FFF2-40B4-BE49-F238E27FC236}">
              <a16:creationId xmlns:a16="http://schemas.microsoft.com/office/drawing/2014/main" id="{EF99F296-05FE-4147-90C0-49DFF64238D0}"/>
            </a:ext>
          </a:extLst>
        </xdr:cNvPr>
        <xdr:cNvCxnSpPr/>
      </xdr:nvCxnSpPr>
      <xdr:spPr bwMode="auto">
        <a:xfrm flipH="1" flipV="1">
          <a:off x="17676961" y="16088264"/>
          <a:ext cx="3917" cy="184719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20</xdr:col>
      <xdr:colOff>373812</xdr:colOff>
      <xdr:row>92</xdr:row>
      <xdr:rowOff>158151</xdr:rowOff>
    </xdr:from>
    <xdr:to>
      <xdr:col>20</xdr:col>
      <xdr:colOff>381323</xdr:colOff>
      <xdr:row>103</xdr:row>
      <xdr:rowOff>150666</xdr:rowOff>
    </xdr:to>
    <xdr:cxnSp macro="">
      <xdr:nvCxnSpPr>
        <xdr:cNvPr id="22" name="Łącznik prosty 21">
          <a:extLst>
            <a:ext uri="{FF2B5EF4-FFF2-40B4-BE49-F238E27FC236}">
              <a16:creationId xmlns:a16="http://schemas.microsoft.com/office/drawing/2014/main" id="{0DD9969C-08AE-47FA-95AD-276CB8AC6F75}"/>
            </a:ext>
          </a:extLst>
        </xdr:cNvPr>
        <xdr:cNvCxnSpPr/>
      </xdr:nvCxnSpPr>
      <xdr:spPr bwMode="auto">
        <a:xfrm flipH="1" flipV="1">
          <a:off x="18579142" y="16091859"/>
          <a:ext cx="7511" cy="1832816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102054</xdr:colOff>
      <xdr:row>1</xdr:row>
      <xdr:rowOff>47624</xdr:rowOff>
    </xdr:from>
    <xdr:to>
      <xdr:col>35</xdr:col>
      <xdr:colOff>429955</xdr:colOff>
      <xdr:row>17</xdr:row>
      <xdr:rowOff>98913</xdr:rowOff>
    </xdr:to>
    <xdr:graphicFrame macro="">
      <xdr:nvGraphicFramePr>
        <xdr:cNvPr id="29" name="Wykres 28">
          <a:extLst>
            <a:ext uri="{FF2B5EF4-FFF2-40B4-BE49-F238E27FC236}">
              <a16:creationId xmlns:a16="http://schemas.microsoft.com/office/drawing/2014/main" id="{0852EACB-474F-46CB-87AC-149017FB5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137905</xdr:colOff>
      <xdr:row>17</xdr:row>
      <xdr:rowOff>63062</xdr:rowOff>
    </xdr:from>
    <xdr:to>
      <xdr:col>35</xdr:col>
      <xdr:colOff>527300</xdr:colOff>
      <xdr:row>35</xdr:row>
      <xdr:rowOff>72222</xdr:rowOff>
    </xdr:to>
    <xdr:graphicFrame macro="">
      <xdr:nvGraphicFramePr>
        <xdr:cNvPr id="30" name="Wykres 29">
          <a:extLst>
            <a:ext uri="{FF2B5EF4-FFF2-40B4-BE49-F238E27FC236}">
              <a16:creationId xmlns:a16="http://schemas.microsoft.com/office/drawing/2014/main" id="{464C6E2B-3A95-4314-83DB-BF7D1C9A5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kracz@agh.edu.p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2A59-879F-495C-8D6A-A1B5ADCA0B5F}">
  <dimension ref="A1:O49"/>
  <sheetViews>
    <sheetView workbookViewId="0">
      <selection activeCell="O25" sqref="O25"/>
    </sheetView>
  </sheetViews>
  <sheetFormatPr defaultColWidth="9.140625" defaultRowHeight="18.75"/>
  <cols>
    <col min="1" max="3" width="4" style="51" customWidth="1"/>
    <col min="4" max="9" width="14.28515625" style="51" customWidth="1"/>
    <col min="10" max="12" width="4" style="51" customWidth="1"/>
    <col min="13" max="16384" width="9.140625" style="51"/>
  </cols>
  <sheetData>
    <row r="1" spans="1:15" ht="22.7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5" ht="22.7" customHeight="1">
      <c r="A2" s="52"/>
      <c r="B2" s="50"/>
      <c r="C2" s="49"/>
      <c r="D2" s="49"/>
      <c r="E2" s="49"/>
      <c r="F2" s="49"/>
      <c r="G2" s="49"/>
      <c r="H2" s="49"/>
      <c r="I2" s="49"/>
      <c r="J2" s="49"/>
      <c r="K2" s="48"/>
      <c r="L2" s="52"/>
    </row>
    <row r="3" spans="1:15" ht="22.7" customHeight="1">
      <c r="A3" s="52"/>
      <c r="B3" s="47"/>
      <c r="C3" s="46"/>
      <c r="D3" s="45"/>
      <c r="E3" s="45"/>
      <c r="F3" s="45"/>
      <c r="G3" s="45"/>
      <c r="H3" s="45"/>
      <c r="I3" s="45"/>
      <c r="J3" s="44"/>
      <c r="K3" s="43"/>
      <c r="L3" s="52"/>
    </row>
    <row r="4" spans="1:15">
      <c r="A4" s="52"/>
      <c r="B4" s="47"/>
      <c r="C4" s="42"/>
      <c r="J4" s="41"/>
      <c r="K4" s="43"/>
      <c r="L4" s="52"/>
    </row>
    <row r="5" spans="1:15">
      <c r="A5" s="52"/>
      <c r="B5" s="47"/>
      <c r="C5" s="42"/>
      <c r="J5" s="41"/>
      <c r="K5" s="43"/>
      <c r="L5" s="52"/>
    </row>
    <row r="6" spans="1:15">
      <c r="A6" s="52"/>
      <c r="B6" s="47"/>
      <c r="C6" s="42"/>
      <c r="J6" s="41"/>
      <c r="K6" s="43"/>
      <c r="L6" s="52"/>
      <c r="O6" s="40"/>
    </row>
    <row r="7" spans="1:15">
      <c r="A7" s="52"/>
      <c r="B7" s="47"/>
      <c r="C7" s="42"/>
      <c r="J7" s="41"/>
      <c r="K7" s="43"/>
      <c r="L7" s="52"/>
    </row>
    <row r="8" spans="1:15">
      <c r="A8" s="52"/>
      <c r="B8" s="47"/>
      <c r="C8" s="42"/>
      <c r="J8" s="41"/>
      <c r="K8" s="43"/>
      <c r="L8" s="52"/>
    </row>
    <row r="9" spans="1:15">
      <c r="A9" s="52"/>
      <c r="B9" s="47"/>
      <c r="C9" s="42"/>
      <c r="J9" s="41"/>
      <c r="K9" s="43"/>
      <c r="L9" s="52"/>
    </row>
    <row r="10" spans="1:15">
      <c r="A10" s="52"/>
      <c r="B10" s="47"/>
      <c r="C10" s="42"/>
      <c r="J10" s="41"/>
      <c r="K10" s="43"/>
      <c r="L10" s="52"/>
    </row>
    <row r="11" spans="1:15">
      <c r="A11" s="52"/>
      <c r="B11" s="47"/>
      <c r="C11" s="42"/>
      <c r="J11" s="41"/>
      <c r="K11" s="43"/>
      <c r="L11" s="52"/>
    </row>
    <row r="12" spans="1:15">
      <c r="A12" s="52"/>
      <c r="B12" s="47"/>
      <c r="C12" s="42"/>
      <c r="J12" s="41"/>
      <c r="K12" s="43"/>
      <c r="L12" s="52"/>
    </row>
    <row r="13" spans="1:15">
      <c r="A13" s="52"/>
      <c r="B13" s="47"/>
      <c r="C13" s="42"/>
      <c r="J13" s="41"/>
      <c r="K13" s="43"/>
      <c r="L13" s="52"/>
    </row>
    <row r="14" spans="1:15">
      <c r="A14" s="52"/>
      <c r="B14" s="47"/>
      <c r="C14" s="42"/>
      <c r="D14" s="192" t="s">
        <v>0</v>
      </c>
      <c r="E14" s="192"/>
      <c r="F14" s="193" t="s">
        <v>1</v>
      </c>
      <c r="G14" s="193"/>
      <c r="H14" s="193"/>
      <c r="J14" s="41"/>
      <c r="K14" s="43"/>
      <c r="L14" s="52"/>
    </row>
    <row r="15" spans="1:15">
      <c r="A15" s="52"/>
      <c r="B15" s="47"/>
      <c r="C15" s="42"/>
      <c r="D15" s="39"/>
      <c r="E15" s="39"/>
      <c r="F15" s="193"/>
      <c r="G15" s="193"/>
      <c r="H15" s="193"/>
      <c r="J15" s="41"/>
      <c r="K15" s="43"/>
      <c r="L15" s="52"/>
    </row>
    <row r="16" spans="1:15">
      <c r="A16" s="52"/>
      <c r="B16" s="47"/>
      <c r="C16" s="42"/>
      <c r="J16" s="41"/>
      <c r="K16" s="43"/>
      <c r="L16" s="52"/>
    </row>
    <row r="17" spans="1:12">
      <c r="A17" s="52"/>
      <c r="B17" s="47"/>
      <c r="C17" s="42"/>
      <c r="J17" s="41"/>
      <c r="K17" s="43"/>
      <c r="L17" s="52"/>
    </row>
    <row r="18" spans="1:12" ht="18.75" customHeight="1">
      <c r="A18" s="52"/>
      <c r="B18" s="47"/>
      <c r="C18" s="42"/>
      <c r="D18" s="192" t="s">
        <v>2</v>
      </c>
      <c r="E18" s="192"/>
      <c r="F18" s="193" t="s">
        <v>3</v>
      </c>
      <c r="G18" s="193"/>
      <c r="H18" s="193"/>
      <c r="I18" s="193"/>
      <c r="J18" s="41"/>
      <c r="K18" s="43"/>
      <c r="L18" s="52"/>
    </row>
    <row r="19" spans="1:12">
      <c r="A19" s="52"/>
      <c r="B19" s="47"/>
      <c r="C19" s="42"/>
      <c r="D19" s="39"/>
      <c r="E19" s="39"/>
      <c r="F19" s="193"/>
      <c r="G19" s="193"/>
      <c r="H19" s="193"/>
      <c r="I19" s="193"/>
      <c r="J19" s="41"/>
      <c r="K19" s="43"/>
      <c r="L19" s="52"/>
    </row>
    <row r="20" spans="1:12">
      <c r="A20" s="52"/>
      <c r="B20" s="47"/>
      <c r="C20" s="42"/>
      <c r="D20" s="39"/>
      <c r="E20" s="39"/>
      <c r="F20" s="193"/>
      <c r="G20" s="193"/>
      <c r="H20" s="193"/>
      <c r="I20" s="193"/>
      <c r="J20" s="41"/>
      <c r="K20" s="43"/>
      <c r="L20" s="52"/>
    </row>
    <row r="21" spans="1:12">
      <c r="A21" s="52"/>
      <c r="B21" s="47"/>
      <c r="C21" s="42"/>
      <c r="F21" s="38"/>
      <c r="G21" s="38"/>
      <c r="H21" s="38"/>
      <c r="J21" s="41"/>
      <c r="K21" s="43"/>
      <c r="L21" s="52"/>
    </row>
    <row r="22" spans="1:12">
      <c r="A22" s="52"/>
      <c r="B22" s="47"/>
      <c r="C22" s="42"/>
      <c r="D22" s="192" t="s">
        <v>4</v>
      </c>
      <c r="E22" s="192"/>
      <c r="F22" s="37">
        <v>45173</v>
      </c>
      <c r="G22" s="22"/>
      <c r="H22" s="22"/>
      <c r="J22" s="41"/>
      <c r="K22" s="43"/>
      <c r="L22" s="52"/>
    </row>
    <row r="23" spans="1:12">
      <c r="A23" s="52"/>
      <c r="B23" s="47"/>
      <c r="C23" s="42"/>
      <c r="D23" s="39"/>
      <c r="E23" s="39"/>
      <c r="F23" s="37"/>
      <c r="G23" s="22"/>
      <c r="H23" s="22"/>
      <c r="J23" s="41"/>
      <c r="K23" s="43"/>
      <c r="L23" s="52"/>
    </row>
    <row r="24" spans="1:12">
      <c r="A24" s="52"/>
      <c r="B24" s="47"/>
      <c r="C24" s="42"/>
      <c r="D24" s="39"/>
      <c r="E24" s="39"/>
      <c r="F24" s="37"/>
      <c r="G24" s="22"/>
      <c r="H24" s="22"/>
      <c r="J24" s="41"/>
      <c r="K24" s="43"/>
      <c r="L24" s="52"/>
    </row>
    <row r="25" spans="1:12">
      <c r="A25" s="52"/>
      <c r="B25" s="47"/>
      <c r="C25" s="42"/>
      <c r="D25" s="39" t="s">
        <v>5</v>
      </c>
      <c r="E25" s="39"/>
      <c r="F25" s="37">
        <v>45289</v>
      </c>
      <c r="G25" s="22"/>
      <c r="H25" s="22"/>
      <c r="J25" s="41"/>
      <c r="K25" s="43"/>
      <c r="L25" s="52"/>
    </row>
    <row r="26" spans="1:12">
      <c r="A26" s="52"/>
      <c r="B26" s="47"/>
      <c r="C26" s="42"/>
      <c r="D26" s="39"/>
      <c r="E26" s="39"/>
      <c r="F26" s="37"/>
      <c r="G26" s="22"/>
      <c r="H26" s="22"/>
      <c r="J26" s="41"/>
      <c r="K26" s="43"/>
      <c r="L26" s="52"/>
    </row>
    <row r="27" spans="1:12">
      <c r="A27" s="52"/>
      <c r="B27" s="47"/>
      <c r="C27" s="42"/>
      <c r="J27" s="41"/>
      <c r="K27" s="43"/>
      <c r="L27" s="52"/>
    </row>
    <row r="28" spans="1:12">
      <c r="A28" s="52"/>
      <c r="B28" s="47"/>
      <c r="C28" s="42"/>
      <c r="D28" s="192" t="s">
        <v>6</v>
      </c>
      <c r="E28" s="192"/>
      <c r="F28" s="51" t="s">
        <v>7</v>
      </c>
      <c r="J28" s="41"/>
      <c r="K28" s="43"/>
      <c r="L28" s="52"/>
    </row>
    <row r="29" spans="1:12">
      <c r="A29" s="52"/>
      <c r="B29" s="47"/>
      <c r="C29" s="42"/>
      <c r="F29" s="51" t="s">
        <v>8</v>
      </c>
      <c r="J29" s="41"/>
      <c r="K29" s="43"/>
      <c r="L29" s="52"/>
    </row>
    <row r="30" spans="1:12">
      <c r="A30" s="52"/>
      <c r="B30" s="47"/>
      <c r="C30" s="42"/>
      <c r="J30" s="41"/>
      <c r="K30" s="43"/>
      <c r="L30" s="52"/>
    </row>
    <row r="31" spans="1:12">
      <c r="A31" s="52"/>
      <c r="B31" s="47"/>
      <c r="C31" s="42"/>
      <c r="J31" s="41"/>
      <c r="K31" s="43"/>
      <c r="L31" s="52"/>
    </row>
    <row r="32" spans="1:12">
      <c r="A32" s="52"/>
      <c r="B32" s="47"/>
      <c r="C32" s="42"/>
      <c r="D32" s="192" t="s">
        <v>9</v>
      </c>
      <c r="E32" s="192"/>
      <c r="F32" s="51" t="s">
        <v>7</v>
      </c>
      <c r="J32" s="41"/>
      <c r="K32" s="43"/>
      <c r="L32" s="52"/>
    </row>
    <row r="33" spans="1:12">
      <c r="A33" s="52"/>
      <c r="B33" s="47"/>
      <c r="C33" s="42"/>
      <c r="F33" s="36" t="s">
        <v>10</v>
      </c>
      <c r="J33" s="41"/>
      <c r="K33" s="43"/>
      <c r="L33" s="52"/>
    </row>
    <row r="34" spans="1:12">
      <c r="A34" s="52"/>
      <c r="B34" s="47"/>
      <c r="C34" s="42"/>
      <c r="J34" s="41"/>
      <c r="K34" s="43"/>
      <c r="L34" s="52"/>
    </row>
    <row r="35" spans="1:12">
      <c r="A35" s="52"/>
      <c r="B35" s="47"/>
      <c r="C35" s="42"/>
      <c r="J35" s="41"/>
      <c r="K35" s="43"/>
      <c r="L35" s="52"/>
    </row>
    <row r="36" spans="1:12">
      <c r="A36" s="52"/>
      <c r="B36" s="47"/>
      <c r="C36" s="42"/>
      <c r="J36" s="41"/>
      <c r="K36" s="43"/>
      <c r="L36" s="52"/>
    </row>
    <row r="37" spans="1:12">
      <c r="A37" s="52"/>
      <c r="B37" s="47"/>
      <c r="C37" s="42"/>
      <c r="J37" s="41"/>
      <c r="K37" s="43"/>
      <c r="L37" s="52"/>
    </row>
    <row r="38" spans="1:12">
      <c r="A38" s="52"/>
      <c r="B38" s="47"/>
      <c r="C38" s="35"/>
      <c r="D38" s="34"/>
      <c r="E38" s="34"/>
      <c r="F38" s="34"/>
      <c r="G38" s="34"/>
      <c r="H38" s="34"/>
      <c r="I38" s="34"/>
      <c r="J38" s="33"/>
      <c r="K38" s="43"/>
      <c r="L38" s="52"/>
    </row>
    <row r="39" spans="1:12" ht="22.7" customHeight="1">
      <c r="A39" s="52"/>
      <c r="B39" s="32"/>
      <c r="C39" s="31"/>
      <c r="D39" s="31"/>
      <c r="E39" s="31"/>
      <c r="F39" s="31"/>
      <c r="G39" s="31"/>
      <c r="H39" s="31"/>
      <c r="I39" s="31"/>
      <c r="J39" s="31"/>
      <c r="K39" s="30"/>
      <c r="L39" s="52"/>
    </row>
    <row r="40" spans="1:12" ht="22.7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8" spans="1:12" ht="59.45" customHeight="1"/>
    <row r="49" ht="64.150000000000006" customHeight="1"/>
  </sheetData>
  <mergeCells count="7">
    <mergeCell ref="D32:E32"/>
    <mergeCell ref="D14:E14"/>
    <mergeCell ref="F14:H15"/>
    <mergeCell ref="D18:E18"/>
    <mergeCell ref="F18:I20"/>
    <mergeCell ref="D22:E22"/>
    <mergeCell ref="D28:E28"/>
  </mergeCells>
  <hyperlinks>
    <hyperlink ref="F33" r:id="rId1" display="makracz@agh.edu.pl" xr:uid="{FB5ACD0E-D2A5-425F-8B9B-B55EA405538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481A-D2DF-4904-8542-3490B02494C7}">
  <dimension ref="A1:I40"/>
  <sheetViews>
    <sheetView workbookViewId="0">
      <selection activeCell="E24" sqref="E24"/>
    </sheetView>
  </sheetViews>
  <sheetFormatPr defaultColWidth="9.140625" defaultRowHeight="12.75"/>
  <cols>
    <col min="1" max="3" width="4" style="29" customWidth="1"/>
    <col min="4" max="4" width="23.42578125" style="29" customWidth="1"/>
    <col min="5" max="5" width="34.85546875" style="29" customWidth="1"/>
    <col min="6" max="6" width="58.140625" style="29" customWidth="1"/>
    <col min="7" max="9" width="4" style="29" customWidth="1"/>
    <col min="10" max="16384" width="9.140625" style="29"/>
  </cols>
  <sheetData>
    <row r="1" spans="1:9" ht="22.7" customHeight="1">
      <c r="A1" s="52"/>
      <c r="B1" s="52"/>
      <c r="C1" s="52"/>
      <c r="D1" s="52"/>
      <c r="E1" s="52"/>
      <c r="F1" s="52"/>
      <c r="G1" s="52"/>
      <c r="H1" s="52"/>
      <c r="I1" s="52"/>
    </row>
    <row r="2" spans="1:9" ht="22.7" customHeight="1">
      <c r="A2" s="52"/>
      <c r="B2" s="50"/>
      <c r="C2" s="49"/>
      <c r="D2" s="49"/>
      <c r="E2" s="49"/>
      <c r="F2" s="49"/>
      <c r="G2" s="49"/>
      <c r="H2" s="48"/>
      <c r="I2" s="52"/>
    </row>
    <row r="3" spans="1:9" ht="18.75">
      <c r="A3" s="52"/>
      <c r="B3" s="47"/>
      <c r="C3" s="46"/>
      <c r="D3" s="45"/>
      <c r="E3" s="45"/>
      <c r="F3" s="45"/>
      <c r="G3" s="44"/>
      <c r="H3" s="43"/>
      <c r="I3" s="52"/>
    </row>
    <row r="4" spans="1:9" ht="18.75">
      <c r="A4" s="52"/>
      <c r="B4" s="47"/>
      <c r="C4" s="42"/>
      <c r="D4" s="194" t="s">
        <v>11</v>
      </c>
      <c r="E4" s="194"/>
      <c r="F4" s="194"/>
      <c r="G4" s="41"/>
      <c r="H4" s="43"/>
      <c r="I4" s="52"/>
    </row>
    <row r="5" spans="1:9" ht="18.75">
      <c r="A5" s="52"/>
      <c r="B5" s="47"/>
      <c r="C5" s="42"/>
      <c r="D5" s="28"/>
      <c r="E5" s="28"/>
      <c r="F5" s="28"/>
      <c r="G5" s="41"/>
      <c r="H5" s="43"/>
      <c r="I5" s="52"/>
    </row>
    <row r="6" spans="1:9" ht="18.75">
      <c r="A6" s="52"/>
      <c r="B6" s="47"/>
      <c r="C6" s="42"/>
      <c r="D6" s="140" t="s">
        <v>144</v>
      </c>
      <c r="E6" s="139"/>
      <c r="F6" s="139"/>
      <c r="G6" s="41"/>
      <c r="H6" s="43"/>
      <c r="I6" s="52"/>
    </row>
    <row r="7" spans="1:9" ht="18.75">
      <c r="A7" s="52"/>
      <c r="B7" s="47"/>
      <c r="C7" s="42"/>
      <c r="D7" s="138"/>
      <c r="E7" s="137"/>
      <c r="F7" s="137"/>
      <c r="G7" s="41"/>
      <c r="H7" s="43"/>
      <c r="I7" s="52"/>
    </row>
    <row r="8" spans="1:9" ht="18.75">
      <c r="A8" s="52"/>
      <c r="B8" s="47"/>
      <c r="C8" s="42"/>
      <c r="D8" s="141" t="s">
        <v>145</v>
      </c>
      <c r="E8" s="141" t="s">
        <v>146</v>
      </c>
      <c r="F8" s="141" t="s">
        <v>147</v>
      </c>
      <c r="G8" s="41"/>
      <c r="H8" s="43"/>
      <c r="I8" s="52"/>
    </row>
    <row r="9" spans="1:9" ht="18.75">
      <c r="A9" s="52"/>
      <c r="B9" s="47"/>
      <c r="C9" s="42"/>
      <c r="D9" s="136" t="s">
        <v>151</v>
      </c>
      <c r="E9" s="142" t="s">
        <v>148</v>
      </c>
      <c r="F9" s="136" t="s">
        <v>149</v>
      </c>
      <c r="G9" s="41"/>
      <c r="H9" s="43"/>
      <c r="I9" s="52"/>
    </row>
    <row r="10" spans="1:9" ht="18.75">
      <c r="A10" s="52"/>
      <c r="B10" s="47"/>
      <c r="C10" s="42"/>
      <c r="D10" s="136" t="s">
        <v>152</v>
      </c>
      <c r="E10" s="142" t="s">
        <v>148</v>
      </c>
      <c r="F10" s="136" t="s">
        <v>150</v>
      </c>
      <c r="G10" s="41"/>
      <c r="H10" s="43"/>
      <c r="I10" s="52"/>
    </row>
    <row r="11" spans="1:9" ht="18.75">
      <c r="A11" s="52"/>
      <c r="B11" s="47"/>
      <c r="C11" s="42"/>
      <c r="D11" s="136" t="s">
        <v>153</v>
      </c>
      <c r="E11" s="142" t="s">
        <v>148</v>
      </c>
      <c r="F11" s="136" t="s">
        <v>161</v>
      </c>
      <c r="G11" s="41"/>
      <c r="H11" s="43"/>
      <c r="I11" s="52"/>
    </row>
    <row r="12" spans="1:9" ht="18.75">
      <c r="A12" s="52"/>
      <c r="B12" s="47"/>
      <c r="C12" s="42"/>
      <c r="D12" s="136" t="s">
        <v>154</v>
      </c>
      <c r="E12" s="142" t="s">
        <v>148</v>
      </c>
      <c r="F12" s="136" t="s">
        <v>161</v>
      </c>
      <c r="G12" s="41"/>
      <c r="H12" s="43"/>
      <c r="I12" s="52"/>
    </row>
    <row r="13" spans="1:9" ht="18.75">
      <c r="A13" s="52"/>
      <c r="B13" s="47"/>
      <c r="C13" s="42"/>
      <c r="D13" s="136" t="s">
        <v>155</v>
      </c>
      <c r="E13" s="142" t="s">
        <v>148</v>
      </c>
      <c r="F13" s="136" t="s">
        <v>161</v>
      </c>
      <c r="G13" s="41"/>
      <c r="H13" s="43"/>
      <c r="I13" s="52"/>
    </row>
    <row r="14" spans="1:9" ht="18.75">
      <c r="A14" s="52"/>
      <c r="B14" s="47"/>
      <c r="C14" s="42"/>
      <c r="D14" s="136" t="s">
        <v>156</v>
      </c>
      <c r="E14" s="27" t="s">
        <v>148</v>
      </c>
      <c r="F14" s="136" t="s">
        <v>161</v>
      </c>
      <c r="G14" s="41"/>
      <c r="H14" s="43"/>
      <c r="I14" s="52"/>
    </row>
    <row r="15" spans="1:9" ht="18.75">
      <c r="A15" s="52"/>
      <c r="B15" s="47"/>
      <c r="C15" s="42"/>
      <c r="D15" s="136" t="s">
        <v>157</v>
      </c>
      <c r="E15" s="27" t="s">
        <v>162</v>
      </c>
      <c r="F15" s="26"/>
      <c r="G15" s="41"/>
      <c r="H15" s="43"/>
      <c r="I15" s="52"/>
    </row>
    <row r="16" spans="1:9" ht="18.75">
      <c r="A16" s="52"/>
      <c r="B16" s="47"/>
      <c r="C16" s="42"/>
      <c r="D16" s="136" t="s">
        <v>158</v>
      </c>
      <c r="E16" s="27" t="s">
        <v>162</v>
      </c>
      <c r="F16" s="26"/>
      <c r="G16" s="41"/>
      <c r="H16" s="43"/>
      <c r="I16" s="52"/>
    </row>
    <row r="17" spans="1:9" ht="18.75">
      <c r="A17" s="52"/>
      <c r="B17" s="47"/>
      <c r="C17" s="42"/>
      <c r="D17" s="136" t="s">
        <v>159</v>
      </c>
      <c r="E17" s="27" t="s">
        <v>162</v>
      </c>
      <c r="F17" s="26"/>
      <c r="G17" s="41"/>
      <c r="H17" s="43"/>
      <c r="I17" s="52"/>
    </row>
    <row r="18" spans="1:9" ht="18.75">
      <c r="A18" s="52"/>
      <c r="B18" s="47"/>
      <c r="C18" s="42"/>
      <c r="D18" s="136" t="s">
        <v>160</v>
      </c>
      <c r="E18" s="27" t="s">
        <v>148</v>
      </c>
      <c r="F18" s="26"/>
      <c r="G18" s="41"/>
      <c r="H18" s="43"/>
      <c r="I18" s="52"/>
    </row>
    <row r="19" spans="1:9" ht="18.75">
      <c r="A19" s="52"/>
      <c r="B19" s="47"/>
      <c r="C19" s="42"/>
      <c r="D19" s="24"/>
      <c r="E19" s="26"/>
      <c r="F19" s="26"/>
      <c r="G19" s="41"/>
      <c r="H19" s="43"/>
      <c r="I19" s="52"/>
    </row>
    <row r="20" spans="1:9" ht="18.75">
      <c r="A20" s="52"/>
      <c r="B20" s="47"/>
      <c r="C20" s="42"/>
      <c r="D20" s="24"/>
      <c r="E20" s="26"/>
      <c r="F20" s="26"/>
      <c r="G20" s="41"/>
      <c r="H20" s="43"/>
      <c r="I20" s="52"/>
    </row>
    <row r="21" spans="1:9" ht="18.75">
      <c r="A21" s="52"/>
      <c r="B21" s="47"/>
      <c r="C21" s="42"/>
      <c r="D21" s="27"/>
      <c r="E21" s="26"/>
      <c r="F21" s="26"/>
      <c r="G21" s="41"/>
      <c r="H21" s="43"/>
      <c r="I21" s="52"/>
    </row>
    <row r="22" spans="1:9" ht="18.75">
      <c r="A22" s="52"/>
      <c r="B22" s="47"/>
      <c r="C22" s="42"/>
      <c r="D22" s="25"/>
      <c r="E22" s="26"/>
      <c r="F22" s="26"/>
      <c r="G22" s="41"/>
      <c r="H22" s="43"/>
      <c r="I22" s="52"/>
    </row>
    <row r="23" spans="1:9" ht="18.75">
      <c r="A23" s="52"/>
      <c r="B23" s="47"/>
      <c r="C23" s="42"/>
      <c r="D23" s="24"/>
      <c r="E23" s="26"/>
      <c r="F23" s="26"/>
      <c r="G23" s="41"/>
      <c r="H23" s="43"/>
      <c r="I23" s="52"/>
    </row>
    <row r="24" spans="1:9" ht="18.75">
      <c r="A24" s="52"/>
      <c r="B24" s="47"/>
      <c r="C24" s="42"/>
      <c r="D24" s="24"/>
      <c r="E24" s="26"/>
      <c r="F24" s="26"/>
      <c r="G24" s="41"/>
      <c r="H24" s="43"/>
      <c r="I24" s="52"/>
    </row>
    <row r="25" spans="1:9" ht="18.75">
      <c r="A25" s="52"/>
      <c r="B25" s="47"/>
      <c r="C25" s="42"/>
      <c r="D25" s="24"/>
      <c r="E25" s="26"/>
      <c r="F25" s="26"/>
      <c r="G25" s="41"/>
      <c r="H25" s="43"/>
      <c r="I25" s="52"/>
    </row>
    <row r="26" spans="1:9" ht="18.75">
      <c r="A26" s="52"/>
      <c r="B26" s="47"/>
      <c r="C26" s="42"/>
      <c r="D26" s="24"/>
      <c r="E26" s="26"/>
      <c r="F26" s="26"/>
      <c r="G26" s="41"/>
      <c r="H26" s="43"/>
      <c r="I26" s="52"/>
    </row>
    <row r="27" spans="1:9" ht="18.75">
      <c r="A27" s="52"/>
      <c r="B27" s="47"/>
      <c r="C27" s="42"/>
      <c r="D27" s="27"/>
      <c r="E27" s="26"/>
      <c r="F27" s="26"/>
      <c r="G27" s="41"/>
      <c r="H27" s="43"/>
      <c r="I27" s="52"/>
    </row>
    <row r="28" spans="1:9" ht="18.75">
      <c r="A28" s="52"/>
      <c r="B28" s="47"/>
      <c r="C28" s="42"/>
      <c r="D28" s="25"/>
      <c r="E28" s="26"/>
      <c r="F28" s="26"/>
      <c r="G28" s="41"/>
      <c r="H28" s="43"/>
      <c r="I28" s="52"/>
    </row>
    <row r="29" spans="1:9" ht="18.75">
      <c r="A29" s="52"/>
      <c r="B29" s="47"/>
      <c r="C29" s="42"/>
      <c r="D29" s="27"/>
      <c r="E29" s="26"/>
      <c r="F29" s="26"/>
      <c r="G29" s="41"/>
      <c r="H29" s="43"/>
      <c r="I29" s="52"/>
    </row>
    <row r="30" spans="1:9" ht="18.75">
      <c r="A30" s="52"/>
      <c r="B30" s="47"/>
      <c r="C30" s="42"/>
      <c r="D30" s="27"/>
      <c r="E30" s="26"/>
      <c r="F30" s="26"/>
      <c r="G30" s="41"/>
      <c r="H30" s="43"/>
      <c r="I30" s="52"/>
    </row>
    <row r="31" spans="1:9" ht="18.75">
      <c r="A31" s="52"/>
      <c r="B31" s="47"/>
      <c r="C31" s="42"/>
      <c r="D31" s="27"/>
      <c r="E31" s="26"/>
      <c r="F31" s="26"/>
      <c r="G31" s="41"/>
      <c r="H31" s="43"/>
      <c r="I31" s="52"/>
    </row>
    <row r="32" spans="1:9" ht="18.75">
      <c r="A32" s="52"/>
      <c r="B32" s="47"/>
      <c r="C32" s="42"/>
      <c r="D32" s="25"/>
      <c r="E32" s="26"/>
      <c r="F32" s="26"/>
      <c r="G32" s="41"/>
      <c r="H32" s="43"/>
      <c r="I32" s="52"/>
    </row>
    <row r="33" spans="1:9" ht="18.75">
      <c r="A33" s="52"/>
      <c r="B33" s="47"/>
      <c r="C33" s="42"/>
      <c r="D33" s="27"/>
      <c r="E33" s="26"/>
      <c r="F33" s="26"/>
      <c r="G33" s="41"/>
      <c r="H33" s="43"/>
      <c r="I33" s="52"/>
    </row>
    <row r="34" spans="1:9" ht="18.75">
      <c r="A34" s="52"/>
      <c r="B34" s="47"/>
      <c r="C34" s="42"/>
      <c r="D34" s="27"/>
      <c r="E34" s="26"/>
      <c r="F34" s="26"/>
      <c r="G34" s="41"/>
      <c r="H34" s="43"/>
      <c r="I34" s="52"/>
    </row>
    <row r="35" spans="1:9" ht="18.75">
      <c r="A35" s="52"/>
      <c r="B35" s="47"/>
      <c r="C35" s="42"/>
      <c r="D35" s="27"/>
      <c r="E35" s="26"/>
      <c r="F35" s="26"/>
      <c r="G35" s="41"/>
      <c r="H35" s="43"/>
      <c r="I35" s="52"/>
    </row>
    <row r="36" spans="1:9" ht="18.75">
      <c r="A36" s="52"/>
      <c r="B36" s="47"/>
      <c r="C36" s="42"/>
      <c r="D36" s="27"/>
      <c r="E36" s="26"/>
      <c r="F36" s="26"/>
      <c r="G36" s="41"/>
      <c r="H36" s="43"/>
      <c r="I36" s="52"/>
    </row>
    <row r="37" spans="1:9" ht="18.75">
      <c r="A37" s="52"/>
      <c r="B37" s="47"/>
      <c r="C37" s="42"/>
      <c r="D37" s="27"/>
      <c r="E37" s="26"/>
      <c r="F37" s="26"/>
      <c r="G37" s="41"/>
      <c r="H37" s="43"/>
      <c r="I37" s="52"/>
    </row>
    <row r="38" spans="1:9" ht="18.75">
      <c r="A38" s="52"/>
      <c r="B38" s="47"/>
      <c r="C38" s="35"/>
      <c r="D38" s="23"/>
      <c r="E38" s="23"/>
      <c r="F38" s="23"/>
      <c r="G38" s="33"/>
      <c r="H38" s="43"/>
      <c r="I38" s="52"/>
    </row>
    <row r="39" spans="1:9" ht="22.7" customHeight="1">
      <c r="A39" s="52"/>
      <c r="B39" s="32"/>
      <c r="C39" s="31"/>
      <c r="D39" s="31"/>
      <c r="E39" s="31"/>
      <c r="F39" s="31"/>
      <c r="G39" s="31"/>
      <c r="H39" s="30"/>
      <c r="I39" s="52"/>
    </row>
    <row r="40" spans="1:9" ht="22.7" customHeight="1">
      <c r="A40" s="52"/>
      <c r="B40" s="52"/>
      <c r="C40" s="52"/>
      <c r="D40" s="52"/>
      <c r="E40" s="52"/>
      <c r="F40" s="52"/>
      <c r="G40" s="52"/>
      <c r="H40" s="52"/>
      <c r="I40" s="52"/>
    </row>
  </sheetData>
  <mergeCells count="1">
    <mergeCell ref="D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24"/>
  <sheetViews>
    <sheetView zoomScaleNormal="100" workbookViewId="0">
      <selection activeCell="D36" sqref="D36"/>
    </sheetView>
  </sheetViews>
  <sheetFormatPr defaultRowHeight="12.75"/>
  <cols>
    <col min="1" max="1" width="2.85546875" customWidth="1"/>
    <col min="2" max="3" width="15" customWidth="1"/>
    <col min="4" max="4" width="26.7109375" bestFit="1" customWidth="1"/>
    <col min="5" max="5" width="39.28515625" bestFit="1" customWidth="1"/>
    <col min="6" max="6" width="10" customWidth="1"/>
    <col min="7" max="7" width="11.42578125" bestFit="1" customWidth="1"/>
    <col min="8" max="8" width="12" customWidth="1"/>
    <col min="9" max="9" width="14.28515625" customWidth="1"/>
    <col min="10" max="10" width="12.85546875" customWidth="1"/>
    <col min="11" max="11" width="10.42578125" customWidth="1"/>
    <col min="12" max="13" width="10.7109375" bestFit="1" customWidth="1"/>
  </cols>
  <sheetData>
    <row r="2" spans="2:10" ht="18">
      <c r="B2" s="64" t="s">
        <v>164</v>
      </c>
      <c r="C2" s="64"/>
      <c r="D2" s="58"/>
      <c r="E2" s="59"/>
      <c r="F2" s="59"/>
      <c r="G2" s="59"/>
      <c r="H2" s="59"/>
      <c r="I2" s="59"/>
      <c r="J2" s="59"/>
    </row>
    <row r="3" spans="2:10" ht="12.75" customHeight="1">
      <c r="B3" s="60"/>
      <c r="C3" s="60"/>
      <c r="D3" s="59"/>
      <c r="E3" s="59"/>
      <c r="F3" s="59"/>
      <c r="G3" s="59"/>
      <c r="H3" s="59"/>
      <c r="I3" s="59"/>
      <c r="J3" s="59"/>
    </row>
    <row r="4" spans="2:10" ht="18.75" customHeight="1">
      <c r="B4" s="11" t="s">
        <v>12</v>
      </c>
      <c r="C4" s="11"/>
      <c r="D4" s="11"/>
      <c r="E4" s="11"/>
      <c r="F4" s="11"/>
      <c r="G4" s="11"/>
      <c r="H4" s="11"/>
      <c r="I4" s="11"/>
      <c r="J4" s="11"/>
    </row>
    <row r="5" spans="2:10"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5" t="s">
        <v>20</v>
      </c>
      <c r="J5" s="15" t="s">
        <v>21</v>
      </c>
    </row>
    <row r="6" spans="2:10" ht="39" thickBot="1">
      <c r="B6" s="13" t="s">
        <v>22</v>
      </c>
      <c r="C6" s="13" t="s">
        <v>14</v>
      </c>
      <c r="D6" s="12" t="s">
        <v>23</v>
      </c>
      <c r="E6" s="12" t="s">
        <v>24</v>
      </c>
      <c r="F6" s="12" t="s">
        <v>25</v>
      </c>
      <c r="G6" s="12" t="s">
        <v>26</v>
      </c>
      <c r="H6" s="12" t="s">
        <v>27</v>
      </c>
      <c r="I6" s="12" t="s">
        <v>28</v>
      </c>
      <c r="J6" s="12" t="s">
        <v>29</v>
      </c>
    </row>
    <row r="7" spans="2:10" ht="18.75" customHeight="1">
      <c r="B7" s="14" t="s">
        <v>30</v>
      </c>
      <c r="C7" s="14" t="s">
        <v>31</v>
      </c>
      <c r="D7" s="14" t="s">
        <v>171</v>
      </c>
      <c r="E7" s="14" t="s">
        <v>173</v>
      </c>
      <c r="F7" s="14" t="s">
        <v>32</v>
      </c>
      <c r="G7" s="14"/>
      <c r="H7" s="14" t="s">
        <v>33</v>
      </c>
      <c r="I7" s="14"/>
      <c r="J7" s="14"/>
    </row>
    <row r="8" spans="2:10" ht="18.75" customHeight="1">
      <c r="B8" s="21" t="s">
        <v>30</v>
      </c>
      <c r="C8" s="20" t="s">
        <v>31</v>
      </c>
      <c r="D8" s="21" t="s">
        <v>172</v>
      </c>
      <c r="E8" s="21" t="s">
        <v>166</v>
      </c>
      <c r="F8" s="21" t="s">
        <v>32</v>
      </c>
      <c r="G8" s="21"/>
      <c r="H8" s="21" t="s">
        <v>33</v>
      </c>
      <c r="I8" s="19"/>
      <c r="J8" s="19"/>
    </row>
    <row r="9" spans="2:10" ht="18.75" customHeight="1">
      <c r="B9" s="18" t="s">
        <v>30</v>
      </c>
      <c r="C9" s="18" t="s">
        <v>31</v>
      </c>
      <c r="D9" s="151" t="s">
        <v>174</v>
      </c>
      <c r="E9" s="18" t="s">
        <v>177</v>
      </c>
      <c r="F9" s="18" t="s">
        <v>34</v>
      </c>
      <c r="G9" s="14"/>
      <c r="H9" s="14"/>
      <c r="I9" s="17"/>
      <c r="J9" s="17"/>
    </row>
    <row r="10" spans="2:10" ht="18.75" customHeight="1">
      <c r="B10" s="16" t="s">
        <v>30</v>
      </c>
      <c r="C10" s="16" t="s">
        <v>31</v>
      </c>
      <c r="D10" s="151" t="s">
        <v>175</v>
      </c>
      <c r="E10" s="16" t="s">
        <v>179</v>
      </c>
      <c r="F10" s="16" t="s">
        <v>34</v>
      </c>
      <c r="G10" s="21"/>
      <c r="H10" s="21"/>
      <c r="I10" s="19"/>
      <c r="J10" s="19"/>
    </row>
    <row r="11" spans="2:10" ht="18.75" customHeight="1" thickBot="1">
      <c r="B11" s="144" t="s">
        <v>30</v>
      </c>
      <c r="C11" s="144" t="s">
        <v>31</v>
      </c>
      <c r="D11" s="152" t="s">
        <v>176</v>
      </c>
      <c r="E11" s="144" t="s">
        <v>178</v>
      </c>
      <c r="F11" s="144" t="s">
        <v>34</v>
      </c>
      <c r="G11" s="145"/>
      <c r="H11" s="145"/>
      <c r="I11" s="146"/>
      <c r="J11" s="146"/>
    </row>
    <row r="24" ht="13.7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1"/>
  <dimension ref="B2:J11"/>
  <sheetViews>
    <sheetView workbookViewId="0">
      <selection activeCell="H16" sqref="H16"/>
    </sheetView>
  </sheetViews>
  <sheetFormatPr defaultRowHeight="12.75"/>
  <cols>
    <col min="1" max="1" width="2.85546875" customWidth="1"/>
    <col min="2" max="2" width="20.85546875" customWidth="1"/>
    <col min="3" max="3" width="14.42578125" customWidth="1"/>
    <col min="4" max="4" width="26.42578125" customWidth="1"/>
    <col min="5" max="5" width="45.7109375" customWidth="1"/>
    <col min="6" max="8" width="11" customWidth="1"/>
    <col min="9" max="9" width="14.140625" customWidth="1"/>
    <col min="10" max="10" width="11" customWidth="1"/>
  </cols>
  <sheetData>
    <row r="2" spans="2:10" ht="15.75" customHeight="1">
      <c r="B2" s="64" t="s">
        <v>163</v>
      </c>
      <c r="C2" s="61"/>
      <c r="D2" s="61"/>
      <c r="E2" s="61"/>
      <c r="F2" s="61"/>
      <c r="G2" s="61"/>
      <c r="H2" s="61"/>
      <c r="I2" s="61"/>
      <c r="J2" s="61"/>
    </row>
    <row r="3" spans="2:10">
      <c r="B3" s="60"/>
      <c r="C3" s="60"/>
      <c r="D3" s="61"/>
      <c r="E3" s="61"/>
      <c r="F3" s="61"/>
      <c r="G3" s="61"/>
      <c r="H3" s="61"/>
      <c r="I3" s="61"/>
      <c r="J3" s="61"/>
    </row>
    <row r="4" spans="2:10" ht="18.75" customHeight="1">
      <c r="B4" s="11" t="s">
        <v>35</v>
      </c>
      <c r="C4" s="11"/>
      <c r="D4" s="11"/>
      <c r="E4" s="11"/>
      <c r="F4" s="11"/>
      <c r="G4" s="11"/>
      <c r="H4" s="11"/>
      <c r="I4" s="11"/>
      <c r="J4" s="11"/>
    </row>
    <row r="5" spans="2:10">
      <c r="B5" s="15" t="s">
        <v>36</v>
      </c>
      <c r="C5" s="15" t="s">
        <v>14</v>
      </c>
      <c r="D5" s="15" t="s">
        <v>37</v>
      </c>
      <c r="E5" s="15" t="s">
        <v>38</v>
      </c>
      <c r="F5" s="15" t="s">
        <v>39</v>
      </c>
      <c r="G5" s="15" t="s">
        <v>40</v>
      </c>
      <c r="H5" s="15" t="s">
        <v>41</v>
      </c>
      <c r="I5" s="15" t="s">
        <v>42</v>
      </c>
      <c r="J5" s="15" t="s">
        <v>43</v>
      </c>
    </row>
    <row r="6" spans="2:10" ht="39" thickBot="1">
      <c r="B6" s="12" t="s">
        <v>44</v>
      </c>
      <c r="C6" s="12" t="s">
        <v>45</v>
      </c>
      <c r="D6" s="12" t="s">
        <v>46</v>
      </c>
      <c r="E6" s="12" t="s">
        <v>47</v>
      </c>
      <c r="F6" s="12" t="s">
        <v>48</v>
      </c>
      <c r="G6" s="12" t="s">
        <v>49</v>
      </c>
      <c r="H6" s="12" t="s">
        <v>50</v>
      </c>
      <c r="I6" s="13" t="s">
        <v>51</v>
      </c>
      <c r="J6" s="13" t="s">
        <v>52</v>
      </c>
    </row>
    <row r="7" spans="2:10" ht="18.75" customHeight="1">
      <c r="B7" s="14" t="s">
        <v>53</v>
      </c>
      <c r="C7" s="14" t="s">
        <v>31</v>
      </c>
      <c r="D7" s="14" t="s">
        <v>167</v>
      </c>
      <c r="E7" s="14" t="s">
        <v>169</v>
      </c>
      <c r="F7" s="14" t="s">
        <v>32</v>
      </c>
      <c r="G7" s="14" t="s">
        <v>54</v>
      </c>
      <c r="H7" s="14" t="s">
        <v>33</v>
      </c>
      <c r="I7" s="14"/>
      <c r="J7" s="14"/>
    </row>
    <row r="8" spans="2:10" ht="18.75" customHeight="1" thickBot="1">
      <c r="B8" s="10" t="s">
        <v>53</v>
      </c>
      <c r="C8" s="10" t="s">
        <v>31</v>
      </c>
      <c r="D8" s="10" t="s">
        <v>168</v>
      </c>
      <c r="E8" s="10" t="s">
        <v>170</v>
      </c>
      <c r="F8" s="10" t="s">
        <v>32</v>
      </c>
      <c r="G8" s="10" t="s">
        <v>54</v>
      </c>
      <c r="H8" s="10" t="s">
        <v>33</v>
      </c>
      <c r="I8" s="10"/>
      <c r="J8" s="10"/>
    </row>
    <row r="9" spans="2:10" ht="15.75" customHeight="1"/>
    <row r="10" spans="2:10" ht="15.75" customHeight="1"/>
    <row r="11" spans="2:10">
      <c r="D11" s="66" t="s">
        <v>55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B2:L16"/>
  <sheetViews>
    <sheetView zoomScaleNormal="100" workbookViewId="0">
      <selection activeCell="C31" sqref="C31"/>
    </sheetView>
  </sheetViews>
  <sheetFormatPr defaultRowHeight="12.75"/>
  <cols>
    <col min="1" max="1" width="2.85546875" customWidth="1"/>
    <col min="2" max="2" width="31.28515625" customWidth="1"/>
    <col min="3" max="3" width="47.85546875" bestFit="1" customWidth="1"/>
    <col min="4" max="4" width="17" customWidth="1"/>
    <col min="5" max="7" width="19.85546875" customWidth="1"/>
    <col min="8" max="8" width="17.140625" customWidth="1"/>
    <col min="9" max="9" width="16.140625" customWidth="1"/>
  </cols>
  <sheetData>
    <row r="2" spans="2:12" ht="18">
      <c r="B2" s="64" t="s">
        <v>56</v>
      </c>
      <c r="C2" s="57"/>
      <c r="E2" s="55"/>
      <c r="F2" s="55"/>
      <c r="G2" s="55"/>
    </row>
    <row r="3" spans="2:12">
      <c r="B3" s="56"/>
      <c r="C3" s="54"/>
      <c r="E3" s="55"/>
      <c r="F3" s="55"/>
      <c r="G3" s="55"/>
    </row>
    <row r="4" spans="2:12" ht="18.75" customHeight="1">
      <c r="B4" s="3"/>
      <c r="C4" s="3"/>
      <c r="D4" s="3"/>
      <c r="E4" s="2" t="s">
        <v>57</v>
      </c>
      <c r="F4" s="2"/>
      <c r="G4" s="2"/>
      <c r="H4" s="1"/>
      <c r="I4" s="1"/>
    </row>
    <row r="5" spans="2:12">
      <c r="B5" s="8" t="s">
        <v>37</v>
      </c>
      <c r="C5" s="7" t="s">
        <v>58</v>
      </c>
      <c r="D5" s="8" t="s">
        <v>59</v>
      </c>
      <c r="E5" s="8" t="s">
        <v>60</v>
      </c>
      <c r="F5" s="8" t="s">
        <v>61</v>
      </c>
      <c r="G5" s="8" t="s">
        <v>180</v>
      </c>
      <c r="H5" s="8" t="s">
        <v>62</v>
      </c>
      <c r="I5" s="8" t="s">
        <v>63</v>
      </c>
    </row>
    <row r="6" spans="2:12" ht="26.25" thickBot="1">
      <c r="B6" s="13" t="s">
        <v>64</v>
      </c>
      <c r="C6" s="13" t="s">
        <v>47</v>
      </c>
      <c r="D6" s="13" t="s">
        <v>65</v>
      </c>
      <c r="E6" s="13" t="s">
        <v>66</v>
      </c>
      <c r="F6" s="13" t="s">
        <v>67</v>
      </c>
      <c r="G6" s="153"/>
      <c r="H6" s="13" t="s">
        <v>68</v>
      </c>
      <c r="I6" s="13" t="s">
        <v>69</v>
      </c>
    </row>
    <row r="7" spans="2:12" ht="18.75" customHeight="1">
      <c r="B7" s="6" t="str">
        <f>DMD_Processes!D7</f>
        <v>DMD_ELC_FIN_ADD</v>
      </c>
      <c r="C7" s="6"/>
      <c r="D7" s="6" t="s">
        <v>70</v>
      </c>
      <c r="E7" s="6"/>
      <c r="F7" s="5">
        <v>0.24480000000000002</v>
      </c>
      <c r="G7" s="6">
        <v>5</v>
      </c>
      <c r="H7" s="4">
        <v>1</v>
      </c>
      <c r="I7" s="4">
        <v>1</v>
      </c>
      <c r="K7" s="53"/>
      <c r="L7" s="53" t="s">
        <v>71</v>
      </c>
    </row>
    <row r="8" spans="2:12" ht="18.75" customHeight="1">
      <c r="B8" s="6"/>
      <c r="C8" s="6"/>
      <c r="D8" s="6" t="s">
        <v>72</v>
      </c>
      <c r="E8" s="6"/>
      <c r="F8" s="5">
        <v>0.36359999999999998</v>
      </c>
      <c r="G8" s="6">
        <v>5</v>
      </c>
      <c r="H8" s="6"/>
      <c r="I8" s="6"/>
      <c r="K8" s="53"/>
    </row>
    <row r="9" spans="2:12" ht="18.75" customHeight="1">
      <c r="B9" s="6"/>
      <c r="C9" s="6"/>
      <c r="D9" s="6" t="s">
        <v>73</v>
      </c>
      <c r="E9" s="6"/>
      <c r="F9" s="5">
        <v>0.3916</v>
      </c>
      <c r="G9" s="6">
        <v>5</v>
      </c>
      <c r="H9" s="6"/>
      <c r="I9" s="6"/>
      <c r="K9" s="53"/>
    </row>
    <row r="10" spans="2:12" ht="18.75" customHeight="1">
      <c r="B10" s="9"/>
      <c r="C10" s="9"/>
      <c r="D10" s="9"/>
      <c r="E10" s="9" t="str">
        <f>DMD_Comm!D7</f>
        <v>PL_DEM_ELC_FIN_ADD</v>
      </c>
      <c r="F10" s="9"/>
      <c r="G10" s="9"/>
      <c r="H10" s="9"/>
      <c r="I10" s="9"/>
    </row>
    <row r="11" spans="2:12" ht="18.75" customHeight="1" thickBot="1">
      <c r="B11" s="147" t="str">
        <f>DMD_Processes!D8</f>
        <v>DMD_HT_DH_FIN_ADD</v>
      </c>
      <c r="C11" s="147"/>
      <c r="D11" s="148" t="s">
        <v>74</v>
      </c>
      <c r="E11" s="147" t="str">
        <f>DMD_Comm!D8</f>
        <v>PL_DEM_HT_DH_FIN_ADD</v>
      </c>
      <c r="F11" s="147"/>
      <c r="G11" s="147"/>
      <c r="H11" s="149">
        <v>1</v>
      </c>
      <c r="I11" s="149">
        <v>1</v>
      </c>
    </row>
    <row r="16" spans="2:12">
      <c r="D16" s="6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2646-6146-4D14-B889-3C0C97BBED9D}">
  <dimension ref="A2:BV137"/>
  <sheetViews>
    <sheetView tabSelected="1" zoomScaleNormal="100" zoomScaleSheetLayoutView="50" workbookViewId="0">
      <selection activeCell="O34" sqref="O34"/>
    </sheetView>
  </sheetViews>
  <sheetFormatPr defaultColWidth="9.140625" defaultRowHeight="12.75"/>
  <cols>
    <col min="1" max="1" width="9" style="72" bestFit="1" customWidth="1"/>
    <col min="2" max="2" width="43.140625" style="72" customWidth="1"/>
    <col min="3" max="3" width="15.42578125" style="72" customWidth="1"/>
    <col min="4" max="4" width="15.7109375" style="72" customWidth="1"/>
    <col min="5" max="6" width="13" style="72" bestFit="1" customWidth="1"/>
    <col min="7" max="7" width="12.85546875" style="72" customWidth="1"/>
    <col min="8" max="8" width="13" style="72" bestFit="1" customWidth="1"/>
    <col min="9" max="9" width="12.85546875" style="72" customWidth="1"/>
    <col min="10" max="10" width="12.140625" style="72" customWidth="1"/>
    <col min="11" max="11" width="11" style="72" customWidth="1"/>
    <col min="12" max="12" width="11.5703125" style="72" customWidth="1"/>
    <col min="13" max="13" width="17.7109375" style="72" bestFit="1" customWidth="1"/>
    <col min="14" max="14" width="11.5703125" style="72" customWidth="1"/>
    <col min="15" max="15" width="11.85546875" style="72" customWidth="1"/>
    <col min="16" max="16" width="12.42578125" style="72" customWidth="1"/>
    <col min="17" max="45" width="9.140625" style="72"/>
    <col min="46" max="46" width="12.5703125" style="72" customWidth="1"/>
    <col min="47" max="47" width="11.7109375" style="72" bestFit="1" customWidth="1"/>
    <col min="48" max="48" width="11.140625" style="72" customWidth="1"/>
    <col min="49" max="49" width="23.42578125" style="72" bestFit="1" customWidth="1"/>
    <col min="50" max="50" width="13" style="72" customWidth="1"/>
    <col min="51" max="51" width="9.140625" style="72" customWidth="1"/>
    <col min="52" max="56" width="9.140625" style="72"/>
    <col min="57" max="57" width="6" style="72" bestFit="1" customWidth="1"/>
    <col min="58" max="58" width="11.140625" style="72" bestFit="1" customWidth="1"/>
    <col min="59" max="65" width="9.140625" style="72"/>
    <col min="66" max="66" width="28.42578125" style="72" bestFit="1" customWidth="1"/>
    <col min="67" max="16384" width="9.140625" style="72"/>
  </cols>
  <sheetData>
    <row r="2" spans="1:19">
      <c r="A2" s="63"/>
      <c r="B2" s="63"/>
      <c r="C2" s="63"/>
      <c r="D2" s="63"/>
      <c r="E2" s="63"/>
    </row>
    <row r="3" spans="1:19" ht="13.5" thickBot="1">
      <c r="B3" s="65" t="s">
        <v>76</v>
      </c>
      <c r="C3" s="65"/>
      <c r="D3" s="63"/>
    </row>
    <row r="4" spans="1:19" ht="20.25" thickBot="1">
      <c r="B4" s="132" t="s">
        <v>15</v>
      </c>
      <c r="C4" s="132" t="s">
        <v>14</v>
      </c>
      <c r="D4" s="132">
        <v>2024</v>
      </c>
      <c r="E4" s="132">
        <v>2025</v>
      </c>
      <c r="F4" s="132">
        <v>2030</v>
      </c>
      <c r="G4" s="132">
        <v>2035</v>
      </c>
      <c r="H4" s="132">
        <v>2040</v>
      </c>
      <c r="I4" s="132">
        <v>2045</v>
      </c>
      <c r="J4" s="132">
        <v>2050</v>
      </c>
      <c r="O4" s="164" t="s">
        <v>187</v>
      </c>
      <c r="P4" s="165" t="s">
        <v>188</v>
      </c>
      <c r="Q4" s="165" t="s">
        <v>189</v>
      </c>
    </row>
    <row r="5" spans="1:19" ht="13.5" thickBot="1">
      <c r="B5" s="133" t="s">
        <v>75</v>
      </c>
      <c r="C5" s="133"/>
      <c r="D5" s="133" t="s">
        <v>77</v>
      </c>
      <c r="E5" s="134" t="s">
        <v>77</v>
      </c>
      <c r="F5" s="134" t="s">
        <v>77</v>
      </c>
      <c r="G5" s="134" t="s">
        <v>77</v>
      </c>
      <c r="H5" s="134" t="s">
        <v>77</v>
      </c>
      <c r="I5" s="134" t="s">
        <v>77</v>
      </c>
      <c r="J5" s="134" t="s">
        <v>77</v>
      </c>
      <c r="O5" s="166">
        <v>2024</v>
      </c>
      <c r="P5" s="167">
        <v>25.3</v>
      </c>
      <c r="Q5" s="167">
        <v>1</v>
      </c>
    </row>
    <row r="6" spans="1:19" ht="16.149999999999999" customHeight="1" thickBot="1">
      <c r="B6" s="67" t="s">
        <v>210</v>
      </c>
      <c r="C6" s="67" t="s">
        <v>31</v>
      </c>
      <c r="D6" s="68"/>
      <c r="E6" s="135"/>
      <c r="F6" s="135"/>
      <c r="G6" s="135"/>
      <c r="H6" s="135"/>
      <c r="I6" s="135"/>
      <c r="J6" s="135"/>
      <c r="O6" s="168">
        <v>2025</v>
      </c>
      <c r="P6" s="169">
        <v>50</v>
      </c>
      <c r="Q6" s="169">
        <v>1.98</v>
      </c>
    </row>
    <row r="7" spans="1:19" ht="16.149999999999999" customHeight="1" thickBot="1">
      <c r="B7" s="69" t="s">
        <v>75</v>
      </c>
      <c r="C7" s="69"/>
      <c r="D7" s="128" t="s">
        <v>78</v>
      </c>
      <c r="E7" s="69"/>
      <c r="F7" s="69"/>
      <c r="G7" s="69"/>
      <c r="H7" s="69"/>
      <c r="I7" s="69"/>
      <c r="J7" s="69"/>
      <c r="O7" s="166">
        <v>2030</v>
      </c>
      <c r="P7" s="170">
        <v>1500</v>
      </c>
      <c r="Q7" s="167">
        <v>59.25</v>
      </c>
      <c r="R7" s="72">
        <f t="shared" ref="R7:S11" si="0">0.7*P7</f>
        <v>1050</v>
      </c>
      <c r="S7" s="72">
        <f t="shared" si="0"/>
        <v>41.474999999999994</v>
      </c>
    </row>
    <row r="8" spans="1:19" ht="16.149999999999999" customHeight="1" thickBot="1">
      <c r="B8" s="131" t="s">
        <v>79</v>
      </c>
      <c r="C8" s="71" t="s">
        <v>31</v>
      </c>
      <c r="D8" s="129">
        <f>D88/1000</f>
        <v>2101.1590000000001</v>
      </c>
      <c r="E8" s="157">
        <f>D105/1000</f>
        <v>2091.0349999999999</v>
      </c>
      <c r="F8" s="129">
        <v>1970.9298986220986</v>
      </c>
      <c r="G8" s="129">
        <v>1654.0253077510333</v>
      </c>
      <c r="H8" s="157">
        <v>1426.6883593119505</v>
      </c>
      <c r="I8" s="129">
        <v>1242.5277968086386</v>
      </c>
      <c r="J8" s="129">
        <v>1080.14382844436</v>
      </c>
      <c r="O8" s="168">
        <v>2035</v>
      </c>
      <c r="P8" s="171">
        <v>2700</v>
      </c>
      <c r="Q8" s="169">
        <v>106.65</v>
      </c>
      <c r="R8" s="72">
        <f t="shared" si="0"/>
        <v>1889.9999999999998</v>
      </c>
      <c r="S8" s="72">
        <f t="shared" si="0"/>
        <v>74.655000000000001</v>
      </c>
    </row>
    <row r="9" spans="1:19" ht="16.149999999999999" customHeight="1" thickBot="1">
      <c r="B9" s="130" t="s">
        <v>80</v>
      </c>
      <c r="C9" s="70" t="s">
        <v>31</v>
      </c>
      <c r="D9" s="158">
        <f>(C88-D88)/1000</f>
        <v>4089.768</v>
      </c>
      <c r="E9" s="159">
        <f>(C105-D105)/1000</f>
        <v>4052.27</v>
      </c>
      <c r="F9" s="158">
        <v>3819.5152641105351</v>
      </c>
      <c r="G9" s="158">
        <v>3205.3777836527279</v>
      </c>
      <c r="H9" s="159">
        <v>2764.815719387308</v>
      </c>
      <c r="I9" s="158">
        <v>2407.9262734357599</v>
      </c>
      <c r="J9" s="158">
        <v>2093.2382440706288</v>
      </c>
      <c r="N9" s="172"/>
      <c r="O9" s="166">
        <v>2040</v>
      </c>
      <c r="P9" s="170">
        <v>3900</v>
      </c>
      <c r="Q9" s="167">
        <v>154.05000000000001</v>
      </c>
      <c r="R9" s="72">
        <f t="shared" si="0"/>
        <v>2730</v>
      </c>
      <c r="S9" s="72">
        <f t="shared" si="0"/>
        <v>107.83500000000001</v>
      </c>
    </row>
    <row r="10" spans="1:19" ht="16.149999999999999" customHeight="1" thickBot="1">
      <c r="B10" s="160" t="s">
        <v>81</v>
      </c>
      <c r="C10" s="161" t="s">
        <v>31</v>
      </c>
      <c r="D10" s="162">
        <f>G88/1000</f>
        <v>269.53800000000001</v>
      </c>
      <c r="E10" s="163">
        <f>G105/1000</f>
        <v>267.89400000000001</v>
      </c>
      <c r="F10" s="163">
        <v>252.50667457095099</v>
      </c>
      <c r="G10" s="163">
        <v>211.90628363210342</v>
      </c>
      <c r="H10" s="163">
        <v>182.78089622101771</v>
      </c>
      <c r="I10" s="163">
        <v>159.18707319497449</v>
      </c>
      <c r="J10" s="163">
        <v>138.38316947218644</v>
      </c>
      <c r="N10" s="172"/>
      <c r="O10" s="168">
        <v>2045</v>
      </c>
      <c r="P10" s="171">
        <v>4300</v>
      </c>
      <c r="Q10" s="169">
        <v>169.85</v>
      </c>
      <c r="R10" s="72">
        <f t="shared" si="0"/>
        <v>3010</v>
      </c>
      <c r="S10" s="72">
        <f t="shared" si="0"/>
        <v>118.89499999999998</v>
      </c>
    </row>
    <row r="11" spans="1:19" ht="16.149999999999999" customHeight="1" thickBot="1">
      <c r="B11" s="130" t="s">
        <v>82</v>
      </c>
      <c r="C11" s="70" t="s">
        <v>31</v>
      </c>
      <c r="D11" s="158">
        <f>E88/1000</f>
        <v>9078.25</v>
      </c>
      <c r="E11" s="159">
        <f>E105/1000</f>
        <v>9225.2209999999995</v>
      </c>
      <c r="F11" s="158">
        <v>8695.3417280420745</v>
      </c>
      <c r="G11" s="158">
        <v>7297.2231471956711</v>
      </c>
      <c r="H11" s="159">
        <v>6294.2587822681853</v>
      </c>
      <c r="I11" s="158">
        <v>5481.7798478757122</v>
      </c>
      <c r="J11" s="158">
        <v>4765.3748163877262</v>
      </c>
      <c r="N11" s="172"/>
      <c r="O11" s="166">
        <v>2050</v>
      </c>
      <c r="P11" s="170">
        <v>4700</v>
      </c>
      <c r="Q11" s="167">
        <v>185.65</v>
      </c>
      <c r="R11" s="72">
        <f t="shared" si="0"/>
        <v>3290</v>
      </c>
      <c r="S11" s="72">
        <f t="shared" si="0"/>
        <v>129.95499999999998</v>
      </c>
    </row>
    <row r="12" spans="1:19" ht="16.149999999999999" customHeight="1">
      <c r="B12" s="160" t="s">
        <v>83</v>
      </c>
      <c r="C12" s="161" t="s">
        <v>31</v>
      </c>
      <c r="D12" s="162">
        <f>I88/1000</f>
        <v>64.180000000000007</v>
      </c>
      <c r="E12" s="163">
        <f t="shared" ref="E12:J28" si="1">D12</f>
        <v>64.180000000000007</v>
      </c>
      <c r="F12" s="163">
        <v>60.49362200707607</v>
      </c>
      <c r="G12" s="163">
        <v>50.766890201006369</v>
      </c>
      <c r="H12" s="163">
        <v>43.789252164904468</v>
      </c>
      <c r="I12" s="163">
        <v>38.136824108242308</v>
      </c>
      <c r="J12" s="163">
        <v>33.152783626079447</v>
      </c>
      <c r="N12" s="172"/>
      <c r="O12" s="172"/>
      <c r="P12" s="172"/>
    </row>
    <row r="13" spans="1:19" ht="16.149999999999999" customHeight="1">
      <c r="B13" s="130" t="s">
        <v>84</v>
      </c>
      <c r="C13" s="70" t="s">
        <v>31</v>
      </c>
      <c r="D13" s="158">
        <f>D94/1000</f>
        <v>268862.57400000002</v>
      </c>
      <c r="E13" s="159">
        <f>C111/1000</f>
        <v>272993.99099999998</v>
      </c>
      <c r="F13" s="158">
        <v>257313.73171949401</v>
      </c>
      <c r="G13" s="158">
        <v>215940.41705564849</v>
      </c>
      <c r="H13" s="159">
        <v>186260.55954195483</v>
      </c>
      <c r="I13" s="158">
        <v>162217.57272318608</v>
      </c>
      <c r="J13" s="158">
        <v>141017.61786916296</v>
      </c>
      <c r="N13" s="172"/>
      <c r="O13" s="172"/>
      <c r="P13" s="172"/>
    </row>
    <row r="14" spans="1:19" ht="16.149999999999999" customHeight="1">
      <c r="B14" s="69" t="s">
        <v>75</v>
      </c>
      <c r="C14" s="69"/>
      <c r="D14" s="128" t="s">
        <v>184</v>
      </c>
      <c r="E14" s="69"/>
      <c r="F14" s="69"/>
      <c r="G14" s="69"/>
      <c r="H14" s="69"/>
      <c r="I14" s="69"/>
      <c r="J14" s="69"/>
      <c r="N14" s="172"/>
      <c r="O14" s="172"/>
      <c r="P14" s="172"/>
    </row>
    <row r="15" spans="1:19" ht="16.149999999999999" customHeight="1">
      <c r="B15" s="131" t="s">
        <v>85</v>
      </c>
      <c r="C15" s="71" t="s">
        <v>31</v>
      </c>
      <c r="D15" s="129">
        <f>H42</f>
        <v>12405.603600000002</v>
      </c>
      <c r="E15" s="157">
        <f>P42</f>
        <v>13494.88049</v>
      </c>
      <c r="F15" s="129">
        <f>E15+(E15*$W$66)</f>
        <v>13696.233569097454</v>
      </c>
      <c r="G15" s="129">
        <f>F15+$M$15</f>
        <v>12461.61739082309</v>
      </c>
      <c r="H15" s="129">
        <f>G15+$M$15</f>
        <v>11227.001212548726</v>
      </c>
      <c r="I15" s="129">
        <f>H15+$M$15</f>
        <v>9992.3850342743626</v>
      </c>
      <c r="J15" s="129">
        <f>AZ42</f>
        <v>8757.7688560000006</v>
      </c>
      <c r="L15" s="174">
        <f>J15-F15</f>
        <v>-4938.4647130974536</v>
      </c>
      <c r="M15" s="72">
        <f>L15/4</f>
        <v>-1234.6161782743634</v>
      </c>
      <c r="N15" s="172"/>
      <c r="O15" s="172"/>
      <c r="P15" s="172"/>
    </row>
    <row r="16" spans="1:19">
      <c r="B16" s="130" t="s">
        <v>86</v>
      </c>
      <c r="C16" s="70" t="s">
        <v>31</v>
      </c>
      <c r="D16" s="158">
        <f>H46</f>
        <v>3017.6627599999997</v>
      </c>
      <c r="E16" s="159">
        <f>P46</f>
        <v>2991.41732</v>
      </c>
      <c r="F16" s="158">
        <f>E16+(E16*$W$67)</f>
        <v>3279.0299302482513</v>
      </c>
      <c r="G16" s="158">
        <f>F16+$M$16</f>
        <v>2977.7284014361885</v>
      </c>
      <c r="H16" s="158">
        <f t="shared" ref="H16:I16" si="2">G16+$M$16</f>
        <v>2676.4268726241257</v>
      </c>
      <c r="I16" s="158">
        <f t="shared" si="2"/>
        <v>2375.125343812063</v>
      </c>
      <c r="J16" s="158">
        <f>AZ46</f>
        <v>2073.8238149999997</v>
      </c>
      <c r="L16" s="174">
        <f t="shared" ref="L16:L28" si="3">J16-F16</f>
        <v>-1205.2061152482515</v>
      </c>
      <c r="M16" s="72">
        <f t="shared" ref="M16:M28" si="4">L16/4</f>
        <v>-301.30152881206288</v>
      </c>
      <c r="N16" s="172"/>
      <c r="O16" s="172"/>
      <c r="P16" s="172"/>
    </row>
    <row r="17" spans="2:19">
      <c r="B17" s="160" t="s">
        <v>87</v>
      </c>
      <c r="C17" s="161" t="s">
        <v>31</v>
      </c>
      <c r="D17" s="162">
        <f>H54</f>
        <v>9396.7107199999991</v>
      </c>
      <c r="E17" s="163">
        <f>P54</f>
        <v>10533.224199999999</v>
      </c>
      <c r="F17" s="129">
        <f>E17+(E17*$W$69)</f>
        <v>11028.193910440143</v>
      </c>
      <c r="G17" s="129">
        <f>F17+$M$17</f>
        <v>8823.6360865801071</v>
      </c>
      <c r="H17" s="129">
        <f t="shared" ref="H17:I17" si="5">G17+$M$17</f>
        <v>6619.0782627200715</v>
      </c>
      <c r="I17" s="129">
        <f t="shared" si="5"/>
        <v>4414.5204388600359</v>
      </c>
      <c r="J17" s="129">
        <f>AZ54</f>
        <v>2209.9626149999999</v>
      </c>
      <c r="L17" s="174">
        <f t="shared" si="3"/>
        <v>-8818.2312954401423</v>
      </c>
      <c r="M17" s="72">
        <f t="shared" si="4"/>
        <v>-2204.5578238600356</v>
      </c>
    </row>
    <row r="18" spans="2:19">
      <c r="B18" s="130" t="s">
        <v>88</v>
      </c>
      <c r="C18" s="70" t="s">
        <v>31</v>
      </c>
      <c r="D18" s="158">
        <f>H52</f>
        <v>832.92</v>
      </c>
      <c r="E18" s="159">
        <f>P52</f>
        <v>710.07839999999999</v>
      </c>
      <c r="F18" s="158">
        <f>E18+(E18*$W$70)</f>
        <v>599.7098380420781</v>
      </c>
      <c r="G18" s="158">
        <f>F18+$M$18</f>
        <v>961.90244853155855</v>
      </c>
      <c r="H18" s="158">
        <f t="shared" ref="H18:I18" si="6">G18+$M$18</f>
        <v>1324.0950590210391</v>
      </c>
      <c r="I18" s="158">
        <f t="shared" si="6"/>
        <v>1686.2876695105197</v>
      </c>
      <c r="J18" s="158">
        <f>AZ52</f>
        <v>2048.4802799999998</v>
      </c>
      <c r="L18" s="174">
        <f t="shared" si="3"/>
        <v>1448.7704419579218</v>
      </c>
      <c r="M18" s="72">
        <f t="shared" si="4"/>
        <v>362.19261048948044</v>
      </c>
    </row>
    <row r="19" spans="2:19">
      <c r="B19" s="160" t="s">
        <v>89</v>
      </c>
      <c r="C19" s="161" t="s">
        <v>31</v>
      </c>
      <c r="D19" s="162">
        <f>H50</f>
        <v>5046.9496000000008</v>
      </c>
      <c r="E19" s="163">
        <f>P50</f>
        <v>5265.1788800000004</v>
      </c>
      <c r="F19" s="129">
        <f>E19+(E19*$W$68)</f>
        <v>4925.3324434833467</v>
      </c>
      <c r="G19" s="129">
        <f>F19+$M$19</f>
        <v>4627.95882061251</v>
      </c>
      <c r="H19" s="129">
        <f t="shared" ref="H19:I19" si="7">G19+$M$19</f>
        <v>4330.5851977416733</v>
      </c>
      <c r="I19" s="129">
        <f t="shared" si="7"/>
        <v>4033.2115748708366</v>
      </c>
      <c r="J19" s="129">
        <f>AZ50</f>
        <v>3735.8379519999999</v>
      </c>
      <c r="L19" s="174">
        <f t="shared" si="3"/>
        <v>-1189.4944914833468</v>
      </c>
      <c r="M19" s="72">
        <f t="shared" si="4"/>
        <v>-297.3736228708367</v>
      </c>
      <c r="S19" s="63"/>
    </row>
    <row r="20" spans="2:19">
      <c r="B20" s="130" t="s">
        <v>90</v>
      </c>
      <c r="C20" s="70" t="s">
        <v>31</v>
      </c>
      <c r="D20" s="158">
        <f>H48</f>
        <v>1645.2395100000001</v>
      </c>
      <c r="E20" s="159">
        <f>P48</f>
        <v>1844.9989699999999</v>
      </c>
      <c r="F20" s="158">
        <f>E20+(E20*$W$68)</f>
        <v>1725.91159621425</v>
      </c>
      <c r="G20" s="158">
        <f>F20+$M$20</f>
        <v>1508.0810034106876</v>
      </c>
      <c r="H20" s="158">
        <f t="shared" ref="H20:I20" si="8">G20+$M$20</f>
        <v>1290.2504106071251</v>
      </c>
      <c r="I20" s="158">
        <f t="shared" si="8"/>
        <v>1072.4198178035626</v>
      </c>
      <c r="J20" s="158">
        <f>AZ48</f>
        <v>854.58922499999994</v>
      </c>
      <c r="L20" s="174">
        <f t="shared" si="3"/>
        <v>-871.3223712142501</v>
      </c>
      <c r="M20" s="72">
        <f t="shared" si="4"/>
        <v>-217.83059280356252</v>
      </c>
      <c r="S20" s="63"/>
    </row>
    <row r="21" spans="2:19">
      <c r="B21" s="160" t="s">
        <v>91</v>
      </c>
      <c r="C21" s="161" t="s">
        <v>31</v>
      </c>
      <c r="D21" s="162">
        <f>H44</f>
        <v>2435.3861700000002</v>
      </c>
      <c r="E21" s="163">
        <f>P44</f>
        <v>2306.9591200000004</v>
      </c>
      <c r="F21" s="129">
        <f>E21+(E21*$W$68)</f>
        <v>2158.0540487782614</v>
      </c>
      <c r="G21" s="129">
        <f>F21+$M$21</f>
        <v>1971.3780670836961</v>
      </c>
      <c r="H21" s="129">
        <f t="shared" ref="H21:I21" si="9">G21+$M$21</f>
        <v>1784.7020853891308</v>
      </c>
      <c r="I21" s="129">
        <f t="shared" si="9"/>
        <v>1598.0261036945656</v>
      </c>
      <c r="J21" s="129">
        <f>AZ44</f>
        <v>1411.3501220000001</v>
      </c>
      <c r="L21" s="174">
        <f t="shared" si="3"/>
        <v>-746.70392677826135</v>
      </c>
      <c r="M21" s="72">
        <f t="shared" si="4"/>
        <v>-186.67598169456534</v>
      </c>
      <c r="S21" s="63"/>
    </row>
    <row r="22" spans="2:19">
      <c r="B22" s="130" t="s">
        <v>92</v>
      </c>
      <c r="C22" s="70" t="s">
        <v>31</v>
      </c>
      <c r="D22" s="158">
        <f>H56+H58</f>
        <v>185.32583</v>
      </c>
      <c r="E22" s="159">
        <f>P56+P58</f>
        <v>156.99617000000001</v>
      </c>
      <c r="F22" s="158">
        <f>E22+(E22*$W$70)</f>
        <v>132.59401734220697</v>
      </c>
      <c r="G22" s="158">
        <f>F22+$M$22</f>
        <v>116.88393575665523</v>
      </c>
      <c r="H22" s="158">
        <f t="shared" ref="H22:I22" si="10">G22+$M$22</f>
        <v>101.1738541711035</v>
      </c>
      <c r="I22" s="158">
        <f t="shared" si="10"/>
        <v>85.463772585551766</v>
      </c>
      <c r="J22" s="158">
        <f>AZ56+AZ58</f>
        <v>69.753691000000003</v>
      </c>
      <c r="L22" s="174">
        <f t="shared" si="3"/>
        <v>-62.840326342206964</v>
      </c>
      <c r="M22" s="72">
        <f t="shared" si="4"/>
        <v>-15.710081585551741</v>
      </c>
      <c r="S22" s="63"/>
    </row>
    <row r="23" spans="2:19">
      <c r="B23" s="160" t="s">
        <v>93</v>
      </c>
      <c r="C23" s="161" t="s">
        <v>31</v>
      </c>
      <c r="D23" s="162">
        <f>H66</f>
        <v>779.12891000000002</v>
      </c>
      <c r="E23" s="163">
        <f>P66</f>
        <v>703.32180000000005</v>
      </c>
      <c r="F23" s="129">
        <f>E23+(E23*$W$72)</f>
        <v>772.7423964107677</v>
      </c>
      <c r="G23" s="129">
        <f>F23+$M$23</f>
        <v>622.34230730807576</v>
      </c>
      <c r="H23" s="129">
        <f t="shared" ref="H23:I23" si="11">G23+$M$23</f>
        <v>471.94221820538382</v>
      </c>
      <c r="I23" s="129">
        <f t="shared" si="11"/>
        <v>321.54212910269189</v>
      </c>
      <c r="J23" s="129">
        <f>AX64</f>
        <v>171.14204000000001</v>
      </c>
      <c r="L23" s="174">
        <f t="shared" si="3"/>
        <v>-601.60035641076774</v>
      </c>
      <c r="M23" s="72">
        <f t="shared" si="4"/>
        <v>-150.40008910269194</v>
      </c>
      <c r="S23" s="63"/>
    </row>
    <row r="24" spans="2:19">
      <c r="B24" s="130" t="s">
        <v>94</v>
      </c>
      <c r="C24" s="70" t="s">
        <v>31</v>
      </c>
      <c r="D24" s="158">
        <f>H64</f>
        <v>513.29357999999991</v>
      </c>
      <c r="E24" s="159">
        <f>P64</f>
        <v>540.8052100000001</v>
      </c>
      <c r="F24" s="158">
        <f>E24+(E24*W72)</f>
        <v>594.18478705882364</v>
      </c>
      <c r="G24" s="158">
        <f>F24+$M$24</f>
        <v>623.69459029411769</v>
      </c>
      <c r="H24" s="158">
        <f t="shared" ref="H24:I24" si="12">G24+$M$24</f>
        <v>653.20439352941173</v>
      </c>
      <c r="I24" s="158">
        <f t="shared" si="12"/>
        <v>682.71419676470578</v>
      </c>
      <c r="J24" s="158">
        <f>AZ66</f>
        <v>712.22399999999993</v>
      </c>
      <c r="L24" s="174">
        <f t="shared" si="3"/>
        <v>118.03921294117629</v>
      </c>
      <c r="M24" s="72">
        <f t="shared" si="4"/>
        <v>29.509803235294072</v>
      </c>
    </row>
    <row r="25" spans="2:19">
      <c r="B25" s="160" t="s">
        <v>95</v>
      </c>
      <c r="C25" s="161" t="s">
        <v>31</v>
      </c>
      <c r="D25" s="162">
        <f>H60</f>
        <v>5923.7602000000006</v>
      </c>
      <c r="E25" s="163">
        <f>P60</f>
        <v>7004.0130000000008</v>
      </c>
      <c r="F25" s="129">
        <f>E25+(E25*$W$73)</f>
        <v>5676.694237514519</v>
      </c>
      <c r="G25" s="129">
        <f>F25+$M$25</f>
        <v>6149.7571781358893</v>
      </c>
      <c r="H25" s="129">
        <f t="shared" ref="H25:I25" si="13">G25+$M$25</f>
        <v>6622.8201187572595</v>
      </c>
      <c r="I25" s="129">
        <f t="shared" si="13"/>
        <v>7095.8830593786297</v>
      </c>
      <c r="J25" s="129">
        <f>AZ60</f>
        <v>7568.9459999999999</v>
      </c>
      <c r="L25" s="174">
        <f t="shared" si="3"/>
        <v>1892.2517624854809</v>
      </c>
      <c r="M25" s="72">
        <f t="shared" si="4"/>
        <v>473.06294062137022</v>
      </c>
    </row>
    <row r="26" spans="2:19">
      <c r="B26" s="130" t="s">
        <v>96</v>
      </c>
      <c r="C26" s="70" t="s">
        <v>31</v>
      </c>
      <c r="D26" s="158">
        <f>H62</f>
        <v>3468.2807199999997</v>
      </c>
      <c r="E26" s="159">
        <f>P62</f>
        <v>3862.9631600000007</v>
      </c>
      <c r="F26" s="158">
        <f>E26+(E26*$W$71)</f>
        <v>4150.3860141666673</v>
      </c>
      <c r="G26" s="158">
        <f>F26+$M$26</f>
        <v>3803.7793606250007</v>
      </c>
      <c r="H26" s="158">
        <f t="shared" ref="H26:I26" si="14">G26+$M$26</f>
        <v>3457.172707083334</v>
      </c>
      <c r="I26" s="158">
        <f t="shared" si="14"/>
        <v>3110.5660535416673</v>
      </c>
      <c r="J26" s="158">
        <f>AZ62</f>
        <v>2763.9594000000002</v>
      </c>
      <c r="L26" s="174">
        <f t="shared" si="3"/>
        <v>-1386.4266141666672</v>
      </c>
      <c r="M26" s="72">
        <f t="shared" si="4"/>
        <v>-346.60665354166679</v>
      </c>
    </row>
    <row r="27" spans="2:19">
      <c r="B27" s="160" t="s">
        <v>97</v>
      </c>
      <c r="C27" s="161" t="s">
        <v>31</v>
      </c>
      <c r="D27" s="162">
        <v>0</v>
      </c>
      <c r="E27" s="163">
        <f t="shared" si="1"/>
        <v>0</v>
      </c>
      <c r="F27" s="129">
        <f t="shared" ref="F27:F28" si="15">E27+(E27*W78)</f>
        <v>0</v>
      </c>
      <c r="G27" s="129">
        <f t="shared" ref="G27:G28" si="16">F27+(F27*X78)</f>
        <v>0</v>
      </c>
      <c r="H27" s="129">
        <f t="shared" ref="H27:H28" si="17">G27+(G27*Y78)</f>
        <v>0</v>
      </c>
      <c r="I27" s="129">
        <f t="shared" ref="I27:I28" si="18">H27+(H27*Z78)</f>
        <v>0</v>
      </c>
      <c r="J27" s="163">
        <f t="shared" si="1"/>
        <v>0</v>
      </c>
      <c r="L27" s="174">
        <f t="shared" si="3"/>
        <v>0</v>
      </c>
      <c r="M27" s="72">
        <f t="shared" si="4"/>
        <v>0</v>
      </c>
    </row>
    <row r="28" spans="2:19">
      <c r="B28" s="130" t="s">
        <v>98</v>
      </c>
      <c r="C28" s="70" t="s">
        <v>31</v>
      </c>
      <c r="D28" s="158">
        <v>0</v>
      </c>
      <c r="E28" s="159">
        <f t="shared" si="1"/>
        <v>0</v>
      </c>
      <c r="F28" s="158">
        <f t="shared" si="15"/>
        <v>0</v>
      </c>
      <c r="G28" s="158">
        <f t="shared" si="16"/>
        <v>0</v>
      </c>
      <c r="H28" s="158">
        <f t="shared" si="17"/>
        <v>0</v>
      </c>
      <c r="I28" s="158">
        <f t="shared" si="18"/>
        <v>0</v>
      </c>
      <c r="J28" s="158">
        <f t="shared" si="1"/>
        <v>0</v>
      </c>
      <c r="L28" s="174">
        <f t="shared" si="3"/>
        <v>0</v>
      </c>
      <c r="M28" s="72">
        <f t="shared" si="4"/>
        <v>0</v>
      </c>
    </row>
    <row r="29" spans="2:19">
      <c r="B29" s="69" t="s">
        <v>75</v>
      </c>
      <c r="C29" s="69"/>
      <c r="D29" s="128" t="s">
        <v>32</v>
      </c>
      <c r="E29" s="69"/>
      <c r="F29" s="69"/>
      <c r="G29" s="69"/>
      <c r="H29" s="69"/>
      <c r="I29" s="69"/>
      <c r="J29" s="69"/>
    </row>
    <row r="30" spans="2:19" ht="16.149999999999999" customHeight="1">
      <c r="B30" s="150" t="s">
        <v>165</v>
      </c>
      <c r="C30" s="143" t="s">
        <v>31</v>
      </c>
      <c r="D30" s="143">
        <v>3</v>
      </c>
      <c r="E30" s="143">
        <v>3</v>
      </c>
      <c r="F30" s="143">
        <v>3</v>
      </c>
      <c r="G30" s="143">
        <v>3</v>
      </c>
      <c r="H30" s="143">
        <v>3</v>
      </c>
      <c r="I30" s="143">
        <v>3</v>
      </c>
      <c r="J30" s="143">
        <v>3</v>
      </c>
    </row>
    <row r="31" spans="2:19" ht="16.149999999999999" customHeight="1">
      <c r="B31" s="69" t="s">
        <v>75</v>
      </c>
      <c r="C31" s="69"/>
      <c r="D31" s="128" t="s">
        <v>32</v>
      </c>
      <c r="E31" s="69"/>
      <c r="F31" s="69"/>
      <c r="G31" s="69"/>
      <c r="H31" s="69"/>
      <c r="I31" s="69"/>
      <c r="J31" s="69"/>
    </row>
    <row r="32" spans="2:19" ht="16.149999999999999" customHeight="1">
      <c r="B32" s="160" t="s">
        <v>185</v>
      </c>
      <c r="C32" s="161" t="s">
        <v>31</v>
      </c>
      <c r="D32" s="160">
        <v>1</v>
      </c>
      <c r="E32" s="160">
        <v>2</v>
      </c>
      <c r="F32" s="160">
        <v>3</v>
      </c>
      <c r="G32" s="160">
        <v>4</v>
      </c>
      <c r="H32" s="160">
        <v>5</v>
      </c>
      <c r="I32" s="160">
        <v>6</v>
      </c>
      <c r="J32" s="160">
        <v>7</v>
      </c>
    </row>
    <row r="33" spans="2:74" ht="16.149999999999999" customHeight="1">
      <c r="B33" s="130" t="s">
        <v>186</v>
      </c>
      <c r="C33" s="70" t="s">
        <v>31</v>
      </c>
      <c r="D33" s="130">
        <v>1</v>
      </c>
      <c r="E33" s="130">
        <v>2</v>
      </c>
      <c r="F33" s="130">
        <v>14</v>
      </c>
      <c r="G33" s="130">
        <v>28</v>
      </c>
      <c r="H33" s="130">
        <v>42</v>
      </c>
      <c r="I33" s="130">
        <v>56</v>
      </c>
      <c r="J33" s="130">
        <v>70</v>
      </c>
    </row>
    <row r="34" spans="2:74" ht="16.149999999999999" customHeight="1"/>
    <row r="35" spans="2:74" ht="16.149999999999999" customHeight="1" thickBot="1">
      <c r="B35" s="72" t="s">
        <v>99</v>
      </c>
      <c r="J35" s="72" t="s">
        <v>99</v>
      </c>
      <c r="AR35" s="72" t="s">
        <v>99</v>
      </c>
    </row>
    <row r="36" spans="2:74">
      <c r="B36" s="105"/>
      <c r="C36" s="106"/>
      <c r="D36" s="106"/>
      <c r="E36" s="106"/>
      <c r="F36" s="106"/>
      <c r="G36" s="106"/>
      <c r="H36" s="107"/>
      <c r="J36" s="105"/>
      <c r="K36" s="106"/>
      <c r="L36" s="106"/>
      <c r="M36" s="106"/>
      <c r="N36" s="106"/>
      <c r="O36" s="106"/>
      <c r="P36" s="107"/>
      <c r="AR36" s="105"/>
      <c r="AS36" s="106"/>
      <c r="AT36" s="106"/>
      <c r="AU36" s="106"/>
      <c r="AV36" s="106"/>
      <c r="AW36" s="106"/>
      <c r="AX36" s="107"/>
      <c r="BB36" s="72" t="s">
        <v>205</v>
      </c>
    </row>
    <row r="37" spans="2:74" ht="15.75" customHeight="1">
      <c r="B37" s="190" t="s">
        <v>190</v>
      </c>
      <c r="C37" s="191"/>
      <c r="D37" s="191"/>
      <c r="E37" s="191"/>
      <c r="F37" s="191"/>
      <c r="G37" s="108"/>
      <c r="H37" s="109" t="s">
        <v>100</v>
      </c>
      <c r="J37" s="190" t="s">
        <v>191</v>
      </c>
      <c r="K37" s="191"/>
      <c r="L37" s="191"/>
      <c r="M37" s="191"/>
      <c r="N37" s="191"/>
      <c r="O37" s="108"/>
      <c r="P37" s="109" t="s">
        <v>100</v>
      </c>
      <c r="AR37" s="187" t="s">
        <v>202</v>
      </c>
      <c r="AS37" s="188"/>
      <c r="AT37" s="188"/>
      <c r="AU37" s="188"/>
      <c r="AV37" s="188"/>
      <c r="AW37" s="189"/>
      <c r="AX37" s="109" t="s">
        <v>100</v>
      </c>
    </row>
    <row r="38" spans="2:74">
      <c r="B38" s="110"/>
      <c r="C38" s="108"/>
      <c r="D38" s="108"/>
      <c r="E38" s="108"/>
      <c r="F38" s="108"/>
      <c r="G38" s="108"/>
      <c r="H38" s="111"/>
      <c r="J38" s="110"/>
      <c r="K38" s="108"/>
      <c r="L38" s="108"/>
      <c r="M38" s="108"/>
      <c r="N38" s="108"/>
      <c r="O38" s="108"/>
      <c r="P38" s="111"/>
      <c r="AR38" s="110"/>
      <c r="AS38" s="108"/>
      <c r="AT38" s="108"/>
      <c r="AU38" s="108"/>
      <c r="AV38" s="108"/>
      <c r="AW38" s="108"/>
      <c r="AX38" s="111"/>
      <c r="BP38" s="183" t="s">
        <v>207</v>
      </c>
      <c r="BQ38" s="183"/>
      <c r="BR38" s="183"/>
      <c r="BS38" s="183"/>
      <c r="BT38" s="183"/>
      <c r="BU38" s="183"/>
      <c r="BV38" s="183"/>
    </row>
    <row r="39" spans="2:74" ht="13.5" thickBot="1">
      <c r="B39" s="184" t="s">
        <v>101</v>
      </c>
      <c r="C39" s="186" t="s">
        <v>102</v>
      </c>
      <c r="D39" s="186" t="s">
        <v>103</v>
      </c>
      <c r="E39" s="186" t="s">
        <v>104</v>
      </c>
      <c r="F39" s="108"/>
      <c r="G39" s="108" t="s">
        <v>105</v>
      </c>
      <c r="H39" s="111" t="s">
        <v>105</v>
      </c>
      <c r="J39" s="184" t="s">
        <v>101</v>
      </c>
      <c r="K39" s="185" t="s">
        <v>102</v>
      </c>
      <c r="L39" s="186" t="s">
        <v>103</v>
      </c>
      <c r="M39" s="186" t="s">
        <v>104</v>
      </c>
      <c r="N39" s="108"/>
      <c r="O39" s="108" t="s">
        <v>105</v>
      </c>
      <c r="P39" s="111" t="s">
        <v>105</v>
      </c>
      <c r="AR39" s="184" t="s">
        <v>101</v>
      </c>
      <c r="AS39" s="185" t="s">
        <v>102</v>
      </c>
      <c r="AT39" s="186" t="s">
        <v>103</v>
      </c>
      <c r="AU39" s="186" t="s">
        <v>104</v>
      </c>
      <c r="AV39" s="108"/>
      <c r="AW39" s="108" t="s">
        <v>105</v>
      </c>
      <c r="AX39" s="111" t="s">
        <v>105</v>
      </c>
      <c r="BP39" s="72">
        <v>2024</v>
      </c>
      <c r="BQ39" s="72">
        <v>2025</v>
      </c>
      <c r="BR39" s="72">
        <v>2030</v>
      </c>
      <c r="BS39" s="72">
        <v>2035</v>
      </c>
      <c r="BT39" s="72">
        <v>2040</v>
      </c>
      <c r="BU39" s="72">
        <v>2045</v>
      </c>
      <c r="BV39" s="72">
        <v>2050</v>
      </c>
    </row>
    <row r="40" spans="2:74" ht="13.7" customHeight="1">
      <c r="B40" s="184"/>
      <c r="C40" s="186"/>
      <c r="D40" s="186"/>
      <c r="E40" s="186"/>
      <c r="F40" s="108"/>
      <c r="G40" s="108" t="s">
        <v>182</v>
      </c>
      <c r="H40" s="111" t="s">
        <v>183</v>
      </c>
      <c r="J40" s="184"/>
      <c r="K40" s="185"/>
      <c r="L40" s="186"/>
      <c r="M40" s="186"/>
      <c r="N40" s="108"/>
      <c r="O40" s="108" t="s">
        <v>182</v>
      </c>
      <c r="P40" s="111" t="s">
        <v>183</v>
      </c>
      <c r="AR40" s="184"/>
      <c r="AS40" s="185"/>
      <c r="AT40" s="186"/>
      <c r="AU40" s="186"/>
      <c r="AV40" s="108"/>
      <c r="AW40" s="108" t="s">
        <v>182</v>
      </c>
      <c r="AX40" s="111" t="s">
        <v>183</v>
      </c>
      <c r="BB40" s="72">
        <v>2015</v>
      </c>
      <c r="BC40" s="72">
        <v>2030</v>
      </c>
      <c r="BF40" s="72" t="s">
        <v>206</v>
      </c>
      <c r="BG40" s="175">
        <v>2025</v>
      </c>
      <c r="BH40" s="176">
        <v>2030</v>
      </c>
      <c r="BI40" s="176">
        <v>2035</v>
      </c>
      <c r="BJ40" s="176">
        <v>2040</v>
      </c>
      <c r="BK40" s="176">
        <v>2045</v>
      </c>
      <c r="BL40" s="177">
        <v>2050</v>
      </c>
      <c r="BN40" s="72" t="s">
        <v>85</v>
      </c>
      <c r="BP40" s="72">
        <v>12405.603600000002</v>
      </c>
      <c r="BQ40" s="72">
        <v>13494.88049</v>
      </c>
      <c r="BR40" s="72">
        <v>13696.233569097454</v>
      </c>
      <c r="BS40" s="72">
        <v>12461.61739082309</v>
      </c>
      <c r="BT40" s="72">
        <v>11227.001212548726</v>
      </c>
      <c r="BU40" s="72">
        <v>9992.3850342743626</v>
      </c>
      <c r="BV40" s="72">
        <v>8757.7688560000006</v>
      </c>
    </row>
    <row r="41" spans="2:74">
      <c r="B41" s="112" t="s">
        <v>106</v>
      </c>
      <c r="C41" s="108"/>
      <c r="D41" s="108"/>
      <c r="E41" s="108"/>
      <c r="F41" s="108"/>
      <c r="G41" s="108"/>
      <c r="H41" s="111"/>
      <c r="J41" s="112" t="s">
        <v>106</v>
      </c>
      <c r="K41" s="108"/>
      <c r="L41" s="108"/>
      <c r="M41" s="108"/>
      <c r="N41" s="108"/>
      <c r="O41" s="108"/>
      <c r="P41" s="111"/>
      <c r="AR41" s="112" t="s">
        <v>106</v>
      </c>
      <c r="AS41" s="108"/>
      <c r="AT41" s="108"/>
      <c r="AU41" s="108"/>
      <c r="AV41" s="108"/>
      <c r="AW41" s="108"/>
      <c r="AX41" s="111"/>
      <c r="BG41" s="178"/>
      <c r="BL41" s="179"/>
      <c r="BN41" s="72" t="s">
        <v>86</v>
      </c>
      <c r="BP41" s="72">
        <v>3017.6627599999997</v>
      </c>
      <c r="BQ41" s="72">
        <v>2991.41732</v>
      </c>
      <c r="BR41" s="72">
        <v>3279.0299302482513</v>
      </c>
      <c r="BS41" s="72">
        <v>2977.7284014361885</v>
      </c>
      <c r="BT41" s="72">
        <v>2676.4268726241257</v>
      </c>
      <c r="BU41" s="72">
        <v>2375.125343812063</v>
      </c>
      <c r="BV41" s="72">
        <v>2073.8238149999997</v>
      </c>
    </row>
    <row r="42" spans="2:74">
      <c r="B42" s="110" t="s">
        <v>107</v>
      </c>
      <c r="C42" s="113">
        <v>2385.6930000000002</v>
      </c>
      <c r="D42" s="108">
        <v>52</v>
      </c>
      <c r="E42" s="114">
        <v>124145899</v>
      </c>
      <c r="F42" s="108"/>
      <c r="G42" s="108">
        <f>D42/10</f>
        <v>5.2</v>
      </c>
      <c r="H42" s="155">
        <f>G42*C42</f>
        <v>12405.603600000002</v>
      </c>
      <c r="J42" s="110" t="s">
        <v>107</v>
      </c>
      <c r="K42" s="113">
        <v>2414.1109999999999</v>
      </c>
      <c r="L42" s="108">
        <v>55.9</v>
      </c>
      <c r="M42" s="114">
        <v>135052952</v>
      </c>
      <c r="N42" s="108"/>
      <c r="O42" s="108">
        <f>L42/10</f>
        <v>5.59</v>
      </c>
      <c r="P42" s="155">
        <f>O42*K42</f>
        <v>13494.88049</v>
      </c>
      <c r="AR42" s="110" t="s">
        <v>107</v>
      </c>
      <c r="AS42" s="113">
        <v>2395.451</v>
      </c>
      <c r="AT42" s="108">
        <v>45.7</v>
      </c>
      <c r="AU42" s="114">
        <v>109577872</v>
      </c>
      <c r="AV42" s="108"/>
      <c r="AW42" s="108">
        <f>AT42/10</f>
        <v>4.57</v>
      </c>
      <c r="AX42" s="155">
        <f>AW42*AS42</f>
        <v>10947.211070000001</v>
      </c>
      <c r="AZ42" s="72">
        <f>AX42*0.8</f>
        <v>8757.7688560000006</v>
      </c>
      <c r="BB42" s="72">
        <v>4.38</v>
      </c>
      <c r="BC42" s="72">
        <v>4.96</v>
      </c>
      <c r="BD42" s="72">
        <f>BC42-BB42</f>
        <v>0.58000000000000007</v>
      </c>
      <c r="BE42" s="72">
        <f>BD42/3</f>
        <v>0.19333333333333336</v>
      </c>
      <c r="BF42" s="173">
        <f>BE42/BB42/5</f>
        <v>8.8280060882800614E-3</v>
      </c>
      <c r="BG42" s="178">
        <f>O42</f>
        <v>5.59</v>
      </c>
      <c r="BH42" s="72">
        <f>BG42+(BG42*BF42)</f>
        <v>5.6393485540334858</v>
      </c>
      <c r="BI42" s="72">
        <f t="shared" ref="BI42:BL42" si="19">BH42+(BH42*$BF$42)</f>
        <v>5.6891327574024269</v>
      </c>
      <c r="BJ42" s="72">
        <f t="shared" si="19"/>
        <v>5.7393564560218087</v>
      </c>
      <c r="BK42" s="72">
        <f t="shared" si="19"/>
        <v>5.7900235297583791</v>
      </c>
      <c r="BL42" s="179">
        <f t="shared" si="19"/>
        <v>5.8411378927303712</v>
      </c>
      <c r="BN42" s="72" t="s">
        <v>87</v>
      </c>
      <c r="BP42" s="72">
        <v>9396.7107199999991</v>
      </c>
      <c r="BQ42" s="72">
        <v>10533.224199999999</v>
      </c>
      <c r="BR42" s="72">
        <v>11028.193910440143</v>
      </c>
      <c r="BS42" s="72">
        <v>8823.6360865801071</v>
      </c>
      <c r="BT42" s="72">
        <v>6619.0782627200715</v>
      </c>
      <c r="BU42" s="72">
        <v>4414.5204388600359</v>
      </c>
      <c r="BV42" s="72">
        <v>2209.9626149999999</v>
      </c>
    </row>
    <row r="43" spans="2:74">
      <c r="B43" s="112" t="s">
        <v>108</v>
      </c>
      <c r="C43" s="108"/>
      <c r="D43" s="108"/>
      <c r="E43" s="108"/>
      <c r="F43" s="108"/>
      <c r="G43" s="108"/>
      <c r="H43" s="155"/>
      <c r="J43" s="112" t="s">
        <v>108</v>
      </c>
      <c r="K43" s="108"/>
      <c r="L43" s="108"/>
      <c r="M43" s="108"/>
      <c r="N43" s="108"/>
      <c r="O43" s="108"/>
      <c r="P43" s="155"/>
      <c r="AR43" s="112" t="s">
        <v>108</v>
      </c>
      <c r="AS43" s="108"/>
      <c r="AT43" s="108"/>
      <c r="AU43" s="108"/>
      <c r="AV43" s="108"/>
      <c r="AW43" s="108"/>
      <c r="AX43" s="155"/>
      <c r="BF43" s="173"/>
      <c r="BG43" s="178"/>
      <c r="BL43" s="179"/>
      <c r="BN43" s="72" t="s">
        <v>88</v>
      </c>
      <c r="BP43" s="72">
        <v>832.92</v>
      </c>
      <c r="BQ43" s="72">
        <v>710.07839999999999</v>
      </c>
      <c r="BR43" s="72">
        <v>599.7098380420781</v>
      </c>
      <c r="BS43" s="72">
        <v>961.90244853155855</v>
      </c>
      <c r="BT43" s="72">
        <v>1324.0950590210391</v>
      </c>
      <c r="BU43" s="72">
        <v>1686.2876695105197</v>
      </c>
      <c r="BV43" s="72">
        <v>2048.4802799999998</v>
      </c>
    </row>
    <row r="44" spans="2:74">
      <c r="B44" s="110" t="s">
        <v>109</v>
      </c>
      <c r="C44" s="108">
        <v>682.18100000000004</v>
      </c>
      <c r="D44" s="108">
        <v>35.700000000000003</v>
      </c>
      <c r="E44" s="114">
        <v>24385526</v>
      </c>
      <c r="F44" s="108"/>
      <c r="G44" s="108">
        <f t="shared" ref="G44:G66" si="20">D44/10</f>
        <v>3.5700000000000003</v>
      </c>
      <c r="H44" s="155">
        <f t="shared" ref="H44:H66" si="21">G44*C44</f>
        <v>2435.3861700000002</v>
      </c>
      <c r="J44" s="110" t="s">
        <v>109</v>
      </c>
      <c r="K44" s="108">
        <v>603.91600000000005</v>
      </c>
      <c r="L44" s="108">
        <v>38.200000000000003</v>
      </c>
      <c r="M44" s="114">
        <v>23076109</v>
      </c>
      <c r="N44" s="108"/>
      <c r="O44" s="108">
        <f t="shared" ref="O44" si="22">L44/10</f>
        <v>3.8200000000000003</v>
      </c>
      <c r="P44" s="155">
        <f t="shared" ref="P44" si="23">O44*K44</f>
        <v>2306.9591200000004</v>
      </c>
      <c r="AR44" s="110" t="s">
        <v>109</v>
      </c>
      <c r="AS44" s="108">
        <v>725.25699999999995</v>
      </c>
      <c r="AT44" s="108">
        <v>27.8</v>
      </c>
      <c r="AU44" s="114">
        <v>20131476</v>
      </c>
      <c r="AV44" s="108"/>
      <c r="AW44" s="108">
        <f t="shared" ref="AW44" si="24">AT44/10</f>
        <v>2.7800000000000002</v>
      </c>
      <c r="AX44" s="155">
        <f t="shared" ref="AX44" si="25">AW44*AS44</f>
        <v>2016.2144600000001</v>
      </c>
      <c r="AZ44" s="72">
        <f>AX44*0.7</f>
        <v>1411.3501220000001</v>
      </c>
      <c r="BB44" s="72">
        <v>2.91</v>
      </c>
      <c r="BC44" s="72">
        <v>3.12</v>
      </c>
      <c r="BD44" s="72">
        <f t="shared" ref="BD44:BD66" si="26">BC44-BB44</f>
        <v>0.20999999999999996</v>
      </c>
      <c r="BE44" s="72">
        <f t="shared" ref="BE44:BE66" si="27">BD44/2</f>
        <v>0.10499999999999998</v>
      </c>
      <c r="BF44" s="173">
        <f t="shared" ref="BF44:BF66" si="28">BE44/BB44/5</f>
        <v>7.2164948453608225E-3</v>
      </c>
      <c r="BG44" s="178">
        <f>O44</f>
        <v>3.8200000000000003</v>
      </c>
      <c r="BH44" s="72">
        <f t="shared" ref="BH44:BH64" si="29">BG44+(BG44*BF44)</f>
        <v>3.8475670103092785</v>
      </c>
      <c r="BI44" s="72">
        <f>BH44+(BH44*BF44)</f>
        <v>3.8753329578063558</v>
      </c>
      <c r="BJ44" s="72">
        <f>BI44+(BI44*BF44)</f>
        <v>3.9032992781204223</v>
      </c>
      <c r="BK44" s="72">
        <f>BJ44+(BJ44*BF44)</f>
        <v>3.9314674172408788</v>
      </c>
      <c r="BL44" s="179">
        <f>BK44+(BK44*BF44)</f>
        <v>3.9598388315921018</v>
      </c>
      <c r="BN44" s="72" t="s">
        <v>89</v>
      </c>
      <c r="BP44" s="72">
        <v>5046.9496000000008</v>
      </c>
      <c r="BQ44" s="72">
        <v>5265.1788800000004</v>
      </c>
      <c r="BR44" s="72">
        <v>4925.3324434833467</v>
      </c>
      <c r="BS44" s="72">
        <v>4627.95882061251</v>
      </c>
      <c r="BT44" s="72">
        <v>4330.5851977416733</v>
      </c>
      <c r="BU44" s="72">
        <v>4033.2115748708366</v>
      </c>
      <c r="BV44" s="72">
        <v>3735.8379519999999</v>
      </c>
    </row>
    <row r="45" spans="2:74">
      <c r="B45" s="112" t="s">
        <v>110</v>
      </c>
      <c r="C45" s="108"/>
      <c r="D45" s="108"/>
      <c r="E45" s="108"/>
      <c r="F45" s="108"/>
      <c r="G45" s="108"/>
      <c r="H45" s="155"/>
      <c r="J45" s="112" t="s">
        <v>110</v>
      </c>
      <c r="K45" s="108"/>
      <c r="L45" s="108"/>
      <c r="M45" s="108"/>
      <c r="N45" s="108"/>
      <c r="O45" s="108"/>
      <c r="P45" s="155"/>
      <c r="AR45" s="112" t="s">
        <v>110</v>
      </c>
      <c r="AS45" s="108"/>
      <c r="AT45" s="108"/>
      <c r="AU45" s="108"/>
      <c r="AV45" s="108"/>
      <c r="AW45" s="108"/>
      <c r="AX45" s="155"/>
      <c r="BF45" s="173"/>
      <c r="BG45" s="178"/>
      <c r="BL45" s="179"/>
      <c r="BN45" s="72" t="s">
        <v>90</v>
      </c>
      <c r="BP45" s="72">
        <v>1645.2395100000001</v>
      </c>
      <c r="BQ45" s="72">
        <v>1844.9989699999999</v>
      </c>
      <c r="BR45" s="72">
        <v>1725.91159621425</v>
      </c>
      <c r="BS45" s="72">
        <v>1508.0810034106876</v>
      </c>
      <c r="BT45" s="72">
        <v>1290.2504106071251</v>
      </c>
      <c r="BU45" s="72">
        <v>1072.4198178035626</v>
      </c>
      <c r="BV45" s="72">
        <v>854.58922499999994</v>
      </c>
    </row>
    <row r="46" spans="2:74">
      <c r="B46" s="110" t="s">
        <v>109</v>
      </c>
      <c r="C46" s="108">
        <v>695.31399999999996</v>
      </c>
      <c r="D46" s="108">
        <v>43.4</v>
      </c>
      <c r="E46" s="114">
        <v>30161612</v>
      </c>
      <c r="F46" s="108"/>
      <c r="G46" s="108">
        <f t="shared" si="20"/>
        <v>4.34</v>
      </c>
      <c r="H46" s="155">
        <f t="shared" si="21"/>
        <v>3017.6627599999997</v>
      </c>
      <c r="J46" s="110" t="s">
        <v>109</v>
      </c>
      <c r="K46" s="108">
        <v>620.62599999999998</v>
      </c>
      <c r="L46" s="108">
        <v>48.2</v>
      </c>
      <c r="M46" s="114">
        <v>29910140</v>
      </c>
      <c r="N46" s="108"/>
      <c r="O46" s="108">
        <f t="shared" ref="O46" si="30">L46/10</f>
        <v>4.82</v>
      </c>
      <c r="P46" s="155">
        <f t="shared" ref="P46" si="31">O46*K46</f>
        <v>2991.41732</v>
      </c>
      <c r="AR46" s="110" t="s">
        <v>109</v>
      </c>
      <c r="AS46" s="108">
        <v>839.26499999999999</v>
      </c>
      <c r="AT46" s="108">
        <v>35.299999999999997</v>
      </c>
      <c r="AU46" s="114">
        <v>29606619</v>
      </c>
      <c r="AV46" s="108"/>
      <c r="AW46" s="108">
        <f t="shared" ref="AW46" si="32">AT46/10</f>
        <v>3.53</v>
      </c>
      <c r="AX46" s="155">
        <f t="shared" ref="AX46" si="33">AW46*AS46</f>
        <v>2962.6054499999996</v>
      </c>
      <c r="AZ46" s="72">
        <f>AX46*0.7</f>
        <v>2073.8238149999997</v>
      </c>
      <c r="BB46" s="72">
        <v>3.53</v>
      </c>
      <c r="BC46" s="72">
        <v>4</v>
      </c>
      <c r="BD46" s="72">
        <f t="shared" si="26"/>
        <v>0.4700000000000002</v>
      </c>
      <c r="BE46" s="72">
        <f t="shared" si="27"/>
        <v>0.2350000000000001</v>
      </c>
      <c r="BF46" s="173">
        <f t="shared" si="28"/>
        <v>1.3314447592067995E-2</v>
      </c>
      <c r="BG46" s="178">
        <f>O46</f>
        <v>4.82</v>
      </c>
      <c r="BH46" s="72">
        <f t="shared" si="29"/>
        <v>4.8841756373937679</v>
      </c>
      <c r="BI46" s="72">
        <f>BH46+(BH46*BF46)</f>
        <v>4.9492057379483025</v>
      </c>
      <c r="BJ46" s="72">
        <f>BI46+(BI46*BF46)</f>
        <v>5.0151016783685778</v>
      </c>
      <c r="BK46" s="72">
        <f>BJ46+(BJ46*BF46)</f>
        <v>5.0818749868341087</v>
      </c>
      <c r="BL46" s="179">
        <f>BK46+(BK46*BF46)</f>
        <v>5.1495373450157524</v>
      </c>
      <c r="BN46" s="72" t="s">
        <v>91</v>
      </c>
      <c r="BP46" s="72">
        <v>2435.3861700000002</v>
      </c>
      <c r="BQ46" s="72">
        <v>2306.9591200000004</v>
      </c>
      <c r="BR46" s="72">
        <v>2158.0540487782614</v>
      </c>
      <c r="BS46" s="72">
        <v>1971.3780670836961</v>
      </c>
      <c r="BT46" s="72">
        <v>1784.7020853891308</v>
      </c>
      <c r="BU46" s="72">
        <v>1598.0261036945656</v>
      </c>
      <c r="BV46" s="72">
        <v>1411.3501220000001</v>
      </c>
    </row>
    <row r="47" spans="2:74">
      <c r="B47" s="112" t="s">
        <v>111</v>
      </c>
      <c r="C47" s="108"/>
      <c r="D47" s="108"/>
      <c r="E47" s="108"/>
      <c r="F47" s="108"/>
      <c r="G47" s="108"/>
      <c r="H47" s="155"/>
      <c r="J47" s="112" t="s">
        <v>111</v>
      </c>
      <c r="K47" s="108"/>
      <c r="L47" s="108"/>
      <c r="M47" s="108"/>
      <c r="N47" s="108"/>
      <c r="O47" s="108"/>
      <c r="P47" s="155"/>
      <c r="AR47" s="112" t="s">
        <v>111</v>
      </c>
      <c r="AS47" s="108"/>
      <c r="AT47" s="108"/>
      <c r="AU47" s="108"/>
      <c r="AV47" s="108"/>
      <c r="AW47" s="108"/>
      <c r="AX47" s="155"/>
      <c r="BF47" s="173"/>
      <c r="BG47" s="178"/>
      <c r="BL47" s="179"/>
      <c r="BN47" s="72" t="s">
        <v>92</v>
      </c>
      <c r="BP47" s="72">
        <v>185.32583</v>
      </c>
      <c r="BQ47" s="72">
        <v>156.99617000000001</v>
      </c>
      <c r="BR47" s="72">
        <v>132.59401734220697</v>
      </c>
      <c r="BS47" s="72">
        <v>116.88393575665523</v>
      </c>
      <c r="BT47" s="72">
        <v>101.1738541711035</v>
      </c>
      <c r="BU47" s="72">
        <v>85.463772585551766</v>
      </c>
      <c r="BV47" s="72">
        <v>69.753691000000003</v>
      </c>
    </row>
    <row r="48" spans="2:74">
      <c r="B48" s="110" t="s">
        <v>107</v>
      </c>
      <c r="C48" s="108">
        <v>519.00300000000004</v>
      </c>
      <c r="D48" s="108">
        <v>31.7</v>
      </c>
      <c r="E48" s="114">
        <v>16475645</v>
      </c>
      <c r="F48" s="108"/>
      <c r="G48" s="108">
        <f t="shared" si="20"/>
        <v>3.17</v>
      </c>
      <c r="H48" s="155">
        <f t="shared" si="21"/>
        <v>1645.2395100000001</v>
      </c>
      <c r="J48" s="110" t="s">
        <v>107</v>
      </c>
      <c r="K48" s="108">
        <v>528.65300000000002</v>
      </c>
      <c r="L48" s="108">
        <v>34.9</v>
      </c>
      <c r="M48" s="114">
        <v>18457759</v>
      </c>
      <c r="N48" s="108"/>
      <c r="O48" s="108">
        <f t="shared" ref="O48" si="34">L48/10</f>
        <v>3.4899999999999998</v>
      </c>
      <c r="P48" s="155">
        <f t="shared" ref="P48" si="35">O48*K48</f>
        <v>1844.9989699999999</v>
      </c>
      <c r="AR48" s="110" t="s">
        <v>107</v>
      </c>
      <c r="AS48" s="108">
        <v>460.69499999999999</v>
      </c>
      <c r="AT48" s="108">
        <v>26.5</v>
      </c>
      <c r="AU48" s="114">
        <v>12196200</v>
      </c>
      <c r="AV48" s="108"/>
      <c r="AW48" s="108">
        <f t="shared" ref="AW48" si="36">AT48/10</f>
        <v>2.65</v>
      </c>
      <c r="AX48" s="155">
        <f t="shared" ref="AX48" si="37">AW48*AS48</f>
        <v>1220.84175</v>
      </c>
      <c r="AZ48" s="72">
        <f>AX48*0.7</f>
        <v>854.58922499999994</v>
      </c>
      <c r="BB48" s="72">
        <v>2.91</v>
      </c>
      <c r="BC48" s="72">
        <v>3.12</v>
      </c>
      <c r="BD48" s="72">
        <f t="shared" si="26"/>
        <v>0.20999999999999996</v>
      </c>
      <c r="BE48" s="72">
        <f t="shared" si="27"/>
        <v>0.10499999999999998</v>
      </c>
      <c r="BF48" s="173">
        <f t="shared" si="28"/>
        <v>7.2164948453608225E-3</v>
      </c>
      <c r="BG48" s="178">
        <f>O48</f>
        <v>3.4899999999999998</v>
      </c>
      <c r="BH48" s="72">
        <f t="shared" si="29"/>
        <v>3.5151855670103092</v>
      </c>
      <c r="BI48" s="72">
        <f>BH48+(BH48*BF48)</f>
        <v>3.5405528855351256</v>
      </c>
      <c r="BJ48" s="72">
        <f>BI48+(BI48*BF48)</f>
        <v>3.5661032671833173</v>
      </c>
      <c r="BK48" s="72">
        <f>BJ48+(BJ48*BF48)</f>
        <v>3.5918380330289699</v>
      </c>
      <c r="BL48" s="179">
        <f>BK48+(BK48*BF48)</f>
        <v>3.6177585136796946</v>
      </c>
      <c r="BN48" s="72" t="s">
        <v>93</v>
      </c>
      <c r="BP48" s="72">
        <v>779.12891000000002</v>
      </c>
      <c r="BQ48" s="72">
        <v>703.32180000000005</v>
      </c>
      <c r="BR48" s="72">
        <v>772.7423964107677</v>
      </c>
      <c r="BS48" s="72">
        <v>622.34230730807576</v>
      </c>
      <c r="BT48" s="72">
        <v>471.94221820538382</v>
      </c>
      <c r="BU48" s="72">
        <v>321.54212910269189</v>
      </c>
      <c r="BV48" s="72">
        <v>171.14204000000001</v>
      </c>
    </row>
    <row r="49" spans="2:74">
      <c r="B49" s="112" t="s">
        <v>112</v>
      </c>
      <c r="C49" s="108"/>
      <c r="D49" s="108"/>
      <c r="E49" s="108"/>
      <c r="F49" s="108"/>
      <c r="G49" s="108"/>
      <c r="H49" s="155"/>
      <c r="J49" s="112" t="s">
        <v>112</v>
      </c>
      <c r="K49" s="108"/>
      <c r="L49" s="108"/>
      <c r="M49" s="108"/>
      <c r="N49" s="108"/>
      <c r="O49" s="108"/>
      <c r="P49" s="155"/>
      <c r="AR49" s="112" t="s">
        <v>112</v>
      </c>
      <c r="AS49" s="108"/>
      <c r="AT49" s="108"/>
      <c r="AU49" s="108"/>
      <c r="AV49" s="108"/>
      <c r="AW49" s="108"/>
      <c r="AX49" s="155"/>
      <c r="BF49" s="173"/>
      <c r="BG49" s="178"/>
      <c r="BL49" s="179"/>
      <c r="BN49" s="72" t="s">
        <v>94</v>
      </c>
      <c r="BP49" s="72">
        <v>513.29357999999991</v>
      </c>
      <c r="BQ49" s="72">
        <v>540.8052100000001</v>
      </c>
      <c r="BR49" s="72">
        <v>594.18478705882364</v>
      </c>
      <c r="BS49" s="72">
        <v>623.69459029411769</v>
      </c>
      <c r="BT49" s="72">
        <v>653.20439352941173</v>
      </c>
      <c r="BU49" s="72">
        <v>682.71419676470578</v>
      </c>
      <c r="BV49" s="72">
        <v>712.22399999999993</v>
      </c>
    </row>
    <row r="50" spans="2:74">
      <c r="B50" s="110" t="s">
        <v>109</v>
      </c>
      <c r="C50" s="113">
        <v>1147.0340000000001</v>
      </c>
      <c r="D50" s="108">
        <v>44</v>
      </c>
      <c r="E50" s="114">
        <v>50521954</v>
      </c>
      <c r="F50" s="108"/>
      <c r="G50" s="108">
        <f t="shared" si="20"/>
        <v>4.4000000000000004</v>
      </c>
      <c r="H50" s="155">
        <f t="shared" si="21"/>
        <v>5046.9496000000008</v>
      </c>
      <c r="J50" s="110" t="s">
        <v>109</v>
      </c>
      <c r="K50" s="113">
        <v>1115.5039999999999</v>
      </c>
      <c r="L50" s="108">
        <v>47.2</v>
      </c>
      <c r="M50" s="114">
        <v>52677376</v>
      </c>
      <c r="N50" s="108"/>
      <c r="O50" s="108">
        <f t="shared" ref="O50" si="38">L50/10</f>
        <v>4.7200000000000006</v>
      </c>
      <c r="P50" s="155">
        <f t="shared" ref="P50" si="39">O50*K50</f>
        <v>5265.1788800000004</v>
      </c>
      <c r="AR50" s="110" t="s">
        <v>109</v>
      </c>
      <c r="AS50" s="113">
        <v>1516.1679999999999</v>
      </c>
      <c r="AT50" s="108">
        <v>35.200000000000003</v>
      </c>
      <c r="AU50" s="114">
        <v>53394367</v>
      </c>
      <c r="AV50" s="108"/>
      <c r="AW50" s="108">
        <f t="shared" ref="AW50" si="40">AT50/10</f>
        <v>3.5200000000000005</v>
      </c>
      <c r="AX50" s="155">
        <f t="shared" ref="AX50" si="41">AW50*AS50</f>
        <v>5336.9113600000001</v>
      </c>
      <c r="AZ50" s="72">
        <f>AX50*0.7</f>
        <v>3735.8379519999999</v>
      </c>
      <c r="BB50" s="72">
        <v>2.91</v>
      </c>
      <c r="BC50" s="72">
        <v>3.12</v>
      </c>
      <c r="BD50" s="72">
        <f t="shared" si="26"/>
        <v>0.20999999999999996</v>
      </c>
      <c r="BE50" s="72">
        <f t="shared" si="27"/>
        <v>0.10499999999999998</v>
      </c>
      <c r="BF50" s="173">
        <f t="shared" si="28"/>
        <v>7.2164948453608225E-3</v>
      </c>
      <c r="BG50" s="178">
        <f>O50</f>
        <v>4.7200000000000006</v>
      </c>
      <c r="BH50" s="72">
        <f t="shared" si="29"/>
        <v>4.7540618556701038</v>
      </c>
      <c r="BI50" s="72">
        <f>BH50+(BH50*BF50)</f>
        <v>4.788369518546074</v>
      </c>
      <c r="BJ50" s="72">
        <f>BI50+(BI50*BF50)</f>
        <v>4.8229247624943445</v>
      </c>
      <c r="BK50" s="72">
        <f>BJ50+(BJ50*BF50)</f>
        <v>4.8577293741824477</v>
      </c>
      <c r="BL50" s="179">
        <f>BK50+(BK50*BF50)</f>
        <v>4.8927851531713928</v>
      </c>
      <c r="BN50" s="72" t="s">
        <v>95</v>
      </c>
      <c r="BP50" s="72">
        <v>5923.7602000000006</v>
      </c>
      <c r="BQ50" s="72">
        <v>7004.0130000000008</v>
      </c>
      <c r="BR50" s="72">
        <v>5676.694237514519</v>
      </c>
      <c r="BS50" s="72">
        <v>6149.7571781358893</v>
      </c>
      <c r="BT50" s="72">
        <v>6622.8201187572595</v>
      </c>
      <c r="BU50" s="72">
        <v>7095.8830593786297</v>
      </c>
      <c r="BV50" s="72">
        <v>7568.9459999999999</v>
      </c>
    </row>
    <row r="51" spans="2:74">
      <c r="B51" s="112" t="s">
        <v>113</v>
      </c>
      <c r="C51" s="108"/>
      <c r="D51" s="108"/>
      <c r="E51" s="108"/>
      <c r="F51" s="108"/>
      <c r="G51" s="108"/>
      <c r="H51" s="155"/>
      <c r="J51" s="112" t="s">
        <v>113</v>
      </c>
      <c r="K51" s="108"/>
      <c r="L51" s="108"/>
      <c r="M51" s="108"/>
      <c r="N51" s="108"/>
      <c r="O51" s="108"/>
      <c r="P51" s="155"/>
      <c r="AR51" s="112" t="s">
        <v>113</v>
      </c>
      <c r="AS51" s="108"/>
      <c r="AT51" s="108"/>
      <c r="AU51" s="108"/>
      <c r="AV51" s="108"/>
      <c r="AW51" s="108"/>
      <c r="AX51" s="155"/>
      <c r="BF51" s="173"/>
      <c r="BG51" s="178"/>
      <c r="BL51" s="179"/>
      <c r="BN51" s="72" t="s">
        <v>96</v>
      </c>
      <c r="BP51" s="72">
        <v>3468.2807199999997</v>
      </c>
      <c r="BQ51" s="72">
        <v>3862.9631600000007</v>
      </c>
      <c r="BR51" s="72">
        <v>4150.3860141666673</v>
      </c>
      <c r="BS51" s="72">
        <v>3803.7793606250007</v>
      </c>
      <c r="BT51" s="72">
        <v>3457.172707083334</v>
      </c>
      <c r="BU51" s="72">
        <v>3110.5660535416673</v>
      </c>
      <c r="BV51" s="72">
        <v>2763.9594000000002</v>
      </c>
    </row>
    <row r="52" spans="2:74">
      <c r="B52" s="110" t="s">
        <v>109</v>
      </c>
      <c r="C52" s="108">
        <v>252.4</v>
      </c>
      <c r="D52" s="108">
        <v>33</v>
      </c>
      <c r="E52" s="114">
        <v>8334447</v>
      </c>
      <c r="F52" s="108"/>
      <c r="G52" s="108">
        <f t="shared" si="20"/>
        <v>3.3</v>
      </c>
      <c r="H52" s="155">
        <f t="shared" si="21"/>
        <v>832.92</v>
      </c>
      <c r="J52" s="110" t="s">
        <v>109</v>
      </c>
      <c r="K52" s="108">
        <v>197.244</v>
      </c>
      <c r="L52" s="108">
        <v>36</v>
      </c>
      <c r="M52" s="114">
        <v>7093278</v>
      </c>
      <c r="N52" s="108"/>
      <c r="O52" s="108">
        <f t="shared" ref="O52" si="42">L52/10</f>
        <v>3.6</v>
      </c>
      <c r="P52" s="155">
        <f t="shared" ref="P52" si="43">O52*K52</f>
        <v>710.07839999999999</v>
      </c>
      <c r="AR52" s="110" t="s">
        <v>109</v>
      </c>
      <c r="AS52" s="108">
        <v>812.88900000000001</v>
      </c>
      <c r="AT52" s="108">
        <v>36</v>
      </c>
      <c r="AU52" s="114">
        <v>7093278</v>
      </c>
      <c r="AV52" s="108"/>
      <c r="AW52" s="108">
        <f t="shared" ref="AW52" si="44">AT52/10</f>
        <v>3.6</v>
      </c>
      <c r="AX52" s="155">
        <f t="shared" ref="AX52" si="45">AW52*AS52</f>
        <v>2926.4004</v>
      </c>
      <c r="AZ52" s="72">
        <f>AX52*0.7</f>
        <v>2048.4802799999998</v>
      </c>
      <c r="BB52" s="72">
        <v>2.83</v>
      </c>
      <c r="BC52" s="72">
        <v>3.03</v>
      </c>
      <c r="BD52" s="72">
        <f t="shared" si="26"/>
        <v>0.19999999999999973</v>
      </c>
      <c r="BE52" s="72">
        <f t="shared" si="27"/>
        <v>9.9999999999999867E-2</v>
      </c>
      <c r="BF52" s="173">
        <f t="shared" si="28"/>
        <v>7.0671378091872695E-3</v>
      </c>
      <c r="BG52" s="178">
        <f>O52</f>
        <v>3.6</v>
      </c>
      <c r="BH52" s="72">
        <f t="shared" si="29"/>
        <v>3.6254416961130742</v>
      </c>
      <c r="BI52" s="72">
        <f>BH52+(BH52*BF52)</f>
        <v>3.6510631921986789</v>
      </c>
      <c r="BJ52" s="72">
        <f>BI52+(BI52*BF52)</f>
        <v>3.6768657589279981</v>
      </c>
      <c r="BK52" s="72">
        <f>BJ52+(BJ52*BF52)</f>
        <v>3.7028506759522242</v>
      </c>
      <c r="BL52" s="179">
        <f>BK52+(BK52*BF52)</f>
        <v>3.7290192319660207</v>
      </c>
    </row>
    <row r="53" spans="2:74">
      <c r="B53" s="112" t="s">
        <v>114</v>
      </c>
      <c r="C53" s="108"/>
      <c r="D53" s="108"/>
      <c r="E53" s="108"/>
      <c r="F53" s="108"/>
      <c r="G53" s="108"/>
      <c r="H53" s="155"/>
      <c r="J53" s="112" t="s">
        <v>114</v>
      </c>
      <c r="K53" s="108"/>
      <c r="L53" s="108"/>
      <c r="M53" s="108"/>
      <c r="N53" s="108"/>
      <c r="O53" s="108"/>
      <c r="P53" s="155"/>
      <c r="AR53" s="112" t="s">
        <v>114</v>
      </c>
      <c r="AS53" s="108"/>
      <c r="AT53" s="108"/>
      <c r="AU53" s="108"/>
      <c r="AV53" s="108"/>
      <c r="AW53" s="108"/>
      <c r="AX53" s="155"/>
      <c r="BF53" s="173"/>
      <c r="BG53" s="178"/>
      <c r="BL53" s="179"/>
      <c r="BP53" s="183" t="s">
        <v>208</v>
      </c>
      <c r="BQ53" s="183"/>
      <c r="BR53" s="183"/>
      <c r="BS53" s="183"/>
      <c r="BT53" s="183"/>
      <c r="BU53" s="183"/>
      <c r="BV53" s="183"/>
    </row>
    <row r="54" spans="2:74" ht="15">
      <c r="B54" s="110" t="s">
        <v>109</v>
      </c>
      <c r="C54" s="108">
        <v>1276.7270000000001</v>
      </c>
      <c r="D54" s="108">
        <v>73.599999999999994</v>
      </c>
      <c r="E54" s="114">
        <v>93980760</v>
      </c>
      <c r="F54" s="115"/>
      <c r="G54" s="108">
        <f t="shared" si="20"/>
        <v>7.3599999999999994</v>
      </c>
      <c r="H54" s="155">
        <f t="shared" si="21"/>
        <v>9396.7107199999991</v>
      </c>
      <c r="J54" s="110" t="s">
        <v>109</v>
      </c>
      <c r="K54" s="108">
        <v>1341.8119999999999</v>
      </c>
      <c r="L54" s="108">
        <v>78.5</v>
      </c>
      <c r="M54" s="114">
        <v>105351577</v>
      </c>
      <c r="N54" s="115"/>
      <c r="O54" s="108">
        <f t="shared" ref="O54" si="46">L54/10</f>
        <v>7.85</v>
      </c>
      <c r="P54" s="155">
        <f t="shared" ref="P54" si="47">O54*K54</f>
        <v>10533.224199999999</v>
      </c>
      <c r="AR54" s="110" t="s">
        <v>109</v>
      </c>
      <c r="AS54" s="108">
        <v>670.29499999999996</v>
      </c>
      <c r="AT54" s="108">
        <v>47.1</v>
      </c>
      <c r="AU54" s="114">
        <v>31562119</v>
      </c>
      <c r="AV54" s="115"/>
      <c r="AW54" s="108">
        <f t="shared" ref="AW54" si="48">AT54/10</f>
        <v>4.71</v>
      </c>
      <c r="AX54" s="155">
        <f t="shared" ref="AX54" si="49">AW54*AS54</f>
        <v>3157.0894499999999</v>
      </c>
      <c r="AZ54" s="72">
        <f>AX54*0.7</f>
        <v>2209.9626149999999</v>
      </c>
      <c r="BB54" s="72">
        <v>6.95</v>
      </c>
      <c r="BC54" s="72">
        <v>8.2100000000000009</v>
      </c>
      <c r="BD54" s="72">
        <f t="shared" si="26"/>
        <v>1.2600000000000007</v>
      </c>
      <c r="BE54" s="72">
        <f t="shared" si="27"/>
        <v>0.63000000000000034</v>
      </c>
      <c r="BF54" s="173">
        <f t="shared" si="28"/>
        <v>1.8129496402877705E-2</v>
      </c>
      <c r="BG54" s="178">
        <f>O54</f>
        <v>7.85</v>
      </c>
      <c r="BH54" s="72">
        <f t="shared" si="29"/>
        <v>7.9923165467625896</v>
      </c>
      <c r="BI54" s="72">
        <f>BH54+(BH54*BF54)</f>
        <v>8.1372132208477819</v>
      </c>
      <c r="BJ54" s="72">
        <f>BI54+(BI54*BF54)</f>
        <v>8.284736798664591</v>
      </c>
      <c r="BK54" s="72">
        <f>BJ54+(BJ54*BF54)</f>
        <v>8.434934904654769</v>
      </c>
      <c r="BL54" s="179">
        <f>BK54+(BK54*BF54)</f>
        <v>8.5878560266672146</v>
      </c>
      <c r="BP54" s="72">
        <v>2024</v>
      </c>
      <c r="BQ54" s="72">
        <v>2025</v>
      </c>
      <c r="BR54" s="72">
        <v>2030</v>
      </c>
      <c r="BS54" s="72">
        <v>2035</v>
      </c>
      <c r="BT54" s="72">
        <v>2040</v>
      </c>
      <c r="BU54" s="72">
        <v>2045</v>
      </c>
      <c r="BV54" s="72">
        <v>2050</v>
      </c>
    </row>
    <row r="55" spans="2:74">
      <c r="B55" s="112" t="s">
        <v>115</v>
      </c>
      <c r="C55" s="108"/>
      <c r="D55" s="108"/>
      <c r="E55" s="108"/>
      <c r="F55" s="108"/>
      <c r="G55" s="108"/>
      <c r="H55" s="155"/>
      <c r="J55" s="112" t="s">
        <v>115</v>
      </c>
      <c r="K55" s="108"/>
      <c r="L55" s="108"/>
      <c r="M55" s="108"/>
      <c r="N55" s="108"/>
      <c r="O55" s="108"/>
      <c r="P55" s="155"/>
      <c r="AR55" s="112" t="s">
        <v>115</v>
      </c>
      <c r="AS55" s="108"/>
      <c r="AT55" s="108"/>
      <c r="AU55" s="108"/>
      <c r="AV55" s="108"/>
      <c r="AW55" s="108"/>
      <c r="AX55" s="155"/>
      <c r="BF55" s="173"/>
      <c r="BG55" s="178"/>
      <c r="BL55" s="179"/>
      <c r="BN55" s="72" t="s">
        <v>85</v>
      </c>
      <c r="BQ55" s="72">
        <f>BG42</f>
        <v>5.59</v>
      </c>
      <c r="BR55" s="72">
        <f t="shared" ref="BR55:BV55" si="50">BH42</f>
        <v>5.6393485540334858</v>
      </c>
      <c r="BS55" s="72">
        <f t="shared" si="50"/>
        <v>5.6891327574024269</v>
      </c>
      <c r="BT55" s="72">
        <f t="shared" si="50"/>
        <v>5.7393564560218087</v>
      </c>
      <c r="BU55" s="72">
        <f t="shared" si="50"/>
        <v>5.7900235297583791</v>
      </c>
      <c r="BV55" s="72">
        <f t="shared" si="50"/>
        <v>5.8411378927303712</v>
      </c>
    </row>
    <row r="56" spans="2:74">
      <c r="B56" s="110" t="s">
        <v>109</v>
      </c>
      <c r="C56" s="108">
        <v>93.600999999999999</v>
      </c>
      <c r="D56" s="108">
        <v>15.2</v>
      </c>
      <c r="E56" s="114">
        <v>1422008</v>
      </c>
      <c r="F56" s="108"/>
      <c r="G56" s="108">
        <f t="shared" si="20"/>
        <v>1.52</v>
      </c>
      <c r="H56" s="155">
        <f t="shared" si="21"/>
        <v>142.27351999999999</v>
      </c>
      <c r="J56" s="110" t="s">
        <v>109</v>
      </c>
      <c r="K56" s="108">
        <v>77.016999999999996</v>
      </c>
      <c r="L56" s="108">
        <v>15.5</v>
      </c>
      <c r="M56" s="114">
        <v>1190355</v>
      </c>
      <c r="N56" s="108"/>
      <c r="O56" s="108">
        <f t="shared" ref="O56" si="51">L56/10</f>
        <v>1.55</v>
      </c>
      <c r="P56" s="155">
        <f t="shared" ref="P56" si="52">O56*K56</f>
        <v>119.37635</v>
      </c>
      <c r="AR56" s="110" t="s">
        <v>109</v>
      </c>
      <c r="AS56" s="108">
        <v>58.529000000000003</v>
      </c>
      <c r="AT56" s="108">
        <v>10.9</v>
      </c>
      <c r="AU56" s="114">
        <v>635241</v>
      </c>
      <c r="AV56" s="108"/>
      <c r="AW56" s="108">
        <f t="shared" ref="AW56" si="53">AT56/10</f>
        <v>1.0900000000000001</v>
      </c>
      <c r="AX56" s="155">
        <f t="shared" ref="AX56" si="54">AW56*AS56</f>
        <v>63.796610000000008</v>
      </c>
      <c r="AZ56" s="72">
        <f>AX56*0.7</f>
        <v>44.657627000000005</v>
      </c>
      <c r="BB56" s="72">
        <v>2.83</v>
      </c>
      <c r="BC56" s="72">
        <v>3.03</v>
      </c>
      <c r="BD56" s="72">
        <f t="shared" si="26"/>
        <v>0.19999999999999973</v>
      </c>
      <c r="BE56" s="72">
        <f t="shared" si="27"/>
        <v>9.9999999999999867E-2</v>
      </c>
      <c r="BF56" s="173">
        <f t="shared" si="28"/>
        <v>7.0671378091872695E-3</v>
      </c>
      <c r="BG56" s="178">
        <f>O56</f>
        <v>1.55</v>
      </c>
      <c r="BH56" s="72">
        <f t="shared" si="29"/>
        <v>1.5609540636042403</v>
      </c>
      <c r="BI56" s="72">
        <f>BH56+(BH56*BF56)</f>
        <v>1.5719855410855423</v>
      </c>
      <c r="BJ56" s="72">
        <f>BI56+(BI56*BF56)</f>
        <v>1.5830949795384437</v>
      </c>
      <c r="BK56" s="72">
        <f>BJ56+(BJ56*BF56)</f>
        <v>1.5942829299238743</v>
      </c>
      <c r="BL56" s="179">
        <f>BK56+(BK56*BF56)</f>
        <v>1.6055499470964811</v>
      </c>
      <c r="BN56" s="72" t="s">
        <v>86</v>
      </c>
      <c r="BQ56" s="72">
        <f>BG46</f>
        <v>4.82</v>
      </c>
      <c r="BR56" s="72">
        <f t="shared" ref="BR56:BV56" si="55">BH46</f>
        <v>4.8841756373937679</v>
      </c>
      <c r="BS56" s="72">
        <f t="shared" si="55"/>
        <v>4.9492057379483025</v>
      </c>
      <c r="BT56" s="72">
        <f t="shared" si="55"/>
        <v>5.0151016783685778</v>
      </c>
      <c r="BU56" s="72">
        <f t="shared" si="55"/>
        <v>5.0818749868341087</v>
      </c>
      <c r="BV56" s="72">
        <f t="shared" si="55"/>
        <v>5.1495373450157524</v>
      </c>
    </row>
    <row r="57" spans="2:74">
      <c r="B57" s="112" t="s">
        <v>116</v>
      </c>
      <c r="C57" s="108"/>
      <c r="D57" s="108"/>
      <c r="E57" s="108"/>
      <c r="F57" s="108"/>
      <c r="G57" s="108"/>
      <c r="H57" s="155"/>
      <c r="J57" s="112" t="s">
        <v>116</v>
      </c>
      <c r="K57" s="108"/>
      <c r="L57" s="108"/>
      <c r="M57" s="108"/>
      <c r="N57" s="108"/>
      <c r="O57" s="108"/>
      <c r="P57" s="155"/>
      <c r="AR57" s="112" t="s">
        <v>116</v>
      </c>
      <c r="AS57" s="108"/>
      <c r="AT57" s="108"/>
      <c r="AU57" s="108"/>
      <c r="AV57" s="108"/>
      <c r="AW57" s="108"/>
      <c r="AX57" s="155"/>
      <c r="BF57" s="173"/>
      <c r="BG57" s="178"/>
      <c r="BL57" s="179"/>
      <c r="BN57" s="72" t="s">
        <v>87</v>
      </c>
      <c r="BQ57" s="72">
        <f>BG54</f>
        <v>7.85</v>
      </c>
      <c r="BR57" s="72">
        <f t="shared" ref="BR57:BV57" si="56">BH54</f>
        <v>7.9923165467625896</v>
      </c>
      <c r="BS57" s="72">
        <f t="shared" si="56"/>
        <v>8.1372132208477819</v>
      </c>
      <c r="BT57" s="72">
        <f t="shared" si="56"/>
        <v>8.284736798664591</v>
      </c>
      <c r="BU57" s="72">
        <f t="shared" si="56"/>
        <v>8.434934904654769</v>
      </c>
      <c r="BV57" s="72">
        <f t="shared" si="56"/>
        <v>8.5878560266672146</v>
      </c>
    </row>
    <row r="58" spans="2:74">
      <c r="B58" s="110" t="s">
        <v>109</v>
      </c>
      <c r="C58" s="108">
        <v>22.779</v>
      </c>
      <c r="D58" s="108">
        <v>18.899999999999999</v>
      </c>
      <c r="E58" s="114">
        <v>431612</v>
      </c>
      <c r="F58" s="108"/>
      <c r="G58" s="108">
        <f t="shared" si="20"/>
        <v>1.89</v>
      </c>
      <c r="H58" s="155">
        <f t="shared" si="21"/>
        <v>43.052309999999999</v>
      </c>
      <c r="J58" s="110" t="s">
        <v>109</v>
      </c>
      <c r="K58" s="108">
        <v>17.178000000000001</v>
      </c>
      <c r="L58" s="108">
        <v>21.9</v>
      </c>
      <c r="M58" s="114">
        <v>375928</v>
      </c>
      <c r="N58" s="108"/>
      <c r="O58" s="108">
        <f t="shared" ref="O58" si="57">L58/10</f>
        <v>2.19</v>
      </c>
      <c r="P58" s="155">
        <f t="shared" ref="P58" si="58">O58*K58</f>
        <v>37.619820000000004</v>
      </c>
      <c r="AR58" s="110" t="s">
        <v>109</v>
      </c>
      <c r="AS58" s="108">
        <v>28.009</v>
      </c>
      <c r="AT58" s="108">
        <v>12.8</v>
      </c>
      <c r="AU58" s="114">
        <v>357719</v>
      </c>
      <c r="AV58" s="108"/>
      <c r="AW58" s="108">
        <f t="shared" ref="AW58" si="59">AT58/10</f>
        <v>1.28</v>
      </c>
      <c r="AX58" s="155">
        <f t="shared" ref="AX58" si="60">AW58*AS58</f>
        <v>35.851520000000001</v>
      </c>
      <c r="AZ58" s="72">
        <f>AX58*0.7</f>
        <v>25.096063999999998</v>
      </c>
      <c r="BB58" s="72">
        <v>2.83</v>
      </c>
      <c r="BC58" s="72">
        <v>3.03</v>
      </c>
      <c r="BD58" s="72">
        <f t="shared" si="26"/>
        <v>0.19999999999999973</v>
      </c>
      <c r="BE58" s="72">
        <f t="shared" si="27"/>
        <v>9.9999999999999867E-2</v>
      </c>
      <c r="BF58" s="173">
        <f t="shared" si="28"/>
        <v>7.0671378091872695E-3</v>
      </c>
      <c r="BG58" s="178">
        <f>O58</f>
        <v>2.19</v>
      </c>
      <c r="BH58" s="72">
        <f t="shared" si="29"/>
        <v>2.2054770318021202</v>
      </c>
      <c r="BI58" s="72">
        <f>BH58+(BH58*BF58)</f>
        <v>2.221063441920863</v>
      </c>
      <c r="BJ58" s="72">
        <f>BI58+(BI58*BF58)</f>
        <v>2.2367600033478654</v>
      </c>
      <c r="BK58" s="72">
        <f>BJ58+(BJ58*BF58)</f>
        <v>2.2525674945376029</v>
      </c>
      <c r="BL58" s="179">
        <f>BK58+(BK58*BF58)</f>
        <v>2.2684866994459956</v>
      </c>
      <c r="BN58" s="72" t="s">
        <v>88</v>
      </c>
      <c r="BQ58" s="72">
        <f>BG52</f>
        <v>3.6</v>
      </c>
      <c r="BR58" s="72">
        <f t="shared" ref="BR58:BV58" si="61">BH52</f>
        <v>3.6254416961130742</v>
      </c>
      <c r="BS58" s="72">
        <f t="shared" si="61"/>
        <v>3.6510631921986789</v>
      </c>
      <c r="BT58" s="72">
        <f t="shared" si="61"/>
        <v>3.6768657589279981</v>
      </c>
      <c r="BU58" s="72">
        <f t="shared" si="61"/>
        <v>3.7028506759522242</v>
      </c>
      <c r="BV58" s="72">
        <f t="shared" si="61"/>
        <v>3.7290192319660207</v>
      </c>
    </row>
    <row r="59" spans="2:74" ht="14.25">
      <c r="B59" s="112" t="s">
        <v>117</v>
      </c>
      <c r="C59" s="108"/>
      <c r="D59" s="108"/>
      <c r="E59" s="108"/>
      <c r="F59" s="108"/>
      <c r="G59" s="108"/>
      <c r="H59" s="155"/>
      <c r="J59" s="112" t="s">
        <v>117</v>
      </c>
      <c r="K59" s="108"/>
      <c r="L59" s="108"/>
      <c r="M59" s="108"/>
      <c r="N59" s="108"/>
      <c r="O59" s="108"/>
      <c r="P59" s="155"/>
      <c r="AR59" s="112" t="s">
        <v>117</v>
      </c>
      <c r="AS59" s="108"/>
      <c r="AT59" s="108"/>
      <c r="AU59" s="108"/>
      <c r="AV59" s="108"/>
      <c r="AW59" s="108"/>
      <c r="AX59" s="155"/>
      <c r="BF59" s="173"/>
      <c r="BG59" s="178"/>
      <c r="BL59" s="179"/>
      <c r="BN59" s="72" t="s">
        <v>89</v>
      </c>
      <c r="BQ59" s="72">
        <f>BG50</f>
        <v>4.7200000000000006</v>
      </c>
      <c r="BR59" s="72">
        <f t="shared" ref="BR59:BV59" si="62">BH50</f>
        <v>4.7540618556701038</v>
      </c>
      <c r="BS59" s="72">
        <f t="shared" si="62"/>
        <v>4.788369518546074</v>
      </c>
      <c r="BT59" s="72">
        <f t="shared" si="62"/>
        <v>4.8229247624943445</v>
      </c>
      <c r="BU59" s="72">
        <f t="shared" si="62"/>
        <v>4.8577293741824477</v>
      </c>
      <c r="BV59" s="72">
        <f t="shared" si="62"/>
        <v>4.8927851531713928</v>
      </c>
    </row>
    <row r="60" spans="2:74">
      <c r="B60" s="116" t="s">
        <v>107</v>
      </c>
      <c r="C60" s="117">
        <v>196.15100000000001</v>
      </c>
      <c r="D60" s="118">
        <v>302</v>
      </c>
      <c r="E60" s="119">
        <v>59201683</v>
      </c>
      <c r="F60" s="118"/>
      <c r="G60" s="108">
        <f t="shared" si="20"/>
        <v>30.2</v>
      </c>
      <c r="H60" s="155">
        <f t="shared" si="21"/>
        <v>5923.7602000000006</v>
      </c>
      <c r="J60" s="116" t="s">
        <v>107</v>
      </c>
      <c r="K60" s="117">
        <v>214.19</v>
      </c>
      <c r="L60" s="118">
        <v>327</v>
      </c>
      <c r="M60" s="119">
        <v>70120504</v>
      </c>
      <c r="N60" s="118"/>
      <c r="O60" s="108">
        <f t="shared" ref="O60" si="63">L60/10</f>
        <v>32.700000000000003</v>
      </c>
      <c r="P60" s="155">
        <f t="shared" ref="P60" si="64">O60*K60</f>
        <v>7004.0130000000008</v>
      </c>
      <c r="AR60" s="116" t="s">
        <v>107</v>
      </c>
      <c r="AS60" s="117">
        <v>300.35500000000002</v>
      </c>
      <c r="AT60" s="118">
        <v>210</v>
      </c>
      <c r="AU60" s="119">
        <v>63136692</v>
      </c>
      <c r="AV60" s="118"/>
      <c r="AW60" s="108">
        <f t="shared" ref="AW60" si="65">AT60/10</f>
        <v>21</v>
      </c>
      <c r="AX60" s="155">
        <f t="shared" ref="AX60" si="66">AW60*AS60</f>
        <v>6307.4549999999999</v>
      </c>
      <c r="AZ60" s="72">
        <f>AX60*1.2</f>
        <v>7568.9459999999999</v>
      </c>
      <c r="BB60" s="72">
        <v>22.04</v>
      </c>
      <c r="BC60" s="72">
        <v>24.63</v>
      </c>
      <c r="BD60" s="72">
        <f t="shared" si="26"/>
        <v>2.59</v>
      </c>
      <c r="BE60" s="72">
        <f t="shared" si="27"/>
        <v>1.2949999999999999</v>
      </c>
      <c r="BF60" s="173">
        <f t="shared" si="28"/>
        <v>1.17513611615245E-2</v>
      </c>
      <c r="BG60" s="178">
        <f>O60</f>
        <v>32.700000000000003</v>
      </c>
      <c r="BH60" s="72">
        <f t="shared" si="29"/>
        <v>33.084269509981851</v>
      </c>
      <c r="BI60" s="72">
        <f>BH60+(BH60*BF60)</f>
        <v>33.473054709758863</v>
      </c>
      <c r="BJ60" s="72">
        <f>BI60+(BI60*BF60)</f>
        <v>33.866408664832704</v>
      </c>
      <c r="BK60" s="72">
        <f>BJ60+(BJ60*BF60)</f>
        <v>34.264385064296938</v>
      </c>
      <c r="BL60" s="179">
        <f>BK60+(BK60*BF60)</f>
        <v>34.66703822816504</v>
      </c>
      <c r="BN60" s="72" t="s">
        <v>90</v>
      </c>
      <c r="BQ60" s="72">
        <f>BG48</f>
        <v>3.4899999999999998</v>
      </c>
      <c r="BR60" s="72">
        <f t="shared" ref="BR60:BV60" si="67">BH48</f>
        <v>3.5151855670103092</v>
      </c>
      <c r="BS60" s="72">
        <f t="shared" si="67"/>
        <v>3.5405528855351256</v>
      </c>
      <c r="BT60" s="72">
        <f t="shared" si="67"/>
        <v>3.5661032671833173</v>
      </c>
      <c r="BU60" s="72">
        <f t="shared" si="67"/>
        <v>3.5918380330289699</v>
      </c>
      <c r="BV60" s="72">
        <f t="shared" si="67"/>
        <v>3.6177585136796946</v>
      </c>
    </row>
    <row r="61" spans="2:74">
      <c r="B61" s="112" t="s">
        <v>118</v>
      </c>
      <c r="C61" s="108"/>
      <c r="D61" s="108"/>
      <c r="E61" s="108"/>
      <c r="F61" s="108"/>
      <c r="G61" s="108"/>
      <c r="H61" s="155"/>
      <c r="J61" s="112" t="s">
        <v>118</v>
      </c>
      <c r="K61" s="108"/>
      <c r="L61" s="108"/>
      <c r="M61" s="108"/>
      <c r="N61" s="108"/>
      <c r="O61" s="108"/>
      <c r="P61" s="155"/>
      <c r="AR61" s="112" t="s">
        <v>118</v>
      </c>
      <c r="AS61" s="108"/>
      <c r="AT61" s="108"/>
      <c r="AU61" s="108"/>
      <c r="AV61" s="108"/>
      <c r="AW61" s="108"/>
      <c r="AX61" s="155"/>
      <c r="BF61" s="173"/>
      <c r="BG61" s="178"/>
      <c r="BL61" s="179"/>
      <c r="BN61" s="72" t="s">
        <v>91</v>
      </c>
      <c r="BQ61" s="72">
        <f>BG44</f>
        <v>3.8200000000000003</v>
      </c>
      <c r="BR61" s="72">
        <f t="shared" ref="BR61:BV61" si="68">BH44</f>
        <v>3.8475670103092785</v>
      </c>
      <c r="BS61" s="72">
        <f t="shared" si="68"/>
        <v>3.8753329578063558</v>
      </c>
      <c r="BT61" s="72">
        <f t="shared" si="68"/>
        <v>3.9032992781204223</v>
      </c>
      <c r="BU61" s="72">
        <f t="shared" si="68"/>
        <v>3.9314674172408788</v>
      </c>
      <c r="BV61" s="72">
        <f t="shared" si="68"/>
        <v>3.9598388315921018</v>
      </c>
    </row>
    <row r="62" spans="2:74">
      <c r="B62" s="110" t="s">
        <v>109</v>
      </c>
      <c r="C62" s="113">
        <v>1104.548</v>
      </c>
      <c r="D62" s="108">
        <v>31.4</v>
      </c>
      <c r="E62" s="114">
        <v>34713263</v>
      </c>
      <c r="F62" s="108"/>
      <c r="G62" s="108">
        <f t="shared" si="20"/>
        <v>3.1399999999999997</v>
      </c>
      <c r="H62" s="155">
        <f t="shared" si="21"/>
        <v>3468.2807199999997</v>
      </c>
      <c r="J62" s="110" t="s">
        <v>109</v>
      </c>
      <c r="K62" s="113">
        <v>1199.6780000000001</v>
      </c>
      <c r="L62" s="108">
        <v>32.200000000000003</v>
      </c>
      <c r="M62" s="114">
        <v>38590267</v>
      </c>
      <c r="N62" s="108"/>
      <c r="O62" s="108">
        <f t="shared" ref="O62" si="69">L62/10</f>
        <v>3.22</v>
      </c>
      <c r="P62" s="155">
        <f t="shared" ref="P62" si="70">O62*K62</f>
        <v>3862.9631600000007</v>
      </c>
      <c r="AR62" s="110" t="s">
        <v>109</v>
      </c>
      <c r="AS62" s="113">
        <v>994.23</v>
      </c>
      <c r="AT62" s="108">
        <v>27.8</v>
      </c>
      <c r="AU62" s="114">
        <v>27627364</v>
      </c>
      <c r="AV62" s="108"/>
      <c r="AW62" s="108">
        <f t="shared" ref="AW62" si="71">AT62/10</f>
        <v>2.7800000000000002</v>
      </c>
      <c r="AX62" s="155">
        <f t="shared" ref="AX62" si="72">AW62*AS62</f>
        <v>2763.9594000000002</v>
      </c>
      <c r="AZ62" s="72">
        <f>AX62*1</f>
        <v>2763.9594000000002</v>
      </c>
      <c r="BB62" s="72">
        <v>2.77</v>
      </c>
      <c r="BC62" s="72">
        <v>3.1</v>
      </c>
      <c r="BD62" s="72">
        <f t="shared" si="26"/>
        <v>0.33000000000000007</v>
      </c>
      <c r="BE62" s="72">
        <f t="shared" si="27"/>
        <v>0.16500000000000004</v>
      </c>
      <c r="BF62" s="173">
        <f t="shared" si="28"/>
        <v>1.1913357400722024E-2</v>
      </c>
      <c r="BG62" s="178">
        <f>O62</f>
        <v>3.22</v>
      </c>
      <c r="BH62" s="72">
        <f t="shared" si="29"/>
        <v>3.2583610108303249</v>
      </c>
      <c r="BI62" s="72">
        <f>BH62+(BH62*BF62)</f>
        <v>3.2971790300929245</v>
      </c>
      <c r="BJ62" s="72">
        <f>BI62+(BI62*BF62)</f>
        <v>3.3364595022925876</v>
      </c>
      <c r="BK62" s="72">
        <f>BJ62+(BJ62*BF62)</f>
        <v>3.3762079367964342</v>
      </c>
      <c r="BL62" s="179">
        <f>BK62+(BK62*BF62)</f>
        <v>3.4164299086066445</v>
      </c>
      <c r="BN62" s="72" t="s">
        <v>92</v>
      </c>
      <c r="BQ62" s="72">
        <f>(BG56+BG58)/2</f>
        <v>1.87</v>
      </c>
      <c r="BR62" s="72">
        <f t="shared" ref="BR62:BV62" si="73">(BH56+BH58)/2</f>
        <v>1.8832155477031802</v>
      </c>
      <c r="BS62" s="72">
        <f t="shared" si="73"/>
        <v>1.8965244915032027</v>
      </c>
      <c r="BT62" s="72">
        <f t="shared" si="73"/>
        <v>1.9099274914431545</v>
      </c>
      <c r="BU62" s="72">
        <f t="shared" si="73"/>
        <v>1.9234252122307387</v>
      </c>
      <c r="BV62" s="72">
        <f t="shared" si="73"/>
        <v>1.9370183232712384</v>
      </c>
    </row>
    <row r="63" spans="2:74">
      <c r="B63" s="120" t="s">
        <v>119</v>
      </c>
      <c r="C63" s="121"/>
      <c r="D63" s="121"/>
      <c r="E63" s="121"/>
      <c r="F63" s="121"/>
      <c r="G63" s="108"/>
      <c r="H63" s="155"/>
      <c r="J63" s="120" t="s">
        <v>192</v>
      </c>
      <c r="K63" s="121"/>
      <c r="L63" s="121"/>
      <c r="M63" s="121"/>
      <c r="N63" s="121"/>
      <c r="O63" s="108"/>
      <c r="P63" s="155"/>
      <c r="AR63" s="120" t="s">
        <v>192</v>
      </c>
      <c r="AS63" s="121"/>
      <c r="AT63" s="121"/>
      <c r="AU63" s="121"/>
      <c r="AV63" s="121"/>
      <c r="AW63" s="108"/>
      <c r="AX63" s="155"/>
      <c r="BF63" s="173"/>
      <c r="BG63" s="178"/>
      <c r="BL63" s="179"/>
      <c r="BN63" s="72" t="s">
        <v>93</v>
      </c>
      <c r="BQ63" s="72">
        <f>BG66</f>
        <v>18.600000000000001</v>
      </c>
      <c r="BR63" s="72">
        <f t="shared" ref="BR63:BV63" si="74">BH66</f>
        <v>18.962337662337664</v>
      </c>
      <c r="BS63" s="72">
        <f t="shared" si="74"/>
        <v>19.331733850565019</v>
      </c>
      <c r="BT63" s="72">
        <f t="shared" si="74"/>
        <v>19.70832606843317</v>
      </c>
      <c r="BU63" s="72">
        <f t="shared" si="74"/>
        <v>20.092254498337713</v>
      </c>
      <c r="BV63" s="72">
        <f t="shared" si="74"/>
        <v>20.483662053500137</v>
      </c>
    </row>
    <row r="64" spans="2:74">
      <c r="B64" s="122" t="s">
        <v>109</v>
      </c>
      <c r="C64" s="121">
        <v>206.142</v>
      </c>
      <c r="D64" s="121">
        <v>24.9</v>
      </c>
      <c r="E64" s="123">
        <v>5138244</v>
      </c>
      <c r="F64" s="121"/>
      <c r="G64" s="108">
        <f t="shared" si="20"/>
        <v>2.4899999999999998</v>
      </c>
      <c r="H64" s="155">
        <f t="shared" si="21"/>
        <v>513.29357999999991</v>
      </c>
      <c r="J64" s="122" t="s">
        <v>109</v>
      </c>
      <c r="K64" s="121">
        <v>213.75700000000001</v>
      </c>
      <c r="L64" s="121">
        <v>25.3</v>
      </c>
      <c r="M64" s="123">
        <v>5414287</v>
      </c>
      <c r="N64" s="121"/>
      <c r="O64" s="108">
        <f t="shared" ref="O64" si="75">L64/10</f>
        <v>2.5300000000000002</v>
      </c>
      <c r="P64" s="155">
        <f t="shared" ref="P64" si="76">O64*K64</f>
        <v>540.8052100000001</v>
      </c>
      <c r="AR64" s="122" t="s">
        <v>109</v>
      </c>
      <c r="AS64" s="121">
        <v>91.033000000000001</v>
      </c>
      <c r="AT64" s="121">
        <v>18.8</v>
      </c>
      <c r="AU64" s="123">
        <v>1715237</v>
      </c>
      <c r="AV64" s="121"/>
      <c r="AW64" s="108">
        <f t="shared" ref="AW64" si="77">AT64/10</f>
        <v>1.8800000000000001</v>
      </c>
      <c r="AX64" s="155">
        <f t="shared" ref="AX64" si="78">AW64*AS64</f>
        <v>171.14204000000001</v>
      </c>
      <c r="AZ64" s="72">
        <f>AX64*1.2</f>
        <v>205.37044800000001</v>
      </c>
      <c r="BB64" s="72">
        <v>2.31</v>
      </c>
      <c r="BC64" s="72">
        <v>2.76</v>
      </c>
      <c r="BD64" s="72">
        <f t="shared" si="26"/>
        <v>0.44999999999999973</v>
      </c>
      <c r="BE64" s="72">
        <f t="shared" si="27"/>
        <v>0.22499999999999987</v>
      </c>
      <c r="BF64" s="173">
        <f t="shared" si="28"/>
        <v>1.9480519480519466E-2</v>
      </c>
      <c r="BG64" s="178">
        <f>O64</f>
        <v>2.5300000000000002</v>
      </c>
      <c r="BH64" s="72">
        <f t="shared" si="29"/>
        <v>2.5792857142857146</v>
      </c>
      <c r="BI64" s="72">
        <f>BH64+(BH64*BF64)</f>
        <v>2.6295315398886832</v>
      </c>
      <c r="BJ64" s="72">
        <f>BI64+(BI64*BF64)</f>
        <v>2.6807561802761248</v>
      </c>
      <c r="BK64" s="72">
        <f>BJ64+(BJ64*BF64)</f>
        <v>2.7329787032685169</v>
      </c>
      <c r="BL64" s="179">
        <f>BK64+(BK64*BF64)</f>
        <v>2.7862185481373842</v>
      </c>
      <c r="BN64" s="72" t="s">
        <v>94</v>
      </c>
      <c r="BQ64" s="72">
        <f>BG64</f>
        <v>2.5300000000000002</v>
      </c>
      <c r="BR64" s="72">
        <f t="shared" ref="BR64:BV64" si="79">BH64</f>
        <v>2.5792857142857146</v>
      </c>
      <c r="BS64" s="72">
        <f t="shared" si="79"/>
        <v>2.6295315398886832</v>
      </c>
      <c r="BT64" s="72">
        <f t="shared" si="79"/>
        <v>2.6807561802761248</v>
      </c>
      <c r="BU64" s="72">
        <f t="shared" si="79"/>
        <v>2.7329787032685169</v>
      </c>
      <c r="BV64" s="72">
        <f t="shared" si="79"/>
        <v>2.7862185481373842</v>
      </c>
    </row>
    <row r="65" spans="2:74">
      <c r="B65" s="120" t="s">
        <v>120</v>
      </c>
      <c r="C65" s="121"/>
      <c r="D65" s="121"/>
      <c r="E65" s="121"/>
      <c r="F65" s="121"/>
      <c r="G65" s="108"/>
      <c r="H65" s="155"/>
      <c r="J65" s="120" t="s">
        <v>120</v>
      </c>
      <c r="K65" s="121"/>
      <c r="L65" s="121"/>
      <c r="M65" s="121"/>
      <c r="N65" s="121"/>
      <c r="O65" s="108"/>
      <c r="P65" s="155"/>
      <c r="S65" s="72">
        <v>2020</v>
      </c>
      <c r="T65" s="72">
        <v>2025</v>
      </c>
      <c r="U65" s="72">
        <v>2030</v>
      </c>
      <c r="W65" s="72" t="s">
        <v>201</v>
      </c>
      <c r="AR65" s="120" t="s">
        <v>120</v>
      </c>
      <c r="AS65" s="121"/>
      <c r="AT65" s="121"/>
      <c r="AU65" s="121"/>
      <c r="AV65" s="121"/>
      <c r="AW65" s="108"/>
      <c r="AX65" s="155"/>
      <c r="BF65" s="173"/>
      <c r="BG65" s="178"/>
      <c r="BL65" s="179"/>
      <c r="BN65" s="72" t="s">
        <v>95</v>
      </c>
      <c r="BQ65" s="72">
        <f>BG60</f>
        <v>32.700000000000003</v>
      </c>
      <c r="BR65" s="72">
        <f t="shared" ref="BR65:BV65" si="80">BH60</f>
        <v>33.084269509981851</v>
      </c>
      <c r="BS65" s="72">
        <f t="shared" si="80"/>
        <v>33.473054709758863</v>
      </c>
      <c r="BT65" s="72">
        <f t="shared" si="80"/>
        <v>33.866408664832704</v>
      </c>
      <c r="BU65" s="72">
        <f t="shared" si="80"/>
        <v>34.264385064296938</v>
      </c>
      <c r="BV65" s="72">
        <f t="shared" si="80"/>
        <v>34.66703822816504</v>
      </c>
    </row>
    <row r="66" spans="2:74" ht="13.5" thickBot="1">
      <c r="B66" s="124" t="s">
        <v>121</v>
      </c>
      <c r="C66" s="125">
        <v>43.308999999999997</v>
      </c>
      <c r="D66" s="125">
        <v>179.9</v>
      </c>
      <c r="E66" s="126">
        <v>7791301</v>
      </c>
      <c r="F66" s="127"/>
      <c r="G66" s="154">
        <f t="shared" si="20"/>
        <v>17.990000000000002</v>
      </c>
      <c r="H66" s="156">
        <f t="shared" si="21"/>
        <v>779.12891000000002</v>
      </c>
      <c r="J66" s="124" t="s">
        <v>121</v>
      </c>
      <c r="K66" s="125">
        <v>37.813000000000002</v>
      </c>
      <c r="L66" s="125">
        <v>186</v>
      </c>
      <c r="M66" s="126">
        <v>7027690</v>
      </c>
      <c r="N66" s="127"/>
      <c r="O66" s="154">
        <f t="shared" ref="O66" si="81">L66/10</f>
        <v>18.600000000000001</v>
      </c>
      <c r="P66" s="156">
        <f t="shared" ref="P66" si="82">O66*K66</f>
        <v>703.32180000000005</v>
      </c>
      <c r="R66" s="72" t="s">
        <v>193</v>
      </c>
      <c r="S66" s="72">
        <v>9441</v>
      </c>
      <c r="T66" s="72">
        <f>(S66+U66)/2</f>
        <v>9584</v>
      </c>
      <c r="U66" s="72">
        <v>9727</v>
      </c>
      <c r="V66" s="72">
        <f>U66-T66</f>
        <v>143</v>
      </c>
      <c r="W66" s="173">
        <f>V66/T66</f>
        <v>1.4920701168614357E-2</v>
      </c>
      <c r="AR66" s="124" t="s">
        <v>121</v>
      </c>
      <c r="AS66" s="125">
        <v>37.094999999999999</v>
      </c>
      <c r="AT66" s="125">
        <v>160</v>
      </c>
      <c r="AU66" s="126">
        <v>5919084</v>
      </c>
      <c r="AV66" s="127"/>
      <c r="AW66" s="154">
        <f t="shared" ref="AW66" si="83">AT66/10</f>
        <v>16</v>
      </c>
      <c r="AX66" s="156">
        <f t="shared" ref="AX66" si="84">AW66*AS66</f>
        <v>593.52</v>
      </c>
      <c r="AZ66" s="72">
        <f>AX66*1.2</f>
        <v>712.22399999999993</v>
      </c>
      <c r="BB66" s="72">
        <f>AW66</f>
        <v>16</v>
      </c>
      <c r="BC66" s="72">
        <f>O66</f>
        <v>18.600000000000001</v>
      </c>
      <c r="BD66" s="72">
        <f t="shared" si="26"/>
        <v>2.6000000000000014</v>
      </c>
      <c r="BE66" s="72">
        <f t="shared" si="27"/>
        <v>1.3000000000000007</v>
      </c>
      <c r="BF66" s="173">
        <f t="shared" si="28"/>
        <v>1.6250000000000007E-2</v>
      </c>
      <c r="BG66" s="180">
        <f>O66</f>
        <v>18.600000000000001</v>
      </c>
      <c r="BH66" s="181">
        <f>BG66+(BG66*BF64)</f>
        <v>18.962337662337664</v>
      </c>
      <c r="BI66" s="181">
        <f>BH66+(BH66*BF64)</f>
        <v>19.331733850565019</v>
      </c>
      <c r="BJ66" s="181">
        <f>BI66+(BI66*BF64)</f>
        <v>19.70832606843317</v>
      </c>
      <c r="BK66" s="181">
        <f>BJ66+(BJ66*BF64)</f>
        <v>20.092254498337713</v>
      </c>
      <c r="BL66" s="182">
        <f>BK66+(BK66*BF64)</f>
        <v>20.483662053500137</v>
      </c>
      <c r="BN66" s="72" t="s">
        <v>96</v>
      </c>
      <c r="BQ66" s="72">
        <f>BG62</f>
        <v>3.22</v>
      </c>
      <c r="BR66" s="72">
        <f t="shared" ref="BR66:BV66" si="85">BH62</f>
        <v>3.2583610108303249</v>
      </c>
      <c r="BS66" s="72">
        <f t="shared" si="85"/>
        <v>3.2971790300929245</v>
      </c>
      <c r="BT66" s="72">
        <f t="shared" si="85"/>
        <v>3.3364595022925876</v>
      </c>
      <c r="BU66" s="72">
        <f t="shared" si="85"/>
        <v>3.3762079367964342</v>
      </c>
      <c r="BV66" s="72">
        <f t="shared" si="85"/>
        <v>3.4164299086066445</v>
      </c>
    </row>
    <row r="67" spans="2:74">
      <c r="R67" s="72" t="s">
        <v>194</v>
      </c>
      <c r="S67" s="72">
        <v>3295</v>
      </c>
      <c r="T67" s="72">
        <f t="shared" ref="T67:T73" si="86">(S67+U67)/2</f>
        <v>3645.5</v>
      </c>
      <c r="U67" s="72">
        <v>3996</v>
      </c>
      <c r="V67" s="72">
        <f t="shared" ref="V67:V73" si="87">U67-T67</f>
        <v>350.5</v>
      </c>
      <c r="W67" s="173">
        <f t="shared" ref="W67:W73" si="88">V67/T67</f>
        <v>9.6145933342477022E-2</v>
      </c>
      <c r="BF67" s="173"/>
    </row>
    <row r="68" spans="2:74">
      <c r="R68" s="72" t="s">
        <v>195</v>
      </c>
      <c r="S68" s="72">
        <v>7463</v>
      </c>
      <c r="T68" s="72">
        <f t="shared" si="86"/>
        <v>7010.5</v>
      </c>
      <c r="U68" s="72">
        <v>6558</v>
      </c>
      <c r="V68" s="72">
        <f t="shared" si="87"/>
        <v>-452.5</v>
      </c>
      <c r="W68" s="173">
        <f t="shared" si="88"/>
        <v>-6.4546038085728549E-2</v>
      </c>
      <c r="BP68" s="183" t="s">
        <v>204</v>
      </c>
      <c r="BQ68" s="183"/>
      <c r="BR68" s="183"/>
      <c r="BS68" s="183"/>
      <c r="BT68" s="183"/>
      <c r="BU68" s="183"/>
      <c r="BV68" s="183"/>
    </row>
    <row r="69" spans="2:74">
      <c r="R69" s="72" t="s">
        <v>196</v>
      </c>
      <c r="S69" s="72">
        <v>4482</v>
      </c>
      <c r="T69" s="72">
        <f t="shared" si="86"/>
        <v>4703</v>
      </c>
      <c r="U69" s="72">
        <v>4924</v>
      </c>
      <c r="V69" s="72">
        <f t="shared" si="87"/>
        <v>221</v>
      </c>
      <c r="W69" s="173">
        <f t="shared" si="88"/>
        <v>4.6991282160323194E-2</v>
      </c>
      <c r="BP69" s="72">
        <v>2024</v>
      </c>
      <c r="BQ69" s="72">
        <v>2025</v>
      </c>
      <c r="BR69" s="72">
        <v>2030</v>
      </c>
      <c r="BS69" s="72">
        <v>2035</v>
      </c>
      <c r="BT69" s="72">
        <v>2040</v>
      </c>
      <c r="BU69" s="72">
        <v>2045</v>
      </c>
      <c r="BV69" s="72">
        <v>2050</v>
      </c>
    </row>
    <row r="70" spans="2:74">
      <c r="R70" s="72" t="s">
        <v>200</v>
      </c>
      <c r="S70" s="72">
        <v>2691</v>
      </c>
      <c r="T70" s="72">
        <f t="shared" si="86"/>
        <v>2329</v>
      </c>
      <c r="U70" s="72">
        <v>1967</v>
      </c>
      <c r="V70" s="72">
        <f t="shared" si="87"/>
        <v>-362</v>
      </c>
      <c r="W70" s="173">
        <f t="shared" si="88"/>
        <v>-0.15543151567196223</v>
      </c>
      <c r="BN70" s="72" t="s">
        <v>85</v>
      </c>
      <c r="BQ70" s="72">
        <f>BQ40/BQ55</f>
        <v>2414.1109999999999</v>
      </c>
      <c r="BR70" s="72">
        <f t="shared" ref="BR70:BV70" si="89">BR40/BR55</f>
        <v>2428.6907322480297</v>
      </c>
      <c r="BS70" s="72">
        <f t="shared" si="89"/>
        <v>2190.4247839195932</v>
      </c>
      <c r="BT70" s="72">
        <f t="shared" si="89"/>
        <v>1956.1428704727355</v>
      </c>
      <c r="BU70" s="72">
        <f t="shared" si="89"/>
        <v>1725.7935106684015</v>
      </c>
      <c r="BV70" s="72">
        <f t="shared" si="89"/>
        <v>1499.325819186625</v>
      </c>
    </row>
    <row r="71" spans="2:74">
      <c r="R71" s="72" t="s">
        <v>197</v>
      </c>
      <c r="S71" s="72">
        <v>2799</v>
      </c>
      <c r="T71" s="72">
        <f t="shared" si="86"/>
        <v>3024</v>
      </c>
      <c r="U71" s="72">
        <v>3249</v>
      </c>
      <c r="V71" s="72">
        <f t="shared" si="87"/>
        <v>225</v>
      </c>
      <c r="W71" s="173">
        <f t="shared" si="88"/>
        <v>7.4404761904761904E-2</v>
      </c>
      <c r="BN71" s="72" t="s">
        <v>86</v>
      </c>
      <c r="BQ71" s="72">
        <f t="shared" ref="BQ71:BV71" si="90">BQ41/BQ56</f>
        <v>620.62599999999998</v>
      </c>
      <c r="BR71" s="72">
        <f t="shared" si="90"/>
        <v>671.35790636676734</v>
      </c>
      <c r="BS71" s="72">
        <f t="shared" si="90"/>
        <v>601.65783341846043</v>
      </c>
      <c r="BT71" s="72">
        <f t="shared" si="90"/>
        <v>533.67350141039867</v>
      </c>
      <c r="BU71" s="72">
        <f t="shared" si="90"/>
        <v>467.37185585348521</v>
      </c>
      <c r="BV71" s="72">
        <f t="shared" si="90"/>
        <v>402.72041468099223</v>
      </c>
    </row>
    <row r="72" spans="2:74">
      <c r="R72" s="72" t="s">
        <v>198</v>
      </c>
      <c r="S72" s="72">
        <v>452</v>
      </c>
      <c r="T72" s="72">
        <f t="shared" si="86"/>
        <v>501.5</v>
      </c>
      <c r="U72" s="72">
        <v>551</v>
      </c>
      <c r="V72" s="72">
        <f t="shared" si="87"/>
        <v>49.5</v>
      </c>
      <c r="W72" s="173">
        <f t="shared" si="88"/>
        <v>9.8703888334995021E-2</v>
      </c>
      <c r="BN72" s="72" t="s">
        <v>87</v>
      </c>
      <c r="BQ72" s="72">
        <f t="shared" ref="BQ72:BV72" si="91">BQ42/BQ57</f>
        <v>1341.8119999999999</v>
      </c>
      <c r="BR72" s="72">
        <f t="shared" si="91"/>
        <v>1379.8494899338393</v>
      </c>
      <c r="BS72" s="72">
        <f t="shared" si="91"/>
        <v>1084.3560131831975</v>
      </c>
      <c r="BT72" s="72">
        <f t="shared" si="91"/>
        <v>798.94852710191037</v>
      </c>
      <c r="BU72" s="72">
        <f t="shared" si="91"/>
        <v>523.36153020267045</v>
      </c>
      <c r="BV72" s="72">
        <f t="shared" si="91"/>
        <v>257.33577835231188</v>
      </c>
    </row>
    <row r="73" spans="2:74">
      <c r="R73" s="72" t="s">
        <v>199</v>
      </c>
      <c r="S73" s="72">
        <v>6145</v>
      </c>
      <c r="T73" s="72">
        <f t="shared" si="86"/>
        <v>5166</v>
      </c>
      <c r="U73" s="72">
        <v>4187</v>
      </c>
      <c r="V73" s="72">
        <f t="shared" si="87"/>
        <v>-979</v>
      </c>
      <c r="W73" s="173">
        <f t="shared" si="88"/>
        <v>-0.18950832365466511</v>
      </c>
      <c r="BN73" s="72" t="s">
        <v>88</v>
      </c>
      <c r="BQ73" s="72">
        <f t="shared" ref="BQ73:BV73" si="92">BQ43/BQ58</f>
        <v>197.244</v>
      </c>
      <c r="BR73" s="72">
        <f>BR43/BR58</f>
        <v>165.41704109737631</v>
      </c>
      <c r="BS73" s="72">
        <f t="shared" si="92"/>
        <v>263.45817585049758</v>
      </c>
      <c r="BT73" s="72">
        <f t="shared" si="92"/>
        <v>360.11514856258532</v>
      </c>
      <c r="BU73" s="72">
        <f t="shared" si="92"/>
        <v>455.40255794324582</v>
      </c>
      <c r="BV73" s="72">
        <f t="shared" si="92"/>
        <v>549.3348659722509</v>
      </c>
    </row>
    <row r="74" spans="2:74">
      <c r="BN74" s="72" t="s">
        <v>89</v>
      </c>
      <c r="BQ74" s="72">
        <f t="shared" ref="BQ74:BV74" si="93">BQ44/BQ59</f>
        <v>1115.5039999999999</v>
      </c>
      <c r="BR74" s="72">
        <f t="shared" si="93"/>
        <v>1036.0261588958863</v>
      </c>
      <c r="BS74" s="72">
        <f t="shared" si="93"/>
        <v>966.49993336724128</v>
      </c>
      <c r="BT74" s="72">
        <f t="shared" si="93"/>
        <v>897.9168058806622</v>
      </c>
      <c r="BU74" s="72">
        <f t="shared" si="93"/>
        <v>830.26683131141351</v>
      </c>
      <c r="BV74" s="72">
        <f t="shared" si="93"/>
        <v>763.54015863102313</v>
      </c>
    </row>
    <row r="75" spans="2:74">
      <c r="BN75" s="72" t="s">
        <v>90</v>
      </c>
      <c r="BQ75" s="72">
        <f t="shared" ref="BQ75:BV75" si="94">BQ45/BQ60</f>
        <v>528.65300000000002</v>
      </c>
      <c r="BR75" s="72">
        <f t="shared" si="94"/>
        <v>490.98733575028598</v>
      </c>
      <c r="BS75" s="72">
        <f t="shared" si="94"/>
        <v>425.9450577823394</v>
      </c>
      <c r="BT75" s="72">
        <f t="shared" si="94"/>
        <v>361.80960391150643</v>
      </c>
      <c r="BU75" s="72">
        <f t="shared" si="94"/>
        <v>298.57131862351798</v>
      </c>
      <c r="BV75" s="72">
        <f t="shared" si="94"/>
        <v>236.22063821246601</v>
      </c>
    </row>
    <row r="76" spans="2:74">
      <c r="BN76" s="72" t="s">
        <v>91</v>
      </c>
      <c r="BQ76" s="72">
        <f t="shared" ref="BQ76:BV76" si="95">BQ46/BQ61</f>
        <v>603.91600000000005</v>
      </c>
      <c r="BR76" s="72">
        <f t="shared" si="95"/>
        <v>560.88796972110197</v>
      </c>
      <c r="BS76" s="72">
        <f t="shared" si="95"/>
        <v>508.69901723221244</v>
      </c>
      <c r="BT76" s="72">
        <f t="shared" si="95"/>
        <v>457.22911778584614</v>
      </c>
      <c r="BU76" s="72">
        <f t="shared" si="95"/>
        <v>406.47064673273252</v>
      </c>
      <c r="BV76" s="72">
        <f t="shared" si="95"/>
        <v>356.41605176959928</v>
      </c>
    </row>
    <row r="77" spans="2:74">
      <c r="BN77" s="72" t="s">
        <v>92</v>
      </c>
      <c r="BQ77" s="72">
        <f t="shared" ref="BQ77:BV77" si="96">BQ47/BQ62</f>
        <v>83.955171122994656</v>
      </c>
      <c r="BR77" s="72">
        <f t="shared" si="96"/>
        <v>70.408306422449712</v>
      </c>
      <c r="BS77" s="72">
        <f t="shared" si="96"/>
        <v>61.630596536094274</v>
      </c>
      <c r="BT77" s="72">
        <f t="shared" si="96"/>
        <v>52.972615256014684</v>
      </c>
      <c r="BU77" s="72">
        <f t="shared" si="96"/>
        <v>44.43311444713418</v>
      </c>
      <c r="BV77" s="72">
        <f t="shared" si="96"/>
        <v>36.010857595915716</v>
      </c>
    </row>
    <row r="78" spans="2:74">
      <c r="BN78" s="72" t="s">
        <v>93</v>
      </c>
      <c r="BQ78" s="72">
        <f t="shared" ref="BQ78:BV78" si="97">BQ48/BQ63</f>
        <v>37.813000000000002</v>
      </c>
      <c r="BR78" s="72">
        <f t="shared" si="97"/>
        <v>40.751431082548528</v>
      </c>
      <c r="BS78" s="72">
        <f t="shared" si="97"/>
        <v>32.192782712549409</v>
      </c>
      <c r="BT78" s="72">
        <f t="shared" si="97"/>
        <v>23.946337023583844</v>
      </c>
      <c r="BU78" s="72">
        <f t="shared" si="97"/>
        <v>16.003287691249081</v>
      </c>
      <c r="BV78" s="72">
        <f t="shared" si="97"/>
        <v>8.355050945138796</v>
      </c>
    </row>
    <row r="79" spans="2:74">
      <c r="BN79" s="72" t="s">
        <v>94</v>
      </c>
      <c r="BQ79" s="72">
        <f t="shared" ref="BQ79:BV79" si="98">BQ49/BQ64</f>
        <v>213.75700000000003</v>
      </c>
      <c r="BR79" s="72">
        <f t="shared" si="98"/>
        <v>230.36795953540653</v>
      </c>
      <c r="BS79" s="72">
        <f t="shared" si="98"/>
        <v>237.18848046999307</v>
      </c>
      <c r="BT79" s="72">
        <f t="shared" si="98"/>
        <v>243.66423113575738</v>
      </c>
      <c r="BU79" s="72">
        <f t="shared" si="98"/>
        <v>249.80589711446012</v>
      </c>
      <c r="BV79" s="72">
        <f t="shared" si="98"/>
        <v>255.62388150639833</v>
      </c>
    </row>
    <row r="80" spans="2:74" ht="13.5" thickBot="1">
      <c r="B80" s="72" t="s">
        <v>122</v>
      </c>
      <c r="BN80" s="72" t="s">
        <v>95</v>
      </c>
      <c r="BQ80" s="72">
        <f t="shared" ref="BQ80:BV80" si="99">BQ50/BQ65</f>
        <v>214.19</v>
      </c>
      <c r="BR80" s="72">
        <f t="shared" si="99"/>
        <v>171.58287976712933</v>
      </c>
      <c r="BS80" s="72">
        <f t="shared" si="99"/>
        <v>183.72261604026733</v>
      </c>
      <c r="BT80" s="72">
        <f t="shared" si="99"/>
        <v>195.55720195494121</v>
      </c>
      <c r="BU80" s="72">
        <f t="shared" si="99"/>
        <v>207.09208836123113</v>
      </c>
      <c r="BV80" s="72">
        <f t="shared" si="99"/>
        <v>218.33264065375658</v>
      </c>
    </row>
    <row r="81" spans="2:74" ht="15.75">
      <c r="B81" s="73" t="s">
        <v>181</v>
      </c>
      <c r="C81" s="74"/>
      <c r="D81" s="74"/>
      <c r="E81" s="74"/>
      <c r="F81" s="74"/>
      <c r="G81" s="75" t="s">
        <v>100</v>
      </c>
      <c r="H81" s="76"/>
      <c r="I81" s="77"/>
      <c r="BN81" s="72" t="s">
        <v>96</v>
      </c>
      <c r="BQ81" s="72">
        <f t="shared" ref="BQ81:BV81" si="100">BQ51/BQ66</f>
        <v>1199.6780000000001</v>
      </c>
      <c r="BR81" s="72">
        <f t="shared" si="100"/>
        <v>1273.7649389896881</v>
      </c>
      <c r="BS81" s="72">
        <f t="shared" si="100"/>
        <v>1153.646594834069</v>
      </c>
      <c r="BT81" s="72">
        <f t="shared" si="100"/>
        <v>1036.1800299712315</v>
      </c>
      <c r="BU81" s="72">
        <f t="shared" si="100"/>
        <v>921.31945418420378</v>
      </c>
      <c r="BV81" s="72">
        <f t="shared" si="100"/>
        <v>809.01978788941472</v>
      </c>
    </row>
    <row r="82" spans="2:74">
      <c r="B82" s="78"/>
      <c r="C82" s="79"/>
      <c r="D82" s="79"/>
      <c r="E82" s="79"/>
      <c r="F82" s="79"/>
      <c r="G82" s="79"/>
      <c r="H82" s="79"/>
      <c r="I82" s="80"/>
    </row>
    <row r="83" spans="2:74">
      <c r="B83" s="81" t="s">
        <v>123</v>
      </c>
      <c r="C83" s="82"/>
      <c r="D83" s="82"/>
      <c r="E83" s="82"/>
      <c r="F83" s="82"/>
      <c r="G83" s="82"/>
      <c r="H83" s="82"/>
      <c r="I83" s="83"/>
      <c r="BQ83" s="72">
        <f>SUM(BQ70:BQ81)</f>
        <v>8571.2591711229943</v>
      </c>
      <c r="BR83" s="72">
        <f t="shared" ref="BR83:BV83" si="101">SUM(BR70:BR81)</f>
        <v>8520.092149810509</v>
      </c>
      <c r="BS83" s="72">
        <f t="shared" si="101"/>
        <v>7709.4218853465136</v>
      </c>
      <c r="BT83" s="72">
        <f t="shared" si="101"/>
        <v>6918.1559904671713</v>
      </c>
      <c r="BU83" s="72">
        <f t="shared" si="101"/>
        <v>6145.8920931337461</v>
      </c>
      <c r="BV83" s="72">
        <f t="shared" si="101"/>
        <v>5392.2359453958925</v>
      </c>
    </row>
    <row r="84" spans="2:74">
      <c r="B84" s="84"/>
      <c r="C84" s="85"/>
      <c r="D84" s="85"/>
      <c r="E84" s="85"/>
      <c r="F84" s="85"/>
      <c r="G84" s="85"/>
      <c r="H84" s="85"/>
      <c r="I84" s="86"/>
    </row>
    <row r="85" spans="2:74">
      <c r="B85" s="87" t="s">
        <v>124</v>
      </c>
      <c r="C85" s="88" t="s">
        <v>125</v>
      </c>
      <c r="D85" s="88"/>
      <c r="E85" s="88" t="s">
        <v>126</v>
      </c>
      <c r="F85" s="88"/>
      <c r="G85" s="88" t="s">
        <v>127</v>
      </c>
      <c r="H85" s="89" t="s">
        <v>128</v>
      </c>
      <c r="I85" s="90" t="s">
        <v>129</v>
      </c>
      <c r="BQ85" s="173">
        <f>BQ83/$BQ$83</f>
        <v>1</v>
      </c>
      <c r="BR85" s="173">
        <f t="shared" ref="BR85:BV85" si="102">BR83/$BQ$83</f>
        <v>0.99403039620072753</v>
      </c>
      <c r="BS85" s="173">
        <f t="shared" si="102"/>
        <v>0.89945032945917047</v>
      </c>
      <c r="BT85" s="173">
        <f t="shared" si="102"/>
        <v>0.80713415057787408</v>
      </c>
      <c r="BU85" s="173">
        <f t="shared" si="102"/>
        <v>0.71703491522454099</v>
      </c>
      <c r="BV85" s="173">
        <f t="shared" si="102"/>
        <v>0.62910662689591845</v>
      </c>
    </row>
    <row r="86" spans="2:74">
      <c r="B86" s="87"/>
      <c r="C86" s="88" t="s">
        <v>130</v>
      </c>
      <c r="D86" s="89" t="s">
        <v>131</v>
      </c>
      <c r="E86" s="88" t="s">
        <v>130</v>
      </c>
      <c r="F86" s="89" t="s">
        <v>132</v>
      </c>
      <c r="G86" s="88"/>
      <c r="H86" s="89"/>
      <c r="I86" s="90"/>
    </row>
    <row r="87" spans="2:74">
      <c r="B87" s="87"/>
      <c r="C87" s="88" t="s">
        <v>133</v>
      </c>
      <c r="D87" s="88"/>
      <c r="E87" s="88"/>
      <c r="F87" s="88"/>
      <c r="G87" s="88"/>
      <c r="H87" s="88"/>
      <c r="I87" s="91" t="s">
        <v>134</v>
      </c>
    </row>
    <row r="88" spans="2:74" ht="13.5" thickBot="1">
      <c r="B88" s="92" t="s">
        <v>135</v>
      </c>
      <c r="C88" s="93">
        <v>6190927</v>
      </c>
      <c r="D88" s="93">
        <v>2101159</v>
      </c>
      <c r="E88" s="93">
        <v>9078250</v>
      </c>
      <c r="F88" s="93">
        <v>599707</v>
      </c>
      <c r="G88" s="93">
        <v>269538</v>
      </c>
      <c r="H88" s="93">
        <v>244679548</v>
      </c>
      <c r="I88" s="94">
        <v>64180</v>
      </c>
    </row>
    <row r="89" spans="2:74">
      <c r="B89" s="95" t="s">
        <v>136</v>
      </c>
      <c r="C89" s="96"/>
      <c r="D89" s="96"/>
      <c r="E89" s="96"/>
      <c r="F89" s="96"/>
      <c r="G89" s="97"/>
      <c r="H89" s="98"/>
      <c r="I89" s="99"/>
    </row>
    <row r="90" spans="2:74">
      <c r="B90" s="87" t="s">
        <v>137</v>
      </c>
      <c r="C90" s="88" t="s">
        <v>138</v>
      </c>
      <c r="D90" s="88"/>
      <c r="E90" s="88" t="s">
        <v>139</v>
      </c>
      <c r="F90" s="88"/>
      <c r="I90" s="100"/>
    </row>
    <row r="91" spans="2:74">
      <c r="B91" s="87"/>
      <c r="C91" s="88" t="s">
        <v>140</v>
      </c>
      <c r="D91" s="88"/>
      <c r="E91" s="88"/>
      <c r="F91" s="88"/>
      <c r="I91" s="100"/>
    </row>
    <row r="92" spans="2:74">
      <c r="B92" s="87"/>
      <c r="C92" s="88" t="s">
        <v>141</v>
      </c>
      <c r="D92" s="88" t="s">
        <v>142</v>
      </c>
      <c r="E92" s="88" t="s">
        <v>141</v>
      </c>
      <c r="F92" s="88" t="s">
        <v>142</v>
      </c>
      <c r="I92" s="100"/>
    </row>
    <row r="93" spans="2:74">
      <c r="B93" s="87"/>
      <c r="C93" s="88" t="s">
        <v>133</v>
      </c>
      <c r="D93" s="88"/>
      <c r="E93" s="88"/>
      <c r="F93" s="88"/>
      <c r="I93" s="100"/>
    </row>
    <row r="94" spans="2:74" ht="13.5" thickBot="1">
      <c r="B94" s="101" t="s">
        <v>143</v>
      </c>
      <c r="C94" s="102">
        <v>214987216</v>
      </c>
      <c r="D94" s="102">
        <v>268862574</v>
      </c>
      <c r="E94" s="102">
        <v>185713737</v>
      </c>
      <c r="F94" s="102">
        <v>244679548</v>
      </c>
      <c r="G94" s="103"/>
      <c r="H94" s="103"/>
      <c r="I94" s="104"/>
    </row>
    <row r="97" spans="2:9" ht="13.5" thickBot="1">
      <c r="B97" s="72" t="s">
        <v>122</v>
      </c>
    </row>
    <row r="98" spans="2:9" ht="15.75">
      <c r="B98" s="73" t="s">
        <v>203</v>
      </c>
      <c r="C98" s="74"/>
      <c r="D98" s="74"/>
      <c r="E98" s="74"/>
      <c r="F98" s="74"/>
      <c r="G98" s="75" t="s">
        <v>100</v>
      </c>
      <c r="H98" s="76"/>
      <c r="I98" s="77"/>
    </row>
    <row r="99" spans="2:9">
      <c r="B99" s="78"/>
      <c r="C99" s="79"/>
      <c r="D99" s="79"/>
      <c r="E99" s="79"/>
      <c r="F99" s="79"/>
      <c r="G99" s="79"/>
      <c r="H99" s="79"/>
      <c r="I99" s="80"/>
    </row>
    <row r="100" spans="2:9">
      <c r="B100" s="81" t="s">
        <v>123</v>
      </c>
      <c r="C100" s="82"/>
      <c r="D100" s="82"/>
      <c r="E100" s="82"/>
      <c r="F100" s="82"/>
      <c r="G100" s="82"/>
      <c r="H100" s="82"/>
      <c r="I100" s="83"/>
    </row>
    <row r="101" spans="2:9">
      <c r="B101" s="84"/>
      <c r="C101" s="85"/>
      <c r="D101" s="85"/>
      <c r="E101" s="85"/>
      <c r="F101" s="85"/>
      <c r="G101" s="85"/>
      <c r="H101" s="85"/>
      <c r="I101" s="86"/>
    </row>
    <row r="102" spans="2:9">
      <c r="B102" s="87" t="s">
        <v>124</v>
      </c>
      <c r="C102" s="88" t="s">
        <v>125</v>
      </c>
      <c r="D102" s="88"/>
      <c r="E102" s="88" t="s">
        <v>126</v>
      </c>
      <c r="F102" s="88"/>
      <c r="G102" s="88" t="s">
        <v>127</v>
      </c>
      <c r="H102" s="89" t="s">
        <v>128</v>
      </c>
      <c r="I102" s="90" t="s">
        <v>129</v>
      </c>
    </row>
    <row r="103" spans="2:9">
      <c r="B103" s="87"/>
      <c r="C103" s="88" t="s">
        <v>130</v>
      </c>
      <c r="D103" s="89" t="s">
        <v>131</v>
      </c>
      <c r="E103" s="88" t="s">
        <v>130</v>
      </c>
      <c r="F103" s="89" t="s">
        <v>132</v>
      </c>
      <c r="G103" s="88"/>
      <c r="H103" s="89"/>
      <c r="I103" s="90"/>
    </row>
    <row r="104" spans="2:9">
      <c r="B104" s="87"/>
      <c r="C104" s="88" t="s">
        <v>133</v>
      </c>
      <c r="D104" s="88"/>
      <c r="E104" s="88"/>
      <c r="F104" s="88"/>
      <c r="G104" s="88"/>
      <c r="H104" s="88"/>
      <c r="I104" s="91" t="s">
        <v>134</v>
      </c>
    </row>
    <row r="105" spans="2:9" ht="13.5" thickBot="1">
      <c r="B105" s="92" t="s">
        <v>135</v>
      </c>
      <c r="C105" s="93">
        <v>6143305</v>
      </c>
      <c r="D105" s="93">
        <v>2091035</v>
      </c>
      <c r="E105" s="93">
        <v>9225221</v>
      </c>
      <c r="F105" s="93">
        <v>618197</v>
      </c>
      <c r="G105" s="93">
        <v>267894</v>
      </c>
      <c r="H105" s="93">
        <v>244679548</v>
      </c>
      <c r="I105" s="94">
        <v>64314</v>
      </c>
    </row>
    <row r="106" spans="2:9">
      <c r="B106" s="95" t="s">
        <v>136</v>
      </c>
      <c r="C106" s="96"/>
      <c r="D106" s="96"/>
      <c r="E106" s="96"/>
      <c r="F106" s="96"/>
      <c r="G106" s="97"/>
      <c r="H106" s="98"/>
      <c r="I106" s="99"/>
    </row>
    <row r="107" spans="2:9">
      <c r="B107" s="87" t="s">
        <v>137</v>
      </c>
      <c r="C107" s="88" t="s">
        <v>138</v>
      </c>
      <c r="D107" s="88"/>
      <c r="E107" s="88" t="s">
        <v>139</v>
      </c>
      <c r="F107" s="88"/>
      <c r="I107" s="100"/>
    </row>
    <row r="108" spans="2:9">
      <c r="B108" s="87"/>
      <c r="C108" s="88" t="s">
        <v>140</v>
      </c>
      <c r="D108" s="88"/>
      <c r="E108" s="88"/>
      <c r="I108" s="100"/>
    </row>
    <row r="109" spans="2:9">
      <c r="B109" s="87"/>
      <c r="C109" s="88" t="s">
        <v>142</v>
      </c>
      <c r="E109" s="88" t="s">
        <v>142</v>
      </c>
      <c r="I109" s="100"/>
    </row>
    <row r="110" spans="2:9">
      <c r="B110" s="87"/>
      <c r="C110" s="88" t="s">
        <v>133</v>
      </c>
      <c r="D110" s="88"/>
      <c r="E110" s="88"/>
      <c r="I110" s="100"/>
    </row>
    <row r="111" spans="2:9" ht="13.5" thickBot="1">
      <c r="B111" s="101" t="s">
        <v>143</v>
      </c>
      <c r="C111" s="102">
        <v>272993991</v>
      </c>
      <c r="D111" s="102"/>
      <c r="E111" s="102">
        <v>247525639</v>
      </c>
      <c r="F111" s="103"/>
      <c r="G111" s="103"/>
      <c r="H111" s="103"/>
      <c r="I111" s="104"/>
    </row>
    <row r="115" spans="11:18">
      <c r="M115" s="72" t="s">
        <v>204</v>
      </c>
    </row>
    <row r="116" spans="11:18">
      <c r="M116" s="72">
        <v>8571.2591711229943</v>
      </c>
      <c r="N116" s="72">
        <v>8519.6118078446179</v>
      </c>
      <c r="O116" s="72">
        <v>7710.5133378050259</v>
      </c>
      <c r="P116" s="72">
        <v>6922.20339939112</v>
      </c>
      <c r="Q116" s="72">
        <v>6154.2650218545596</v>
      </c>
      <c r="R116" s="72">
        <v>5406.289495265225</v>
      </c>
    </row>
    <row r="118" spans="11:18">
      <c r="K118" s="72">
        <v>2025</v>
      </c>
      <c r="L118" s="72">
        <v>0.57999999999999996</v>
      </c>
      <c r="M118" s="72">
        <v>2091.0349999999999</v>
      </c>
      <c r="N118" s="72">
        <f>N116*N132</f>
        <v>1970.9298986220986</v>
      </c>
      <c r="O118" s="72">
        <f>$O$116*O132</f>
        <v>1654.0253077510333</v>
      </c>
      <c r="P118" s="72">
        <f>$P$116*P132</f>
        <v>1426.6883593119505</v>
      </c>
      <c r="Q118" s="72">
        <f>$Q$116*Q132</f>
        <v>1242.5277968086386</v>
      </c>
      <c r="R118" s="72">
        <f>$R$116*R132</f>
        <v>1080.14382844436</v>
      </c>
    </row>
    <row r="119" spans="11:18">
      <c r="K119" s="72">
        <v>2030</v>
      </c>
      <c r="L119" s="72">
        <v>0.55000000000000004</v>
      </c>
      <c r="M119" s="72">
        <v>4052.27</v>
      </c>
      <c r="N119" s="72">
        <f t="shared" ref="N119:N123" si="103">$N$116*N133</f>
        <v>3819.5152641105351</v>
      </c>
      <c r="O119" s="72">
        <f t="shared" ref="O119:O123" si="104">$O$116*O133</f>
        <v>3205.3777836527279</v>
      </c>
      <c r="P119" s="72">
        <f t="shared" ref="P119:P123" si="105">$P$116*P133</f>
        <v>2764.815719387308</v>
      </c>
      <c r="Q119" s="72">
        <f t="shared" ref="Q119:Q123" si="106">$Q$116*Q133</f>
        <v>2407.9262734357599</v>
      </c>
      <c r="R119" s="72">
        <f t="shared" ref="R119:R123" si="107">$R$116*R133</f>
        <v>2093.2382440706288</v>
      </c>
    </row>
    <row r="120" spans="11:18">
      <c r="K120" s="72">
        <v>2035</v>
      </c>
      <c r="L120" s="72">
        <v>0.51</v>
      </c>
      <c r="M120" s="72">
        <v>267.89400000000001</v>
      </c>
      <c r="N120" s="72">
        <f t="shared" si="103"/>
        <v>252.50667457095099</v>
      </c>
      <c r="O120" s="72">
        <f t="shared" si="104"/>
        <v>211.90628363210342</v>
      </c>
      <c r="P120" s="72">
        <f t="shared" si="105"/>
        <v>182.78089622101771</v>
      </c>
      <c r="Q120" s="72">
        <f t="shared" si="106"/>
        <v>159.18707319497449</v>
      </c>
      <c r="R120" s="72">
        <f t="shared" si="107"/>
        <v>138.38316947218644</v>
      </c>
    </row>
    <row r="121" spans="11:18">
      <c r="K121" s="72">
        <v>2040</v>
      </c>
      <c r="L121" s="72">
        <v>0.49</v>
      </c>
      <c r="M121" s="72">
        <v>9225.2209999999995</v>
      </c>
      <c r="N121" s="72">
        <f t="shared" si="103"/>
        <v>8695.3417280420745</v>
      </c>
      <c r="O121" s="72">
        <f t="shared" si="104"/>
        <v>7297.2231471956711</v>
      </c>
      <c r="P121" s="72">
        <f t="shared" si="105"/>
        <v>6294.2587822681853</v>
      </c>
      <c r="Q121" s="72">
        <f t="shared" si="106"/>
        <v>5481.7798478757122</v>
      </c>
      <c r="R121" s="72">
        <f t="shared" si="107"/>
        <v>4765.3748163877262</v>
      </c>
    </row>
    <row r="122" spans="11:18">
      <c r="K122" s="72">
        <v>2045</v>
      </c>
      <c r="L122" s="72">
        <v>0.48</v>
      </c>
      <c r="M122" s="72">
        <v>64.180000000000007</v>
      </c>
      <c r="N122" s="72">
        <f t="shared" si="103"/>
        <v>60.49362200707607</v>
      </c>
      <c r="O122" s="72">
        <f t="shared" si="104"/>
        <v>50.766890201006369</v>
      </c>
      <c r="P122" s="72">
        <f t="shared" si="105"/>
        <v>43.789252164904468</v>
      </c>
      <c r="Q122" s="72">
        <f t="shared" si="106"/>
        <v>38.136824108242308</v>
      </c>
      <c r="R122" s="72">
        <f t="shared" si="107"/>
        <v>33.152783626079447</v>
      </c>
    </row>
    <row r="123" spans="11:18">
      <c r="K123" s="72">
        <v>2050</v>
      </c>
      <c r="L123" s="72">
        <v>0.47499999999999998</v>
      </c>
      <c r="M123" s="72">
        <v>272993.99099999998</v>
      </c>
      <c r="N123" s="72">
        <f t="shared" si="103"/>
        <v>257313.73171949401</v>
      </c>
      <c r="O123" s="72">
        <f t="shared" si="104"/>
        <v>215940.41705564849</v>
      </c>
      <c r="P123" s="72">
        <f t="shared" si="105"/>
        <v>186260.55954195483</v>
      </c>
      <c r="Q123" s="72">
        <f t="shared" si="106"/>
        <v>162217.57272318608</v>
      </c>
      <c r="R123" s="72">
        <f t="shared" si="107"/>
        <v>141017.61786916296</v>
      </c>
    </row>
    <row r="124" spans="11:18">
      <c r="M124" s="72" t="s">
        <v>209</v>
      </c>
    </row>
    <row r="125" spans="11:18">
      <c r="M125" s="72">
        <f>M118/$M$116</f>
        <v>0.24395890478318547</v>
      </c>
    </row>
    <row r="126" spans="11:18">
      <c r="M126" s="72">
        <f t="shared" ref="M126:M130" si="108">M119/$M$116</f>
        <v>0.47277417694383839</v>
      </c>
    </row>
    <row r="127" spans="11:18">
      <c r="M127" s="72">
        <f t="shared" si="108"/>
        <v>3.1254917702471116E-2</v>
      </c>
    </row>
    <row r="128" spans="11:18">
      <c r="M128" s="72">
        <f t="shared" si="108"/>
        <v>1.0762970545891595</v>
      </c>
    </row>
    <row r="129" spans="13:18">
      <c r="M129" s="72">
        <f t="shared" si="108"/>
        <v>7.4878146511105012E-3</v>
      </c>
    </row>
    <row r="130" spans="13:18">
      <c r="M130" s="72">
        <f t="shared" si="108"/>
        <v>31.849928411887316</v>
      </c>
    </row>
    <row r="132" spans="13:18">
      <c r="M132" s="72">
        <f>M125/58</f>
        <v>4.2061880135031973E-3</v>
      </c>
      <c r="N132" s="72">
        <f>M132*55</f>
        <v>0.23134034074267584</v>
      </c>
      <c r="O132" s="72">
        <f>M132*51</f>
        <v>0.21451558868866305</v>
      </c>
      <c r="P132" s="72">
        <f>M132*49</f>
        <v>0.20610321266165665</v>
      </c>
      <c r="Q132" s="72">
        <f>M132*48</f>
        <v>0.20189702464815346</v>
      </c>
      <c r="R132" s="72">
        <f>M132*47.5</f>
        <v>0.19979393064140188</v>
      </c>
    </row>
    <row r="133" spans="13:18">
      <c r="M133" s="72">
        <f t="shared" ref="M133:M137" si="109">M126/58</f>
        <v>8.1512789128247998E-3</v>
      </c>
      <c r="N133" s="72">
        <f t="shared" ref="N133:N137" si="110">M133*55</f>
        <v>0.44832034020536399</v>
      </c>
      <c r="O133" s="72">
        <f t="shared" ref="O133:O137" si="111">M133*51</f>
        <v>0.41571522455406479</v>
      </c>
      <c r="P133" s="72">
        <f t="shared" ref="P133:P137" si="112">M133*49</f>
        <v>0.39941266672841519</v>
      </c>
      <c r="Q133" s="72">
        <f t="shared" ref="Q133:Q137" si="113">M133*48</f>
        <v>0.39126138781559039</v>
      </c>
      <c r="R133" s="72">
        <f t="shared" ref="R133:R137" si="114">M133*47.5</f>
        <v>0.38718574835917796</v>
      </c>
    </row>
    <row r="134" spans="13:18">
      <c r="M134" s="72">
        <f t="shared" si="109"/>
        <v>5.3887789142191577E-4</v>
      </c>
      <c r="N134" s="72">
        <f t="shared" si="110"/>
        <v>2.9638284028205366E-2</v>
      </c>
      <c r="O134" s="72">
        <f t="shared" si="111"/>
        <v>2.7482772462517704E-2</v>
      </c>
      <c r="P134" s="72">
        <f t="shared" si="112"/>
        <v>2.6405016679673873E-2</v>
      </c>
      <c r="Q134" s="72">
        <f t="shared" si="113"/>
        <v>2.5866138788251957E-2</v>
      </c>
      <c r="R134" s="72">
        <f t="shared" si="114"/>
        <v>2.5596699842540999E-2</v>
      </c>
    </row>
    <row r="135" spans="13:18">
      <c r="M135" s="72">
        <f t="shared" si="109"/>
        <v>1.8556845768778613E-2</v>
      </c>
      <c r="N135" s="72">
        <f t="shared" si="110"/>
        <v>1.0206265172828237</v>
      </c>
      <c r="O135" s="72">
        <f t="shared" si="111"/>
        <v>0.94639913420770927</v>
      </c>
      <c r="P135" s="72">
        <f t="shared" si="112"/>
        <v>0.90928544267015199</v>
      </c>
      <c r="Q135" s="72">
        <f t="shared" si="113"/>
        <v>0.8907285969013734</v>
      </c>
      <c r="R135" s="72">
        <f t="shared" si="114"/>
        <v>0.88145017401698411</v>
      </c>
    </row>
    <row r="136" spans="13:18">
      <c r="M136" s="72">
        <f t="shared" si="109"/>
        <v>1.2910025260535346E-4</v>
      </c>
      <c r="N136" s="72">
        <f t="shared" si="110"/>
        <v>7.1005138932944403E-3</v>
      </c>
      <c r="O136" s="72">
        <f t="shared" si="111"/>
        <v>6.584112882873026E-3</v>
      </c>
      <c r="P136" s="72">
        <f t="shared" si="112"/>
        <v>6.3259123776623193E-3</v>
      </c>
      <c r="Q136" s="72">
        <f t="shared" si="113"/>
        <v>6.196812125056966E-3</v>
      </c>
      <c r="R136" s="72">
        <f t="shared" si="114"/>
        <v>6.1322619987542893E-3</v>
      </c>
    </row>
    <row r="137" spans="13:18">
      <c r="M137" s="72">
        <f t="shared" si="109"/>
        <v>0.54913669675667787</v>
      </c>
      <c r="N137" s="72">
        <f t="shared" si="110"/>
        <v>30.202518321617283</v>
      </c>
      <c r="O137" s="72">
        <f t="shared" si="111"/>
        <v>28.005971534590572</v>
      </c>
      <c r="P137" s="72">
        <f t="shared" si="112"/>
        <v>26.907698141077216</v>
      </c>
      <c r="Q137" s="72">
        <f t="shared" si="113"/>
        <v>26.358561444320536</v>
      </c>
      <c r="R137" s="72">
        <f t="shared" si="114"/>
        <v>26.083993095942198</v>
      </c>
    </row>
  </sheetData>
  <mergeCells count="18">
    <mergeCell ref="B37:F37"/>
    <mergeCell ref="B39:B40"/>
    <mergeCell ref="C39:C40"/>
    <mergeCell ref="D39:D40"/>
    <mergeCell ref="E39:E40"/>
    <mergeCell ref="AR37:AW37"/>
    <mergeCell ref="J37:N37"/>
    <mergeCell ref="J39:J40"/>
    <mergeCell ref="K39:K40"/>
    <mergeCell ref="L39:L40"/>
    <mergeCell ref="M39:M40"/>
    <mergeCell ref="BP38:BV38"/>
    <mergeCell ref="BP53:BV53"/>
    <mergeCell ref="BP68:BV68"/>
    <mergeCell ref="AR39:AR40"/>
    <mergeCell ref="AS39:AS40"/>
    <mergeCell ref="AT39:AT40"/>
    <mergeCell ref="AU39:AU40"/>
  </mergeCells>
  <pageMargins left="0.7" right="0.7" top="0.75" bottom="0.75" header="0.3" footer="0.3"/>
  <pageSetup paperSize="9" orientation="portrait" r:id="rId1"/>
  <ignoredErrors>
    <ignoredError sqref="F24 F27:F28" formula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6" ma:contentTypeDescription="Utwórz nowy dokument." ma:contentTypeScope="" ma:versionID="d5167bf0dd55feede3e29f1a430471b5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4bde18039da748f015df48b5e1e3648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7B5E23FA-4CBB-4638-8409-464A8CA39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708d6b01-37ca-4db4-bc7f-9b68f32c58b8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acd6055-54fc-4ce7-b3df-0a09834a032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Cover</vt:lpstr>
      <vt:lpstr>Metadane</vt:lpstr>
      <vt:lpstr>DMD_Comm</vt:lpstr>
      <vt:lpstr>DMD_Processes</vt:lpstr>
      <vt:lpstr>END_USE_TECH</vt:lpstr>
      <vt:lpstr>AGR_DEMAND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2000-12-13T15:53:11Z</dcterms:created>
  <dcterms:modified xsi:type="dcterms:W3CDTF">2026-10-26T11:10:22Z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Order">
    <vt:r8>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SaveCode">
    <vt:r8>557103991508483</vt:r8>
  </property>
</Properties>
</file>