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1.xml" ContentType="application/vnd.ms-excel.threaded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comments9.xml" ContentType="application/vnd.openxmlformats-officedocument.spreadsheetml.comments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Potencjał biogazu\Poprawy 2026\Model_AGR_aktualny\"/>
    </mc:Choice>
  </mc:AlternateContent>
  <xr:revisionPtr revIDLastSave="0" documentId="13_ncr:1_{4BCCD391-FFAF-4BF8-9AFD-FA15ADEF295B}" xr6:coauthVersionLast="47" xr6:coauthVersionMax="47" xr10:uidLastSave="{00000000-0000-0000-0000-000000000000}"/>
  <bookViews>
    <workbookView xWindow="-96" yWindow="0" windowWidth="11712" windowHeight="13776" tabRatio="908" firstSheet="1" activeTab="11" xr2:uid="{00000000-000D-0000-FFFF-FFFF00000000}"/>
  </bookViews>
  <sheets>
    <sheet name="Cover" sheetId="158" r:id="rId1"/>
    <sheet name="Metadane" sheetId="159" r:id="rId2"/>
    <sheet name="AGR_Comm" sheetId="112" r:id="rId3"/>
    <sheet name="OLD_AGR_Comm" sheetId="163" r:id="rId4"/>
    <sheet name="AGR_Processes" sheetId="140" r:id="rId5"/>
    <sheet name="OLD_AGR_Processes" sheetId="164" r:id="rId6"/>
    <sheet name="SECTF" sheetId="145" r:id="rId7"/>
    <sheet name="AGR_LIV" sheetId="160" r:id="rId8"/>
    <sheet name="OLD_AGR_LIV" sheetId="154" r:id="rId9"/>
    <sheet name="AGR_LAND" sheetId="161" r:id="rId10"/>
    <sheet name="OLD_AGR_LAND" sheetId="155" r:id="rId11"/>
    <sheet name="AGR_BIOG" sheetId="162" r:id="rId12"/>
    <sheet name="OLD_AGR_BIOG" sheetId="157" r:id="rId13"/>
    <sheet name="AGR_CHP" sheetId="149" r:id="rId14"/>
    <sheet name="DIV" sheetId="150" r:id="rId15"/>
    <sheet name="AGR_FINAL_ENERGY" sheetId="139" r:id="rId16"/>
    <sheet name="EMI" sheetId="146" r:id="rId17"/>
    <sheet name="ESTAT_2020" sheetId="148" r:id="rId18"/>
    <sheet name="GUS_2020_HT_ELC" sheetId="144" r:id="rId19"/>
  </sheets>
  <externalReferences>
    <externalReference r:id="rId20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2" i="162" l="1"/>
  <c r="Y64" i="162"/>
  <c r="Y60" i="162"/>
  <c r="Y63" i="162"/>
  <c r="Y61" i="162"/>
  <c r="Y59" i="162"/>
  <c r="Y52" i="162"/>
  <c r="Y49" i="162"/>
  <c r="Y53" i="162"/>
  <c r="Y54" i="162"/>
  <c r="Y55" i="162"/>
  <c r="Y56" i="162"/>
  <c r="Y50" i="162"/>
  <c r="Y57" i="162"/>
  <c r="Y58" i="162"/>
  <c r="Y51" i="162"/>
  <c r="Y48" i="162"/>
  <c r="Y47" i="162"/>
  <c r="Y46" i="162"/>
  <c r="Y45" i="162"/>
  <c r="V43" i="162"/>
  <c r="Q48" i="160"/>
  <c r="T23" i="162"/>
  <c r="C5" i="162" l="1"/>
  <c r="B5" i="162"/>
  <c r="T25" i="162"/>
  <c r="T21" i="162"/>
  <c r="T20" i="162"/>
  <c r="T13" i="162"/>
  <c r="T12" i="162"/>
  <c r="T11" i="162"/>
  <c r="T10" i="162"/>
  <c r="T9" i="162"/>
  <c r="T8" i="162"/>
  <c r="T7" i="162"/>
  <c r="T6" i="162"/>
  <c r="E26" i="162" l="1"/>
  <c r="N26" i="162"/>
  <c r="F48" i="162" s="1"/>
  <c r="Q5" i="162" s="1"/>
  <c r="AA25" i="162"/>
  <c r="AA19" i="162"/>
  <c r="AA18" i="162"/>
  <c r="AA17" i="162"/>
  <c r="AA16" i="162"/>
  <c r="AA15" i="162"/>
  <c r="AA14" i="162"/>
  <c r="AA12" i="162"/>
  <c r="AA11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J44" i="160"/>
  <c r="J43" i="160"/>
  <c r="G40" i="160"/>
  <c r="H40" i="160" s="1"/>
  <c r="Q43" i="160" s="1"/>
  <c r="J36" i="160"/>
  <c r="AA24" i="162" s="1"/>
  <c r="G33" i="160"/>
  <c r="H33" i="160" s="1"/>
  <c r="Q36" i="160" s="1"/>
  <c r="J29" i="160"/>
  <c r="AA23" i="162" s="1"/>
  <c r="G26" i="160"/>
  <c r="H26" i="160" s="1"/>
  <c r="J22" i="160"/>
  <c r="AA22" i="162" s="1"/>
  <c r="G19" i="160"/>
  <c r="H19" i="160" s="1"/>
  <c r="Q22" i="160" s="1"/>
  <c r="J15" i="160"/>
  <c r="AA21" i="162" s="1"/>
  <c r="G12" i="160"/>
  <c r="H12" i="160" s="1"/>
  <c r="J11" i="160"/>
  <c r="J10" i="160"/>
  <c r="J8" i="160"/>
  <c r="AA20" i="162" s="1"/>
  <c r="H5" i="160"/>
  <c r="Q8" i="160" s="1"/>
  <c r="G5" i="160"/>
  <c r="D108" i="161"/>
  <c r="C108" i="161"/>
  <c r="B108" i="161"/>
  <c r="S96" i="161"/>
  <c r="I96" i="161"/>
  <c r="I91" i="161"/>
  <c r="S91" i="161" s="1"/>
  <c r="I86" i="161"/>
  <c r="K85" i="161"/>
  <c r="G83" i="161"/>
  <c r="S86" i="161" s="1"/>
  <c r="S81" i="161"/>
  <c r="I81" i="161"/>
  <c r="K80" i="161"/>
  <c r="G78" i="161"/>
  <c r="I76" i="161"/>
  <c r="S76" i="161" s="1"/>
  <c r="K75" i="161"/>
  <c r="G73" i="161"/>
  <c r="I71" i="161"/>
  <c r="S71" i="161" s="1"/>
  <c r="K70" i="161"/>
  <c r="G68" i="161"/>
  <c r="P66" i="161"/>
  <c r="I66" i="161"/>
  <c r="S66" i="161" s="1"/>
  <c r="K65" i="161"/>
  <c r="G63" i="161"/>
  <c r="P61" i="161"/>
  <c r="K60" i="161"/>
  <c r="G58" i="161"/>
  <c r="S61" i="161" s="1"/>
  <c r="P56" i="161"/>
  <c r="I56" i="161" s="1"/>
  <c r="S56" i="161" s="1"/>
  <c r="K55" i="161"/>
  <c r="G53" i="161"/>
  <c r="P51" i="161"/>
  <c r="I51" i="161"/>
  <c r="S51" i="161" s="1"/>
  <c r="K50" i="161"/>
  <c r="G48" i="161"/>
  <c r="P46" i="161"/>
  <c r="I46" i="161"/>
  <c r="S46" i="161" s="1"/>
  <c r="K45" i="161"/>
  <c r="G43" i="161"/>
  <c r="P41" i="161"/>
  <c r="I41" i="161" s="1"/>
  <c r="S41" i="161" s="1"/>
  <c r="K40" i="161"/>
  <c r="G38" i="161"/>
  <c r="P36" i="161"/>
  <c r="I36" i="161" s="1"/>
  <c r="S36" i="161" s="1"/>
  <c r="K35" i="161"/>
  <c r="G33" i="161"/>
  <c r="P31" i="161"/>
  <c r="I31" i="161"/>
  <c r="S31" i="161" s="1"/>
  <c r="K30" i="161"/>
  <c r="G28" i="161"/>
  <c r="F22" i="161"/>
  <c r="E22" i="161"/>
  <c r="D22" i="161"/>
  <c r="C22" i="161"/>
  <c r="B22" i="161"/>
  <c r="F21" i="161"/>
  <c r="E21" i="161"/>
  <c r="D21" i="161"/>
  <c r="C21" i="161"/>
  <c r="B21" i="161"/>
  <c r="F20" i="161"/>
  <c r="E20" i="161"/>
  <c r="D20" i="161"/>
  <c r="C20" i="161"/>
  <c r="B20" i="161"/>
  <c r="F19" i="161"/>
  <c r="E19" i="161"/>
  <c r="D19" i="161"/>
  <c r="C19" i="161"/>
  <c r="B19" i="161"/>
  <c r="F14" i="161"/>
  <c r="E14" i="161"/>
  <c r="D14" i="161"/>
  <c r="C14" i="161"/>
  <c r="B14" i="161"/>
  <c r="F13" i="161"/>
  <c r="E13" i="161"/>
  <c r="D13" i="161"/>
  <c r="C13" i="161"/>
  <c r="B13" i="161"/>
  <c r="F12" i="161"/>
  <c r="E12" i="161"/>
  <c r="D12" i="161"/>
  <c r="C12" i="161"/>
  <c r="B12" i="161"/>
  <c r="F11" i="161"/>
  <c r="E11" i="161"/>
  <c r="D11" i="161"/>
  <c r="C11" i="161"/>
  <c r="B11" i="161"/>
  <c r="F10" i="161"/>
  <c r="E10" i="161"/>
  <c r="D10" i="161"/>
  <c r="C10" i="161"/>
  <c r="B10" i="161"/>
  <c r="F9" i="161"/>
  <c r="E9" i="161"/>
  <c r="D9" i="161"/>
  <c r="C9" i="161"/>
  <c r="B9" i="161"/>
  <c r="F8" i="161"/>
  <c r="E8" i="161"/>
  <c r="D8" i="161"/>
  <c r="C8" i="161"/>
  <c r="B8" i="161"/>
  <c r="F7" i="161"/>
  <c r="E7" i="161"/>
  <c r="D7" i="161"/>
  <c r="C7" i="161"/>
  <c r="B7" i="161"/>
  <c r="F6" i="161"/>
  <c r="E6" i="161"/>
  <c r="D6" i="161"/>
  <c r="C6" i="161"/>
  <c r="B6" i="161"/>
  <c r="D54" i="160"/>
  <c r="C54" i="160"/>
  <c r="B54" i="160"/>
  <c r="AA10" i="162" l="1"/>
  <c r="AA13" i="162"/>
  <c r="AA6" i="162"/>
  <c r="AA7" i="162"/>
  <c r="AA28" i="162" s="1"/>
  <c r="AA8" i="162"/>
  <c r="AA9" i="162"/>
  <c r="AC25" i="162"/>
  <c r="S99" i="161"/>
  <c r="Q29" i="160"/>
  <c r="Q15" i="160"/>
  <c r="AC19" i="162" l="1"/>
  <c r="J31" i="157"/>
  <c r="G7" i="157"/>
  <c r="H7" i="157" s="1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E37" i="157" l="1"/>
  <c r="D37" i="157"/>
  <c r="C37" i="157"/>
  <c r="B37" i="157"/>
  <c r="D17" i="157"/>
  <c r="D18" i="157"/>
  <c r="D19" i="157"/>
  <c r="D20" i="157"/>
  <c r="D21" i="157"/>
  <c r="D22" i="157"/>
  <c r="D23" i="157"/>
  <c r="D24" i="157"/>
  <c r="D25" i="157"/>
  <c r="D26" i="157"/>
  <c r="D27" i="157"/>
  <c r="D28" i="157"/>
  <c r="D29" i="157"/>
  <c r="D30" i="157"/>
  <c r="D1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E31" i="157"/>
  <c r="D8" i="157"/>
  <c r="D9" i="157"/>
  <c r="D10" i="157"/>
  <c r="D11" i="157"/>
  <c r="D12" i="157"/>
  <c r="D13" i="157"/>
  <c r="D14" i="157"/>
  <c r="D15" i="157"/>
  <c r="D7" i="157"/>
  <c r="C7" i="157"/>
  <c r="B7" i="157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Q32" i="145" l="1"/>
  <c r="R32" i="145" s="1"/>
  <c r="S32" i="145" s="1"/>
  <c r="T32" i="145" s="1"/>
  <c r="U32" i="145" s="1"/>
  <c r="J19" i="145"/>
  <c r="K19" i="145" s="1"/>
  <c r="L19" i="145" s="1"/>
  <c r="M19" i="145" s="1"/>
  <c r="N19" i="145" s="1"/>
  <c r="J29" i="145"/>
  <c r="K29" i="145" s="1"/>
  <c r="L29" i="145" s="1"/>
  <c r="M29" i="145" s="1"/>
  <c r="N29" i="145" s="1"/>
  <c r="J28" i="145"/>
  <c r="K28" i="145" s="1"/>
  <c r="L28" i="145" s="1"/>
  <c r="M28" i="145" s="1"/>
  <c r="N28" i="145" s="1"/>
  <c r="Q29" i="145"/>
  <c r="R29" i="145" s="1"/>
  <c r="S29" i="145" s="1"/>
  <c r="T29" i="145" s="1"/>
  <c r="U29" i="145" s="1"/>
  <c r="Q28" i="145"/>
  <c r="R28" i="145" s="1"/>
  <c r="S28" i="145" s="1"/>
  <c r="T28" i="145" s="1"/>
  <c r="U28" i="145" s="1"/>
  <c r="Q20" i="145"/>
  <c r="R20" i="145" s="1"/>
  <c r="S20" i="145" s="1"/>
  <c r="T20" i="145" s="1"/>
  <c r="U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C7" i="146" l="1"/>
  <c r="B7" i="146"/>
  <c r="E20" i="150"/>
  <c r="D19" i="150" l="1"/>
  <c r="D8" i="150"/>
  <c r="C19" i="150"/>
  <c r="C8" i="150"/>
  <c r="B19" i="150"/>
  <c r="B8" i="150"/>
  <c r="E9" i="149"/>
  <c r="E8" i="149"/>
  <c r="C7" i="149"/>
  <c r="B7" i="149"/>
  <c r="B19" i="139" l="1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N7" i="146" l="1"/>
  <c r="G18" i="139" l="1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E20" i="139" l="1"/>
  <c r="D8" i="139"/>
  <c r="D9" i="139"/>
  <c r="D10" i="139"/>
  <c r="D11" i="139"/>
  <c r="D12" i="139"/>
  <c r="D13" i="139"/>
  <c r="D14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E22" i="145"/>
  <c r="D7" i="149" s="1"/>
  <c r="E24" i="145"/>
  <c r="E26" i="145"/>
  <c r="E30" i="145"/>
  <c r="E32" i="145"/>
  <c r="E8" i="145"/>
  <c r="B31" i="145"/>
  <c r="C31" i="145"/>
  <c r="B25" i="145"/>
  <c r="C25" i="145"/>
  <c r="X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7" i="145"/>
  <c r="B11" i="145"/>
  <c r="B15" i="145"/>
  <c r="B19" i="145"/>
  <c r="B23" i="145"/>
  <c r="B27" i="145"/>
  <c r="B7" i="145"/>
  <c r="D7" i="144" l="1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37C96093-7A03-4FF3-A1E9-2DD81E213072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89A0CC05-A6F1-4910-A9C6-04D1B2AA8E1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A3290B06-3EB5-485F-B224-99FC292C62E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AFE0317F-3C99-4850-A2AC-69557B1FF61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tc={26CE0628-6B75-4C8C-943C-79D539021549}</author>
    <author>tc={17F9EF01-5C4C-4EAF-A8D4-2ED13C9935F6}</author>
  </authors>
  <commentList>
    <comment ref="N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</t>
      </text>
    </comment>
    <comment ref="G33" authorId="1" shapeId="0" xr:uid="{26CE0628-6B75-4C8C-943C-79D53902154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stan na 2022 r. - brak danych GUS dla 2020</t>
      </text>
    </comment>
    <comment ref="P56" authorId="2" shapeId="0" xr:uid="{17F9EF01-5C4C-4EAF-A8D4-2ED13C9935F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dla 2020r. - pobrano dane z odpowiadającego dokumentu dla roku 2022.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tc={048E4A4B-B2A7-4C95-8913-B7D5F39EFB6B}</author>
    <author>tc={F25D57A7-DA81-45F0-B1B5-DC6D28453F2B}</author>
    <author>tc={BE394215-FF53-463E-939D-42B35A404009}</author>
    <author>tc={28E661DA-59E0-498B-BDBC-CB24C1CB515E}</author>
    <author>tc={BCAF5637-E2F4-4F03-8B75-49508CEAA675}</author>
  </authors>
  <commentList>
    <comment ref="G26" authorId="0" shapeId="0" xr:uid="{048E4A4B-B2A7-4C95-8913-B7D5F39EFB6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Var_cap</t>
      </text>
    </comment>
    <comment ref="P26" authorId="1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P71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88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93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tc={7883B344-32FB-4A32-BD9A-490678C2B240}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P3" authorId="1" shapeId="0" xr:uid="{7883B344-32FB-4A32-BD9A-490678C2B24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Aktualizacja 05012026
Obliczone wg. formuł niżej</t>
      </text>
    </comment>
    <comment ref="L5" authorId="2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tc={48BFE17B-298D-4AB2-9A4D-9CB08198ED8C}</author>
  </authors>
  <commentList>
    <comment ref="H7" authorId="0" shapeId="0" xr:uid="{48BFE17B-298D-4AB2-9A4D-9CB08198ED8C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Nowe!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<sst xmlns="http://schemas.openxmlformats.org/spreadsheetml/2006/main" count="3237" uniqueCount="809">
  <si>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</si>
  <si>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</si>
  <si>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</si>
  <si>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</si>
  <si>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</si>
  <si>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</si>
  <si>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</si>
  <si>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</si>
  <si>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</si>
  <si>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</si>
  <si>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</si>
  <si>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</si>
  <si>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</si>
  <si>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</si>
  <si>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</si>
  <si>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</si>
  <si>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</si>
  <si>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</si>
  <si>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</si>
  <si>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</si>
  <si>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</si>
  <si>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</si>
  <si>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</si>
  <si>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</si>
  <si>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</si>
  <si>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</si>
  <si>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</si>
  <si>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</si>
  <si>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</si>
  <si>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</si>
  <si>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AGR_OIL_FUE</t>
  </si>
  <si>
    <t>Fuel Oil</t>
  </si>
  <si>
    <t>AGR_NAT_GAS</t>
  </si>
  <si>
    <t>Natural Gas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</si>
  <si>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</si>
  <si>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</si>
  <si>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</si>
  <si>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</si>
  <si>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</si>
  <si>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</si>
  <si>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</si>
  <si>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</si>
  <si>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</si>
  <si>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</si>
  <si>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</si>
  <si>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</si>
  <si>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</si>
  <si>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</si>
  <si>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</si>
  <si>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</si>
  <si>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</si>
  <si>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</si>
  <si>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</si>
  <si>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</si>
  <si>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</si>
  <si>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</si>
  <si>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</si>
  <si>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</si>
  <si>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</si>
  <si>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</si>
  <si>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</si>
  <si>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</si>
  <si>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</si>
  <si>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</si>
  <si>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</si>
  <si>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ELC_AGR_CHPI</t>
  </si>
  <si>
    <t>DAYNITE</t>
  </si>
  <si>
    <t>ELC</t>
  </si>
  <si>
    <t>HT_AGR_CHPI</t>
  </si>
  <si>
    <t>AGR_HT_OWN_USE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</si>
  <si>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</si>
  <si>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</si>
  <si>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</si>
  <si>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</si>
  <si>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</si>
  <si>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</si>
  <si>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</si>
  <si>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</si>
  <si>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</si>
  <si>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</si>
  <si>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</si>
  <si>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</si>
  <si>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</si>
  <si>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</si>
  <si>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</si>
  <si>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</si>
  <si>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</si>
  <si>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</si>
  <si>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</si>
  <si>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</si>
  <si>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PL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</si>
  <si>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</si>
  <si>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</si>
  <si>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</si>
  <si>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</si>
  <si>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</si>
  <si>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</si>
  <si>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</si>
  <si>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</si>
  <si>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</si>
  <si>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</si>
  <si>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</si>
  <si>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</si>
  <si>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</si>
  <si>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</si>
  <si>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</si>
  <si>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</si>
  <si>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</si>
  <si>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</si>
  <si>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</si>
  <si>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</si>
  <si>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</si>
  <si>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</si>
  <si>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</si>
  <si>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</si>
  <si>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</si>
  <si>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</si>
  <si>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</si>
  <si>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</si>
  <si>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</si>
  <si>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</si>
  <si>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</si>
  <si>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</si>
  <si>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ECP_EX_BIOG_AGR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</si>
  <si>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</si>
  <si>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</si>
  <si>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</si>
  <si>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</si>
  <si>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</si>
  <si>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</si>
  <si>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</si>
  <si>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Comm-IN</t>
  </si>
  <si>
    <t>Comm-OUT</t>
  </si>
  <si>
    <t>EFF</t>
  </si>
  <si>
    <t>Share-I~UP</t>
  </si>
  <si>
    <t>\I: UNITS</t>
  </si>
  <si>
    <t>PRI_HC</t>
  </si>
  <si>
    <t>PRI_BC</t>
  </si>
  <si>
    <t>SEC_OIL_GSL</t>
  </si>
  <si>
    <t>SEC_OIL_DSL</t>
  </si>
  <si>
    <t>SEC_OIL_LPG</t>
  </si>
  <si>
    <t>SEC_OIL_FUE</t>
  </si>
  <si>
    <t>PRI_BIOG_AGR</t>
  </si>
  <si>
    <t>PRI_BIO_WOOD</t>
  </si>
  <si>
    <t>PRI_RDF</t>
  </si>
  <si>
    <t>ELC_MV-MV</t>
  </si>
  <si>
    <t>ELC_LV-LV</t>
  </si>
  <si>
    <t>HT_DH</t>
  </si>
  <si>
    <t>PRI_IND_OTH_FUE</t>
  </si>
  <si>
    <t>*TechDesc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</si>
  <si>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</si>
  <si>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</si>
  <si>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</si>
  <si>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</si>
  <si>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</si>
  <si>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</si>
  <si>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</si>
  <si>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</si>
  <si>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Stock~2025</t>
  </si>
  <si>
    <t>Stock~2030</t>
  </si>
  <si>
    <t>Stock~2035</t>
  </si>
  <si>
    <t>Stock~2040</t>
  </si>
  <si>
    <t>Stock~2045</t>
  </si>
  <si>
    <t>Stock~2050</t>
  </si>
  <si>
    <t>CHPR~FX</t>
  </si>
  <si>
    <t>CHPR~LO</t>
  </si>
  <si>
    <t>CHPR~UP</t>
  </si>
  <si>
    <t>CEH</t>
  </si>
  <si>
    <t>BNDACT~2020~2021~UP</t>
  </si>
  <si>
    <t>AFA</t>
  </si>
  <si>
    <t>AFA~LO</t>
  </si>
  <si>
    <t>Cap2Act</t>
  </si>
  <si>
    <t>FIXOM</t>
  </si>
  <si>
    <t>VAROM</t>
  </si>
  <si>
    <t>\I:</t>
  </si>
  <si>
    <t>%</t>
  </si>
  <si>
    <t>PJ/GW</t>
  </si>
  <si>
    <t>zl/kW</t>
  </si>
  <si>
    <t>zl/GJ</t>
  </si>
  <si>
    <t>Voltage Dividers</t>
  </si>
  <si>
    <t>Share-O~UP</t>
  </si>
  <si>
    <t>ELC_HV</t>
  </si>
  <si>
    <t>ELC_MV</t>
  </si>
  <si>
    <t>ELC_LV</t>
  </si>
  <si>
    <t>Heat Dividers</t>
  </si>
  <si>
    <t>HT_HT_I</t>
  </si>
  <si>
    <t>Input~2020</t>
  </si>
  <si>
    <t>Input~2050</t>
  </si>
  <si>
    <t>Fuel Input per 1 IPI</t>
  </si>
  <si>
    <t>Agriculture Input [PJ] - see sheet ESTAT_2020</t>
  </si>
  <si>
    <t>kt/PJ</t>
  </si>
  <si>
    <t>t/PJ</t>
  </si>
  <si>
    <t>0.003</t>
  </si>
  <si>
    <t>0.004</t>
  </si>
  <si>
    <t>6.81293E-05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</si>
  <si>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</si>
  <si>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</si>
  <si>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</si>
  <si>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</si>
  <si>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</si>
  <si>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</si>
  <si>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</si>
  <si>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</si>
  <si>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</si>
  <si>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</si>
  <si>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</si>
  <si>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</si>
  <si>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</si>
  <si>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</si>
  <si>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</si>
  <si>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</si>
  <si>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</si>
  <si>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</si>
  <si>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</si>
  <si>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</si>
  <si>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</si>
  <si>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</si>
  <si>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</si>
  <si>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</si>
  <si>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</si>
  <si>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</si>
  <si>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</si>
  <si>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</si>
  <si>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</si>
  <si>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</si>
  <si>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</si>
  <si>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</si>
  <si>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</si>
  <si>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</si>
  <si>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</si>
  <si>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</si>
  <si>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</si>
  <si>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</si>
  <si>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</si>
  <si>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</si>
  <si>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</si>
  <si>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</si>
  <si>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</si>
  <si>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</si>
  <si>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</si>
  <si>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</si>
  <si>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</si>
  <si>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</si>
  <si>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</si>
  <si>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</si>
  <si>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</si>
  <si>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</si>
  <si>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</si>
  <si>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</si>
  <si>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</si>
  <si>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</si>
  <si>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</si>
  <si>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</si>
  <si>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</si>
  <si>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</si>
  <si>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</si>
  <si>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</si>
  <si>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</si>
  <si>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</si>
  <si>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</si>
  <si>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</si>
  <si>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</si>
  <si>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</si>
  <si>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</si>
  <si>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</si>
  <si>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</si>
  <si>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</si>
  <si>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</si>
  <si>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</si>
  <si>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</si>
  <si>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</si>
  <si>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</si>
  <si>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</si>
  <si>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</si>
  <si>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</si>
  <si>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</si>
  <si>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</si>
  <si>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</si>
  <si>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</si>
  <si>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</si>
  <si>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</si>
  <si>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</si>
  <si>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</si>
  <si>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</si>
  <si>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</si>
  <si>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</si>
  <si>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</si>
  <si>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</si>
  <si>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</si>
  <si>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</si>
  <si>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</si>
  <si>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</si>
  <si>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</si>
  <si>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</si>
  <si>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</si>
  <si>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</si>
  <si>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</si>
  <si>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</si>
  <si>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</si>
  <si>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</si>
  <si>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</si>
  <si>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</si>
  <si>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</si>
  <si>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</si>
  <si>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</si>
  <si>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</si>
  <si>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</si>
  <si>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</si>
  <si>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</si>
  <si>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</si>
  <si>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</si>
  <si>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</si>
  <si>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</si>
  <si>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</si>
  <si>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</si>
  <si>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</si>
  <si>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</si>
  <si>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</si>
  <si>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</si>
  <si>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</si>
  <si>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</si>
  <si>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</si>
  <si>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</si>
  <si>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</si>
  <si>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</si>
  <si>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</si>
  <si>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</si>
  <si>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</si>
  <si>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</si>
  <si>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</si>
  <si>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</si>
  <si>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</si>
  <si>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</si>
  <si>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</si>
  <si>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</si>
  <si>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</si>
  <si>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</si>
  <si>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</si>
  <si>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</si>
  <si>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</si>
  <si>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</si>
  <si>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</si>
  <si>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</si>
  <si>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</si>
  <si>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</si>
  <si>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</si>
  <si>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</si>
  <si>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</si>
  <si>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</si>
  <si>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</si>
  <si>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</si>
  <si>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</si>
  <si>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</si>
  <si>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</si>
  <si>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</si>
  <si>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</si>
  <si>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</si>
  <si>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</si>
  <si>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</si>
  <si>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</si>
  <si>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</si>
  <si>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</si>
  <si>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</si>
  <si>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</si>
  <si>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/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</si>
  <si>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</si>
  <si>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</si>
  <si>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</si>
  <si>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</si>
  <si>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</si>
  <si>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</si>
  <si>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</si>
  <si>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</si>
  <si>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</si>
  <si>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</si>
  <si>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</si>
  <si>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</si>
  <si>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</si>
  <si>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</si>
  <si>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</si>
  <si>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</si>
  <si>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</si>
  <si>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</si>
  <si>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</si>
  <si>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</si>
  <si>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</si>
  <si>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</si>
  <si>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</si>
  <si>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</si>
  <si>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</si>
  <si>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</si>
  <si>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</si>
  <si>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</si>
  <si>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</si>
  <si>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</si>
  <si>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</si>
  <si>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</si>
  <si>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</si>
  <si>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</si>
  <si>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</si>
  <si>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</si>
  <si>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</si>
  <si>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</si>
  <si>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</si>
  <si>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</si>
  <si>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</si>
  <si>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</si>
  <si>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</si>
  <si>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</si>
  <si>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</si>
  <si>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</si>
  <si>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</si>
  <si>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</si>
  <si>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</si>
  <si>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</si>
  <si>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</si>
  <si>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</si>
  <si>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</si>
  <si>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</si>
  <si>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</si>
  <si>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</si>
  <si>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</si>
  <si>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</si>
  <si>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</si>
  <si>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</si>
  <si>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</si>
  <si>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</si>
  <si>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</si>
  <si>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</si>
  <si>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</si>
  <si>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</si>
  <si>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</si>
  <si>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</si>
  <si>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</si>
  <si>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</si>
  <si>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</si>
  <si>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</si>
  <si>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</si>
  <si>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</si>
  <si>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</si>
  <si>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</si>
  <si>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</si>
  <si>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</si>
  <si>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</si>
  <si>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</si>
  <si>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</si>
  <si>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</si>
  <si>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</si>
  <si>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</si>
  <si>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</si>
  <si>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</si>
  <si>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</si>
  <si>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</si>
  <si>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</si>
  <si>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</si>
  <si>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</si>
  <si>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</si>
  <si>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</si>
  <si>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</si>
  <si>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</si>
  <si>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0.00018</t>
  </si>
  <si>
    <t>Industrial Chp Plants for biogas from agriculture residues</t>
  </si>
  <si>
    <t>Biogas AGR</t>
  </si>
  <si>
    <t>PRI_GAS_NAT_LP</t>
  </si>
  <si>
    <t>* Technology name</t>
  </si>
  <si>
    <t>Technology description</t>
  </si>
  <si>
    <t>Commodity input</t>
  </si>
  <si>
    <t>Commodity output</t>
  </si>
  <si>
    <t>MV Jako możliwość</t>
  </si>
  <si>
    <t>FLO_COST~2020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</si>
  <si>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</si>
  <si>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</si>
  <si>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</si>
  <si>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</si>
  <si>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</si>
  <si>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</si>
  <si>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</si>
  <si>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</si>
  <si>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</si>
  <si>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</si>
  <si>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</si>
  <si>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</si>
  <si>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</si>
  <si>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</si>
  <si>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Mzl/PJ</t>
  </si>
  <si>
    <t>Typ dokumentu</t>
  </si>
  <si>
    <t>Plik z danymi roku bazowego</t>
  </si>
  <si>
    <t>Cel powstania</t>
  </si>
  <si>
    <t>Data powstania</t>
  </si>
  <si>
    <t>Ostatnia aktualizacja</t>
  </si>
  <si>
    <t>Autor(zy)</t>
  </si>
  <si>
    <t>Artur Wyrwa</t>
  </si>
  <si>
    <t>Maciej Raczyński</t>
  </si>
  <si>
    <t>Osoba kontaktowa</t>
  </si>
  <si>
    <t>Metadane</t>
  </si>
  <si>
    <t>Wprowadzenie topologii i danych dla sektora rolnictwa</t>
  </si>
  <si>
    <t>~FI_T: PL</t>
  </si>
  <si>
    <t>~PRCCOMEMI: PL</t>
  </si>
  <si>
    <t>\I: nowododane dobra dla biogazowni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</si>
  <si>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</si>
  <si>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</si>
  <si>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</si>
  <si>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</si>
  <si>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</si>
  <si>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</si>
  <si>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</si>
  <si>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</si>
  <si>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</si>
  <si>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</si>
  <si>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</si>
  <si>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</si>
  <si>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</si>
  <si>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</si>
  <si>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</si>
  <si>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</si>
  <si>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</si>
  <si>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</si>
  <si>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</si>
  <si>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</si>
  <si>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</si>
  <si>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</si>
  <si>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</si>
  <si>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</si>
  <si>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AGR_N2O</t>
  </si>
  <si>
    <t>Nitrous Oxide - Field (AGR)</t>
  </si>
  <si>
    <t>AGR_DUMMY_NRG_CATTLE</t>
  </si>
  <si>
    <t>Dummy Energy for Agriculture</t>
  </si>
  <si>
    <t>DUM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</si>
  <si>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</si>
  <si>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</si>
  <si>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</si>
  <si>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</si>
  <si>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</si>
  <si>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</si>
  <si>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</si>
  <si>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</si>
  <si>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</si>
  <si>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</si>
  <si>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</si>
  <si>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</si>
  <si>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</si>
  <si>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</si>
  <si>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</si>
  <si>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\I: nowododane procesy dla biogazu</t>
  </si>
  <si>
    <t>IMP</t>
  </si>
  <si>
    <t>AGR_IMP_DUMMY_NRG_LIV</t>
  </si>
  <si>
    <t>Dummy Energy Import</t>
  </si>
  <si>
    <t>AGR_IMP_DUMMY_NRG_LAND</t>
  </si>
  <si>
    <t>Dummy Land Import</t>
  </si>
  <si>
    <t>AGR_EX_LIV_CAT_DAIRY</t>
  </si>
  <si>
    <t>AGR_LIV_CAT_DAIRY</t>
  </si>
  <si>
    <t>1000s of animals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</si>
  <si>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</si>
  <si>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</si>
  <si>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</si>
  <si>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</si>
  <si>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</si>
  <si>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</si>
  <si>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</si>
  <si>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</si>
  <si>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</si>
  <si>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</si>
  <si>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</si>
  <si>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</si>
  <si>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</si>
  <si>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</si>
  <si>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</si>
  <si>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</si>
  <si>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</si>
  <si>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</si>
  <si>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</si>
  <si>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</si>
  <si>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</si>
  <si>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</si>
  <si>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</si>
  <si>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</si>
  <si>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</si>
  <si>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</si>
  <si>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</si>
  <si>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</si>
  <si>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</si>
  <si>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</si>
  <si>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</si>
  <si>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</si>
  <si>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</si>
  <si>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</si>
  <si>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</si>
  <si>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</si>
  <si>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</si>
  <si>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</si>
  <si>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</si>
  <si>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</si>
  <si>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</si>
  <si>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</si>
  <si>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</si>
  <si>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</si>
  <si>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</si>
  <si>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AGR_IMP_LAND_RESIDUE</t>
  </si>
  <si>
    <t>Dummy Import of Crop Residues for Biogas Production</t>
  </si>
  <si>
    <t>Comm-OUT-A</t>
  </si>
  <si>
    <t>Stock~2020~2050</t>
  </si>
  <si>
    <t>Output~2020~AGR_N2O</t>
  </si>
  <si>
    <t>Output~2050~AGR_N2O</t>
  </si>
  <si>
    <t>AFA~FX</t>
  </si>
  <si>
    <t>Input</t>
  </si>
  <si>
    <t>k ha</t>
  </si>
  <si>
    <t>kt/k ha</t>
  </si>
  <si>
    <t>Output~2020~AGR_CO2</t>
  </si>
  <si>
    <t>Output~2050~AGR_CO2</t>
  </si>
  <si>
    <t>Output~2020~AGR_CH4_LAND</t>
  </si>
  <si>
    <t>Output~2050~AGR_CH4_LAND</t>
  </si>
  <si>
    <t>Cost</t>
  </si>
  <si>
    <t>100 IPI / thousand vehicle</t>
  </si>
  <si>
    <t>Stock~2020</t>
  </si>
  <si>
    <t>OUTPUT</t>
  </si>
  <si>
    <t>Thousands Animals</t>
  </si>
  <si>
    <t>Fuel Input per 1000 Animals</t>
  </si>
  <si>
    <t>kt/1000 animals</t>
  </si>
  <si>
    <t>Animals per year</t>
  </si>
  <si>
    <t>* Gross Calorific Value</t>
  </si>
  <si>
    <t>ACTFLO</t>
  </si>
  <si>
    <t>CEFF</t>
  </si>
  <si>
    <t>Share-I</t>
  </si>
  <si>
    <t>mln m3 biogazu na rok</t>
  </si>
  <si>
    <t>m3 biogazu na rok</t>
  </si>
  <si>
    <t>MJ / m3</t>
  </si>
  <si>
    <t xml:space="preserve">PJ/mln m3 - </t>
  </si>
  <si>
    <t>mln m3 / kt</t>
  </si>
  <si>
    <t>kt animal manure / kt all manure</t>
  </si>
  <si>
    <t>kt/kt</t>
  </si>
  <si>
    <t>AGR_EX_MAN_BIOG</t>
  </si>
  <si>
    <t>Agriculture Manure Fed Biogass</t>
  </si>
  <si>
    <t>mln m3</t>
  </si>
  <si>
    <t>AGR_RESID_CROP_WHEAT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</si>
  <si>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</si>
  <si>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</si>
  <si>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</si>
  <si>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</si>
  <si>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</si>
  <si>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</si>
  <si>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</si>
  <si>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</si>
  <si>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</si>
  <si>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</si>
  <si>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</si>
  <si>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</si>
  <si>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</si>
  <si>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</si>
  <si>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Crop Residues</t>
  </si>
  <si>
    <t>AGR_EX_BIOG_CLEAN</t>
  </si>
  <si>
    <t>AGR_BIO_CH4</t>
  </si>
  <si>
    <t>Agricultural Biomethane</t>
  </si>
  <si>
    <t>CAP2ACT</t>
  </si>
  <si>
    <t>zł/GJ</t>
  </si>
  <si>
    <t>PJ/PJ</t>
  </si>
  <si>
    <t>Agriculture Biogaz Cleaning</t>
  </si>
  <si>
    <t>~FI_T:PL</t>
  </si>
  <si>
    <t>\I: PRE</t>
  </si>
  <si>
    <t xml:space="preserve">\I: </t>
  </si>
  <si>
    <t>* TechDesc</t>
  </si>
  <si>
    <t>awyrwa@agh.edu.pl</t>
  </si>
  <si>
    <t>Wersja modelu na potrzeby scenariuszy INTG_3</t>
  </si>
  <si>
    <t>Biogaz rolniczy wytwarza się sam</t>
  </si>
  <si>
    <t>Janusz Zyśk</t>
  </si>
  <si>
    <t>NIEAKTYWNE~FI_T: PL</t>
  </si>
  <si>
    <t>ELC_GNC</t>
  </si>
  <si>
    <t>Generic Electricity - all voltages</t>
  </si>
  <si>
    <t>a</t>
  </si>
  <si>
    <t>Emisje sektorowe | Sectoral emissions</t>
  </si>
  <si>
    <t>Moduł:</t>
  </si>
  <si>
    <t>Bazowy</t>
  </si>
  <si>
    <t>Definicja dóbr | Commodity Definition</t>
  </si>
  <si>
    <t>Definicja procesów | Process Definition</t>
  </si>
  <si>
    <t>Paliwa sektorowe | Sector fuels</t>
  </si>
  <si>
    <t>Hodowla zwierząt | Livestock</t>
  </si>
  <si>
    <t>Uprawa roślin | Land use in agrigulture</t>
  </si>
  <si>
    <t>Biogazownie rolnicze | Agricultural biogas production</t>
  </si>
  <si>
    <t>EC Rolnicze | Combined Heat and Power Plants in Agriculture</t>
  </si>
  <si>
    <t>Zmieniony sposób modelowania biogazowni/biometanowni</t>
  </si>
  <si>
    <t>Biometan AGR</t>
  </si>
  <si>
    <t>MAT</t>
  </si>
  <si>
    <t>AGR_LIVESTOCK_FOOD</t>
  </si>
  <si>
    <t>AGR_LAND</t>
  </si>
  <si>
    <t>kha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</si>
  <si>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</si>
  <si>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</si>
  <si>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</si>
  <si>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</si>
  <si>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</si>
  <si>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</si>
  <si>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</si>
  <si>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</si>
  <si>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</si>
  <si>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</si>
  <si>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</si>
  <si>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</si>
  <si>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</si>
  <si>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</si>
  <si>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AGR_IMP_DUMMY_FOOD_LIV</t>
  </si>
  <si>
    <t>AGR_IMP_DUMMY_LAND</t>
  </si>
  <si>
    <t>kha/a</t>
  </si>
  <si>
    <t>XXX~FI_T: PL</t>
  </si>
  <si>
    <t>XXX~FI_T:PL</t>
  </si>
  <si>
    <t>Uzysk manure</t>
  </si>
  <si>
    <t>Współczynnik zebrania</t>
  </si>
  <si>
    <t>Produkcja odpadów max</t>
  </si>
  <si>
    <t>file:///C:/Users/gabry/Downloads/2022_Estimation-of-CH4-emissions-from-manure-management-in-China_CCAC_CH4dla_cattle__shieep_swine_goat.pdf</t>
  </si>
  <si>
    <t>Dane wejściowe</t>
  </si>
  <si>
    <t>Zwierzęta gospodarskie w 2020 r.</t>
  </si>
  <si>
    <t>GUS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</si>
  <si>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</si>
  <si>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</si>
  <si>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</si>
  <si>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</si>
  <si>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</si>
  <si>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</si>
  <si>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</si>
  <si>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</si>
  <si>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</si>
  <si>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</si>
  <si>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</si>
  <si>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</si>
  <si>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</si>
  <si>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</si>
  <si>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</si>
  <si>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</si>
  <si>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</si>
  <si>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</si>
  <si>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</si>
  <si>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</si>
  <si>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</si>
  <si>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OLD~FI_T:PL</t>
  </si>
  <si>
    <t>Output</t>
  </si>
  <si>
    <t>Uzysk odpadów</t>
  </si>
  <si>
    <t>kha/kha</t>
  </si>
  <si>
    <t>kt/kha</t>
  </si>
  <si>
    <t>t/ha</t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</si>
  <si>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</si>
  <si>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</si>
  <si>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</si>
  <si>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</si>
  <si>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</si>
  <si>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</si>
  <si>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</si>
  <si>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</si>
  <si>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</si>
  <si>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</si>
  <si>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</si>
  <si>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Produkcja upraw rolnych i ogrodniczych w 2020 r.</t>
  </si>
  <si>
    <t>Crop production (t)</t>
  </si>
  <si>
    <t>Wyszczególnienie</t>
  </si>
  <si>
    <t>Powierzchnia
w tys. ha</t>
  </si>
  <si>
    <t>Plony
z 1 ha
w dt</t>
  </si>
  <si>
    <t>Zbiory
w dt</t>
  </si>
  <si>
    <t>Powierzchnia</t>
  </si>
  <si>
    <t>Plony</t>
  </si>
  <si>
    <t>Zbiory</t>
  </si>
  <si>
    <t>Residue/crop ratio</t>
  </si>
  <si>
    <t>2019 = 100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</si>
  <si>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</si>
  <si>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</si>
  <si>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</si>
  <si>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</si>
  <si>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</si>
  <si>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</si>
  <si>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</si>
  <si>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</si>
  <si>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</si>
  <si>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</si>
  <si>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</si>
  <si>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</si>
  <si>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</si>
  <si>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</si>
  <si>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</si>
  <si>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</si>
  <si>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</si>
  <si>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</si>
  <si>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</si>
  <si>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</si>
  <si>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</si>
  <si>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</si>
  <si>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</si>
  <si>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</si>
  <si>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</si>
  <si>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PJ/mln m3</t>
  </si>
  <si>
    <t>FLO_COST</t>
  </si>
  <si>
    <t>PLN /m3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</si>
  <si>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</si>
  <si>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</si>
  <si>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</si>
  <si>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</si>
  <si>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</si>
  <si>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</si>
  <si>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</si>
  <si>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</si>
  <si>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</si>
  <si>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</si>
  <si>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</si>
  <si>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</si>
  <si>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</si>
  <si>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\I: NRG</t>
  </si>
  <si>
    <t>\I:IMP</t>
  </si>
  <si>
    <t>EUR/PLN =</t>
  </si>
  <si>
    <t>Final energy consumption</t>
  </si>
  <si>
    <t>Share-I~0</t>
  </si>
  <si>
    <t>AGR_EX_BIOG</t>
  </si>
  <si>
    <t>Agriculture Existing Biogass</t>
  </si>
  <si>
    <t>PRI_BIO_CH4_AGR</t>
  </si>
  <si>
    <t>all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</si>
</sst>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4" formatCode="0.0000000"/>
  </numFmts>
  <fonts count="55">
    <font>
      <sz val="10"/>
      <name val="Arial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charset val="204"/>
    </font>
    <font>
      <sz val="11"/>
      <color rgb="FFEE0000"/>
      <name val="Aptos"/>
      <family val="2"/>
    </font>
    <font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</fills>
  <borders count="91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21">
    <xf numFmtId="0" fontId="0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14" fillId="0" borderId="0"/>
    <xf numFmtId="0" fontId="6" fillId="0" borderId="0"/>
    <xf numFmtId="0" fontId="14" fillId="0" borderId="0"/>
    <xf numFmtId="0" fontId="6" fillId="0" borderId="0"/>
    <xf numFmtId="0" fontId="6" fillId="0" borderId="0"/>
    <xf numFmtId="0" fontId="14" fillId="0" borderId="0"/>
    <xf numFmtId="0" fontId="14" fillId="0" borderId="0"/>
    <xf numFmtId="0" fontId="1" fillId="0" borderId="0"/>
    <xf numFmtId="0" fontId="2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3" fillId="0" borderId="0"/>
    <xf numFmtId="0" fontId="19" fillId="0" borderId="0" applyNumberFormat="0" applyFill="0" applyBorder="0" applyAlignment="0" applyProtection="0"/>
    <xf numFmtId="0" fontId="6" fillId="0" borderId="0"/>
    <xf numFmtId="0" fontId="19" fillId="0" borderId="0" applyNumberFormat="0" applyFill="0" applyBorder="0" applyAlignment="0" applyProtection="0"/>
    <xf numFmtId="0" fontId="14" fillId="0" borderId="0"/>
  </cellStyleXfs>
  <cellXfs count="472">
    <xf numFmtId="0" fontId="0" fillId="0" borderId="0" xfId="0"/>
    <xf numFmtId="0" fontId="16" fillId="0" borderId="0" xfId="10" applyFont="1"/>
    <xf numFmtId="0" fontId="2" fillId="13" borderId="0" xfId="13" applyFill="1" applyAlignment="1">
      <alignment horizontal="left" vertical="top" wrapText="1"/>
    </xf>
    <xf numFmtId="0" fontId="2" fillId="13" borderId="16" xfId="13" applyFill="1" applyBorder="1" applyAlignment="1">
      <alignment horizontal="left" vertical="top"/>
    </xf>
    <xf numFmtId="0" fontId="31" fillId="13" borderId="42" xfId="13" applyFont="1" applyFill="1" applyBorder="1" applyAlignment="1">
      <alignment horizontal="left" vertical="top"/>
    </xf>
    <xf numFmtId="0" fontId="31" fillId="13" borderId="42" xfId="13" applyFont="1" applyFill="1" applyBorder="1" applyAlignment="1">
      <alignment vertical="top"/>
    </xf>
    <xf numFmtId="0" fontId="2" fillId="13" borderId="42" xfId="13" applyFill="1" applyBorder="1" applyAlignment="1">
      <alignment horizontal="center" vertical="top"/>
    </xf>
    <xf numFmtId="0" fontId="2" fillId="13" borderId="42" xfId="13" applyFill="1" applyBorder="1" applyAlignment="1">
      <alignment horizontal="left" vertical="top"/>
    </xf>
    <xf numFmtId="0" fontId="2" fillId="13" borderId="42" xfId="13" applyFill="1" applyBorder="1" applyAlignment="1">
      <alignment vertical="top"/>
    </xf>
    <xf numFmtId="0" fontId="2" fillId="13" borderId="42" xfId="13" applyFill="1" applyBorder="1" applyAlignment="1">
      <alignment vertical="top" wrapText="1"/>
    </xf>
    <xf numFmtId="14" fontId="2" fillId="13" borderId="42" xfId="13" applyNumberFormat="1" applyFill="1" applyBorder="1" applyAlignment="1">
      <alignment horizontal="left" vertical="top"/>
    </xf>
    <xf numFmtId="0" fontId="31" fillId="13" borderId="42" xfId="13" applyFont="1" applyFill="1" applyBorder="1" applyAlignment="1">
      <alignment horizontal="center" vertical="center"/>
    </xf>
    <xf numFmtId="0" fontId="31" fillId="13" borderId="42" xfId="13" applyFont="1" applyFill="1" applyBorder="1" applyAlignment="1">
      <alignment horizontal="left" vertical="center"/>
    </xf>
    <xf numFmtId="0" fontId="31" fillId="13" borderId="0" xfId="13" applyFont="1" applyFill="1"/>
    <xf numFmtId="0" fontId="2" fillId="8" borderId="41" xfId="13" applyFill="1" applyBorder="1"/>
    <xf numFmtId="0" fontId="2" fillId="8" borderId="16" xfId="13" applyFill="1" applyBorder="1"/>
    <xf numFmtId="0" fontId="2" fillId="8" borderId="40" xfId="13" applyFill="1" applyBorder="1"/>
    <xf numFmtId="0" fontId="2" fillId="13" borderId="41" xfId="13" applyFill="1" applyBorder="1"/>
    <xf numFmtId="0" fontId="2" fillId="13" borderId="16" xfId="13" applyFill="1" applyBorder="1"/>
    <xf numFmtId="0" fontId="2" fillId="13" borderId="40" xfId="13" applyFill="1" applyBorder="1"/>
    <xf numFmtId="0" fontId="32" fillId="13" borderId="0" xfId="11" applyFont="1" applyFill="1"/>
    <xf numFmtId="14" fontId="2" fillId="13" borderId="0" xfId="13" applyNumberFormat="1" applyFill="1"/>
    <xf numFmtId="0" fontId="2" fillId="13" borderId="0" xfId="13" applyFill="1" applyAlignment="1">
      <alignment vertical="top" wrapText="1"/>
    </xf>
    <xf numFmtId="0" fontId="31" fillId="13" borderId="0" xfId="13" applyFont="1" applyFill="1" applyAlignment="1">
      <alignment horizontal="left"/>
    </xf>
    <xf numFmtId="0" fontId="1" fillId="0" borderId="0" xfId="12"/>
    <xf numFmtId="0" fontId="2" fillId="13" borderId="39" xfId="13" applyFill="1" applyBorder="1"/>
    <xf numFmtId="0" fontId="2" fillId="13" borderId="35" xfId="13" applyFill="1" applyBorder="1"/>
    <xf numFmtId="0" fontId="2" fillId="8" borderId="39" xfId="13" applyFill="1" applyBorder="1"/>
    <xf numFmtId="0" fontId="2" fillId="13" borderId="38" xfId="13" applyFill="1" applyBorder="1"/>
    <xf numFmtId="0" fontId="2" fillId="13" borderId="2" xfId="13" applyFill="1" applyBorder="1"/>
    <xf numFmtId="0" fontId="2" fillId="13" borderId="37" xfId="13" applyFill="1" applyBorder="1"/>
    <xf numFmtId="0" fontId="2" fillId="8" borderId="35" xfId="13" applyFill="1" applyBorder="1"/>
    <xf numFmtId="0" fontId="2" fillId="8" borderId="38" xfId="13" applyFill="1" applyBorder="1"/>
    <xf numFmtId="0" fontId="2" fillId="8" borderId="2" xfId="13" applyFill="1" applyBorder="1"/>
    <xf numFmtId="0" fontId="2" fillId="8" borderId="37" xfId="13" applyFill="1" applyBorder="1"/>
    <xf numFmtId="0" fontId="2" fillId="13" borderId="0" xfId="13" applyFill="1"/>
    <xf numFmtId="0" fontId="2" fillId="7" borderId="0" xfId="13" applyFill="1"/>
    <xf numFmtId="0" fontId="21" fillId="13" borderId="0" xfId="8" applyFont="1" applyFill="1" applyAlignment="1">
      <alignment horizontal="center" vertical="center"/>
    </xf>
    <xf numFmtId="0" fontId="14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10" fillId="0" borderId="0" xfId="0" applyFont="1"/>
    <xf numFmtId="0" fontId="6" fillId="0" borderId="0" xfId="3"/>
    <xf numFmtId="165" fontId="5" fillId="4" borderId="0" xfId="0" applyNumberFormat="1" applyFont="1" applyFill="1"/>
    <xf numFmtId="165" fontId="6" fillId="0" borderId="0" xfId="0" applyNumberFormat="1" applyFont="1"/>
    <xf numFmtId="165" fontId="8" fillId="0" borderId="0" xfId="0" applyNumberFormat="1" applyFont="1"/>
    <xf numFmtId="165" fontId="0" fillId="0" borderId="0" xfId="0" applyNumberFormat="1"/>
    <xf numFmtId="0" fontId="6" fillId="3" borderId="1" xfId="1" applyFill="1" applyBorder="1" applyAlignment="1">
      <alignment horizontal="center" vertical="center" wrapText="1"/>
    </xf>
    <xf numFmtId="165" fontId="4" fillId="2" borderId="3" xfId="0" applyNumberFormat="1" applyFont="1" applyFill="1" applyBorder="1" applyAlignment="1">
      <alignment horizontal="center" vertical="center"/>
    </xf>
    <xf numFmtId="165" fontId="6" fillId="3" borderId="4" xfId="1" applyNumberFormat="1" applyFill="1" applyBorder="1" applyAlignment="1">
      <alignment horizontal="center" vertical="center" wrapText="1"/>
    </xf>
    <xf numFmtId="165" fontId="6" fillId="3" borderId="1" xfId="1" applyNumberFormat="1" applyFill="1" applyBorder="1" applyAlignment="1">
      <alignment horizontal="center" vertical="center" wrapText="1"/>
    </xf>
    <xf numFmtId="165" fontId="4" fillId="2" borderId="2" xfId="0" applyNumberFormat="1" applyFont="1" applyFill="1" applyBorder="1" applyAlignment="1">
      <alignment horizontal="center" vertical="center"/>
    </xf>
    <xf numFmtId="0" fontId="6" fillId="3" borderId="4" xfId="1" applyFill="1" applyBorder="1" applyAlignment="1">
      <alignment horizontal="center" vertical="center" wrapText="1"/>
    </xf>
    <xf numFmtId="0" fontId="0" fillId="10" borderId="0" xfId="0" applyFill="1"/>
    <xf numFmtId="0" fontId="17" fillId="0" borderId="0" xfId="0" applyFont="1"/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wrapText="1"/>
    </xf>
    <xf numFmtId="0" fontId="18" fillId="0" borderId="9" xfId="0" applyFont="1" applyBorder="1" applyAlignment="1">
      <alignment horizontal="center" vertical="top" wrapText="1"/>
    </xf>
    <xf numFmtId="0" fontId="18" fillId="0" borderId="0" xfId="0" applyFont="1" applyAlignment="1">
      <alignment wrapText="1"/>
    </xf>
    <xf numFmtId="0" fontId="18" fillId="0" borderId="14" xfId="0" applyFont="1" applyBorder="1" applyAlignment="1">
      <alignment horizontal="right"/>
    </xf>
    <xf numFmtId="0" fontId="18" fillId="10" borderId="0" xfId="0" applyFont="1" applyFill="1" applyAlignment="1">
      <alignment wrapText="1"/>
    </xf>
    <xf numFmtId="0" fontId="18" fillId="10" borderId="14" xfId="0" applyFont="1" applyFill="1" applyBorder="1" applyAlignment="1">
      <alignment horizontal="right"/>
    </xf>
    <xf numFmtId="0" fontId="18" fillId="9" borderId="14" xfId="0" applyFont="1" applyFill="1" applyBorder="1" applyAlignment="1">
      <alignment horizontal="right"/>
    </xf>
    <xf numFmtId="0" fontId="5" fillId="4" borderId="0" xfId="10" applyFont="1" applyFill="1"/>
    <xf numFmtId="0" fontId="8" fillId="0" borderId="0" xfId="10" applyFont="1"/>
    <xf numFmtId="0" fontId="14" fillId="0" borderId="0" xfId="10"/>
    <xf numFmtId="0" fontId="4" fillId="0" borderId="0" xfId="10" applyFont="1"/>
    <xf numFmtId="0" fontId="16" fillId="7" borderId="7" xfId="10" applyFont="1" applyFill="1" applyBorder="1" applyAlignment="1">
      <alignment horizontal="center" vertical="center" wrapText="1"/>
    </xf>
    <xf numFmtId="0" fontId="14" fillId="8" borderId="8" xfId="10" applyFill="1" applyBorder="1" applyAlignment="1">
      <alignment horizontal="center" vertical="center" wrapText="1"/>
    </xf>
    <xf numFmtId="0" fontId="14" fillId="5" borderId="0" xfId="10" applyFill="1" applyAlignment="1">
      <alignment vertical="center" wrapText="1"/>
    </xf>
    <xf numFmtId="0" fontId="14" fillId="11" borderId="0" xfId="10" applyFill="1"/>
    <xf numFmtId="0" fontId="16" fillId="7" borderId="7" xfId="3" applyFont="1" applyFill="1" applyBorder="1" applyAlignment="1">
      <alignment horizontal="center" vertical="center"/>
    </xf>
    <xf numFmtId="0" fontId="16" fillId="7" borderId="7" xfId="1" applyFont="1" applyFill="1" applyBorder="1" applyAlignment="1">
      <alignment horizontal="center" vertical="center"/>
    </xf>
    <xf numFmtId="0" fontId="16" fillId="7" borderId="7" xfId="3" applyFont="1" applyFill="1" applyBorder="1" applyAlignment="1">
      <alignment horizontal="center" vertical="center" wrapText="1"/>
    </xf>
    <xf numFmtId="0" fontId="14" fillId="8" borderId="8" xfId="1" applyFont="1" applyFill="1" applyBorder="1" applyAlignment="1">
      <alignment horizontal="center" vertical="center" wrapText="1"/>
    </xf>
    <xf numFmtId="165" fontId="14" fillId="6" borderId="6" xfId="0" applyNumberFormat="1" applyFont="1" applyFill="1" applyBorder="1"/>
    <xf numFmtId="165" fontId="14" fillId="5" borderId="5" xfId="0" applyNumberFormat="1" applyFont="1" applyFill="1" applyBorder="1"/>
    <xf numFmtId="0" fontId="14" fillId="5" borderId="5" xfId="0" applyFont="1" applyFill="1" applyBorder="1"/>
    <xf numFmtId="165" fontId="14" fillId="6" borderId="0" xfId="0" applyNumberFormat="1" applyFont="1" applyFill="1"/>
    <xf numFmtId="0" fontId="14" fillId="6" borderId="0" xfId="0" applyFont="1" applyFill="1"/>
    <xf numFmtId="165" fontId="14" fillId="5" borderId="0" xfId="0" applyNumberFormat="1" applyFont="1" applyFill="1"/>
    <xf numFmtId="0" fontId="14" fillId="5" borderId="0" xfId="0" applyFont="1" applyFill="1"/>
    <xf numFmtId="0" fontId="14" fillId="6" borderId="6" xfId="0" applyFont="1" applyFill="1" applyBorder="1"/>
    <xf numFmtId="0" fontId="14" fillId="6" borderId="0" xfId="0" quotePrefix="1" applyFont="1" applyFill="1"/>
    <xf numFmtId="0" fontId="14" fillId="5" borderId="15" xfId="10" applyFill="1" applyBorder="1" applyAlignment="1">
      <alignment vertical="center" wrapText="1"/>
    </xf>
    <xf numFmtId="0" fontId="14" fillId="5" borderId="15" xfId="10" applyFill="1" applyBorder="1"/>
    <xf numFmtId="0" fontId="14" fillId="5" borderId="0" xfId="10" applyFill="1"/>
    <xf numFmtId="0" fontId="14" fillId="5" borderId="15" xfId="0" applyFont="1" applyFill="1" applyBorder="1"/>
    <xf numFmtId="0" fontId="14" fillId="6" borderId="0" xfId="10" applyFill="1"/>
    <xf numFmtId="0" fontId="14" fillId="12" borderId="0" xfId="10" applyFill="1"/>
    <xf numFmtId="0" fontId="14" fillId="6" borderId="0" xfId="10" applyFill="1" applyAlignment="1">
      <alignment vertical="center" wrapText="1"/>
    </xf>
    <xf numFmtId="165" fontId="14" fillId="6" borderId="0" xfId="4" applyNumberFormat="1" applyFill="1"/>
    <xf numFmtId="165" fontId="14" fillId="5" borderId="0" xfId="4" applyNumberFormat="1" applyFill="1"/>
    <xf numFmtId="165" fontId="8" fillId="0" borderId="0" xfId="0" applyNumberFormat="1" applyFont="1" applyAlignment="1">
      <alignment vertical="center"/>
    </xf>
    <xf numFmtId="0" fontId="21" fillId="13" borderId="0" xfId="8" applyFont="1" applyFill="1" applyAlignment="1">
      <alignment horizontal="left"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168" fontId="21" fillId="13" borderId="0" xfId="14" applyNumberFormat="1" applyFont="1" applyFill="1" applyBorder="1" applyAlignment="1">
      <alignment horizontal="left" vertical="center"/>
    </xf>
    <xf numFmtId="0" fontId="25" fillId="13" borderId="0" xfId="8" applyFont="1" applyFill="1" applyAlignment="1">
      <alignment horizontal="left" vertical="center"/>
    </xf>
    <xf numFmtId="0" fontId="22" fillId="13" borderId="16" xfId="8" applyFont="1" applyFill="1" applyBorder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168" fontId="26" fillId="13" borderId="16" xfId="14" applyNumberFormat="1" applyFont="1" applyFill="1" applyBorder="1" applyAlignment="1">
      <alignment horizontal="left" vertical="center"/>
    </xf>
    <xf numFmtId="168" fontId="26" fillId="13" borderId="0" xfId="14" applyNumberFormat="1" applyFont="1" applyFill="1" applyBorder="1" applyAlignment="1">
      <alignment horizontal="left" vertical="center"/>
    </xf>
    <xf numFmtId="0" fontId="23" fillId="13" borderId="16" xfId="8" applyFont="1" applyFill="1" applyBorder="1" applyAlignment="1">
      <alignment vertical="center"/>
    </xf>
    <xf numFmtId="168" fontId="27" fillId="13" borderId="16" xfId="14" applyNumberFormat="1" applyFont="1" applyFill="1" applyBorder="1" applyAlignment="1">
      <alignment horizontal="center" vertical="center"/>
    </xf>
    <xf numFmtId="168" fontId="28" fillId="13" borderId="17" xfId="14" applyNumberFormat="1" applyFont="1" applyFill="1" applyBorder="1" applyAlignment="1">
      <alignment horizontal="center" vertical="center" wrapText="1"/>
    </xf>
    <xf numFmtId="168" fontId="27" fillId="13" borderId="17" xfId="14" applyNumberFormat="1" applyFont="1" applyFill="1" applyBorder="1" applyAlignment="1">
      <alignment horizontal="center" vertical="center"/>
    </xf>
    <xf numFmtId="168" fontId="27" fillId="13" borderId="18" xfId="14" applyNumberFormat="1" applyFont="1" applyFill="1" applyBorder="1" applyAlignment="1">
      <alignment horizontal="center" vertical="center"/>
    </xf>
    <xf numFmtId="168" fontId="27" fillId="13" borderId="3" xfId="14" applyNumberFormat="1" applyFont="1" applyFill="1" applyBorder="1" applyAlignment="1">
      <alignment horizontal="center"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8" fillId="13" borderId="16" xfId="14" applyNumberFormat="1" applyFont="1" applyFill="1" applyBorder="1" applyAlignment="1">
      <alignment horizontal="center" vertical="center" wrapText="1"/>
    </xf>
    <xf numFmtId="168" fontId="27" fillId="13" borderId="19" xfId="14" applyNumberFormat="1" applyFont="1" applyFill="1" applyBorder="1" applyAlignment="1">
      <alignment horizontal="center" vertical="center"/>
    </xf>
    <xf numFmtId="0" fontId="27" fillId="13" borderId="0" xfId="8" applyFont="1" applyFill="1" applyAlignment="1">
      <alignment vertical="center"/>
    </xf>
    <xf numFmtId="0" fontId="21" fillId="14" borderId="20" xfId="8" applyFont="1" applyFill="1" applyBorder="1" applyAlignment="1">
      <alignment horizontal="center" vertical="center"/>
    </xf>
    <xf numFmtId="0" fontId="22" fillId="14" borderId="20" xfId="8" applyFont="1" applyFill="1" applyBorder="1" applyAlignment="1">
      <alignment horizontal="center" vertical="center"/>
    </xf>
    <xf numFmtId="0" fontId="22" fillId="14" borderId="20" xfId="8" applyFont="1" applyFill="1" applyBorder="1" applyAlignment="1">
      <alignment horizontal="left" vertical="center"/>
    </xf>
    <xf numFmtId="0" fontId="21" fillId="14" borderId="20" xfId="8" quotePrefix="1" applyFont="1" applyFill="1" applyBorder="1" applyAlignment="1">
      <alignment horizontal="center" vertical="center"/>
    </xf>
    <xf numFmtId="0" fontId="27" fillId="14" borderId="20" xfId="8" applyFont="1" applyFill="1" applyBorder="1" applyAlignment="1">
      <alignment horizontal="center" vertical="center"/>
    </xf>
    <xf numFmtId="168" fontId="21" fillId="14" borderId="21" xfId="14" applyNumberFormat="1" applyFont="1" applyFill="1" applyBorder="1" applyAlignment="1">
      <alignment horizontal="center" vertical="center" wrapText="1"/>
    </xf>
    <xf numFmtId="168" fontId="21" fillId="14" borderId="20" xfId="14" applyNumberFormat="1" applyFont="1" applyFill="1" applyBorder="1" applyAlignment="1">
      <alignment horizontal="center" vertical="center" wrapText="1"/>
    </xf>
    <xf numFmtId="168" fontId="29" fillId="14" borderId="20" xfId="14" applyNumberFormat="1" applyFont="1" applyFill="1" applyBorder="1" applyAlignment="1">
      <alignment horizontal="center" vertical="center" wrapText="1"/>
    </xf>
    <xf numFmtId="168" fontId="21" fillId="14" borderId="22" xfId="14" applyNumberFormat="1" applyFont="1" applyFill="1" applyBorder="1" applyAlignment="1">
      <alignment horizontal="center" vertical="center" wrapText="1"/>
    </xf>
    <xf numFmtId="0" fontId="20" fillId="13" borderId="0" xfId="8" applyFont="1" applyFill="1" applyAlignment="1">
      <alignment horizontal="center" vertical="center"/>
    </xf>
    <xf numFmtId="169" fontId="21" fillId="13" borderId="0" xfId="14" applyNumberFormat="1" applyFont="1" applyFill="1" applyBorder="1" applyAlignment="1">
      <alignment horizontal="center" vertical="center"/>
    </xf>
    <xf numFmtId="0" fontId="26" fillId="13" borderId="23" xfId="8" applyFont="1" applyFill="1" applyBorder="1" applyAlignment="1">
      <alignment horizontal="center" vertical="center"/>
    </xf>
    <xf numFmtId="0" fontId="21" fillId="13" borderId="23" xfId="8" applyFont="1" applyFill="1" applyBorder="1" applyAlignment="1">
      <alignment horizontal="left" vertical="center"/>
    </xf>
    <xf numFmtId="0" fontId="21" fillId="13" borderId="23" xfId="8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167" fontId="21" fillId="13" borderId="24" xfId="14" applyNumberFormat="1" applyFont="1" applyFill="1" applyBorder="1" applyAlignment="1">
      <alignment horizontal="right" vertical="center"/>
    </xf>
    <xf numFmtId="167" fontId="21" fillId="13" borderId="23" xfId="14" applyNumberFormat="1" applyFont="1" applyFill="1" applyBorder="1" applyAlignment="1">
      <alignment horizontal="right" vertical="center"/>
    </xf>
    <xf numFmtId="167" fontId="21" fillId="13" borderId="25" xfId="14" applyNumberFormat="1" applyFont="1" applyFill="1" applyBorder="1" applyAlignment="1">
      <alignment horizontal="right" vertical="center"/>
    </xf>
    <xf numFmtId="167" fontId="21" fillId="13" borderId="26" xfId="14" applyNumberFormat="1" applyFont="1" applyFill="1" applyBorder="1" applyAlignment="1">
      <alignment horizontal="right" vertical="center"/>
    </xf>
    <xf numFmtId="0" fontId="21" fillId="13" borderId="0" xfId="8" applyFont="1" applyFill="1" applyAlignment="1">
      <alignment vertical="center"/>
    </xf>
    <xf numFmtId="0" fontId="21" fillId="13" borderId="23" xfId="8" applyFont="1" applyFill="1" applyBorder="1" applyAlignment="1">
      <alignment vertical="center"/>
    </xf>
    <xf numFmtId="167" fontId="21" fillId="13" borderId="27" xfId="14" applyNumberFormat="1" applyFont="1" applyFill="1" applyBorder="1" applyAlignment="1">
      <alignment horizontal="right" vertical="center"/>
    </xf>
    <xf numFmtId="0" fontId="21" fillId="13" borderId="28" xfId="8" applyFont="1" applyFill="1" applyBorder="1" applyAlignment="1">
      <alignment vertical="center"/>
    </xf>
    <xf numFmtId="0" fontId="26" fillId="13" borderId="28" xfId="8" applyFont="1" applyFill="1" applyBorder="1" applyAlignment="1">
      <alignment horizontal="center" vertical="center"/>
    </xf>
    <xf numFmtId="0" fontId="21" fillId="13" borderId="28" xfId="8" applyFont="1" applyFill="1" applyBorder="1" applyAlignment="1">
      <alignment horizontal="left" vertical="center"/>
    </xf>
    <xf numFmtId="0" fontId="21" fillId="13" borderId="28" xfId="8" applyFont="1" applyFill="1" applyBorder="1" applyAlignment="1">
      <alignment horizontal="center" vertical="center"/>
    </xf>
    <xf numFmtId="0" fontId="27" fillId="13" borderId="28" xfId="8" applyFont="1" applyFill="1" applyBorder="1" applyAlignment="1">
      <alignment horizontal="center" vertical="center"/>
    </xf>
    <xf numFmtId="167" fontId="21" fillId="13" borderId="29" xfId="14" applyNumberFormat="1" applyFont="1" applyFill="1" applyBorder="1" applyAlignment="1">
      <alignment horizontal="right" vertical="center"/>
    </xf>
    <xf numFmtId="167" fontId="21" fillId="13" borderId="28" xfId="14" applyNumberFormat="1" applyFont="1" applyFill="1" applyBorder="1" applyAlignment="1">
      <alignment horizontal="right" vertical="center"/>
    </xf>
    <xf numFmtId="167" fontId="21" fillId="13" borderId="30" xfId="14" applyNumberFormat="1" applyFont="1" applyFill="1" applyBorder="1" applyAlignment="1">
      <alignment horizontal="right" vertical="center"/>
    </xf>
    <xf numFmtId="167" fontId="21" fillId="13" borderId="31" xfId="14" applyNumberFormat="1" applyFont="1" applyFill="1" applyBorder="1" applyAlignment="1">
      <alignment horizontal="right" vertical="center"/>
    </xf>
    <xf numFmtId="0" fontId="26" fillId="13" borderId="2" xfId="8" applyFont="1" applyFill="1" applyBorder="1" applyAlignment="1">
      <alignment horizontal="left" vertical="center"/>
    </xf>
    <xf numFmtId="0" fontId="21" fillId="13" borderId="2" xfId="8" applyFont="1" applyFill="1" applyBorder="1" applyAlignment="1">
      <alignment horizontal="center" vertical="center"/>
    </xf>
    <xf numFmtId="0" fontId="27" fillId="13" borderId="2" xfId="8" applyFont="1" applyFill="1" applyBorder="1" applyAlignment="1">
      <alignment horizontal="center" vertical="center"/>
    </xf>
    <xf numFmtId="170" fontId="26" fillId="13" borderId="2" xfId="15" applyNumberFormat="1" applyFont="1" applyFill="1" applyBorder="1" applyAlignment="1">
      <alignment horizontal="center" vertical="center"/>
    </xf>
    <xf numFmtId="167" fontId="21" fillId="13" borderId="2" xfId="14" applyNumberFormat="1" applyFont="1" applyFill="1" applyBorder="1" applyAlignment="1">
      <alignment horizontal="right" vertical="center"/>
    </xf>
    <xf numFmtId="167" fontId="26" fillId="13" borderId="2" xfId="14" applyNumberFormat="1" applyFont="1" applyFill="1" applyBorder="1" applyAlignment="1">
      <alignment horizontal="center" vertical="center"/>
    </xf>
    <xf numFmtId="167" fontId="21" fillId="13" borderId="2" xfId="14" applyNumberFormat="1" applyFont="1" applyFill="1" applyBorder="1" applyAlignment="1">
      <alignment horizontal="center" vertical="center"/>
    </xf>
    <xf numFmtId="0" fontId="27" fillId="13" borderId="0" xfId="8" applyFont="1" applyFill="1" applyAlignment="1">
      <alignment horizontal="center" vertical="center"/>
    </xf>
    <xf numFmtId="168" fontId="21" fillId="13" borderId="0" xfId="14" applyNumberFormat="1" applyFont="1" applyFill="1" applyAlignment="1">
      <alignment horizontal="center" vertical="center"/>
    </xf>
    <xf numFmtId="168" fontId="21" fillId="13" borderId="0" xfId="14" applyNumberFormat="1" applyFont="1" applyFill="1" applyBorder="1" applyAlignment="1">
      <alignment horizontal="center" vertical="center"/>
    </xf>
    <xf numFmtId="168" fontId="21" fillId="13" borderId="0" xfId="14" applyNumberFormat="1" applyFont="1" applyFill="1" applyBorder="1" applyAlignment="1">
      <alignment vertical="center"/>
    </xf>
    <xf numFmtId="168" fontId="21" fillId="13" borderId="0" xfId="14" applyNumberFormat="1" applyFont="1" applyFill="1" applyAlignment="1">
      <alignment vertical="center"/>
    </xf>
    <xf numFmtId="167" fontId="21" fillId="13" borderId="0" xfId="8" applyNumberFormat="1" applyFont="1" applyFill="1" applyAlignment="1">
      <alignment vertical="center"/>
    </xf>
    <xf numFmtId="0" fontId="14" fillId="13" borderId="6" xfId="10" applyFill="1" applyBorder="1"/>
    <xf numFmtId="165" fontId="14" fillId="13" borderId="6" xfId="4" applyNumberFormat="1" applyFill="1" applyBorder="1"/>
    <xf numFmtId="0" fontId="14" fillId="15" borderId="6" xfId="10" applyFill="1" applyBorder="1"/>
    <xf numFmtId="0" fontId="14" fillId="13" borderId="6" xfId="10" applyFill="1" applyBorder="1" applyAlignment="1">
      <alignment vertical="center" wrapText="1"/>
    </xf>
    <xf numFmtId="0" fontId="14" fillId="0" borderId="0" xfId="0" applyFont="1" applyAlignment="1">
      <alignment wrapText="1"/>
    </xf>
    <xf numFmtId="0" fontId="0" fillId="0" borderId="16" xfId="0" applyBorder="1"/>
    <xf numFmtId="0" fontId="16" fillId="7" borderId="7" xfId="9" applyFont="1" applyFill="1" applyBorder="1" applyAlignment="1">
      <alignment horizontal="center" vertical="center" wrapText="1"/>
    </xf>
    <xf numFmtId="166" fontId="14" fillId="5" borderId="15" xfId="4" applyNumberFormat="1" applyFill="1" applyBorder="1"/>
    <xf numFmtId="166" fontId="14" fillId="6" borderId="0" xfId="4" applyNumberFormat="1" applyFill="1"/>
    <xf numFmtId="166" fontId="14" fillId="5" borderId="0" xfId="4" applyNumberFormat="1" applyFill="1"/>
    <xf numFmtId="166" fontId="0" fillId="0" borderId="0" xfId="0" applyNumberFormat="1"/>
    <xf numFmtId="171" fontId="14" fillId="5" borderId="15" xfId="0" applyNumberFormat="1" applyFont="1" applyFill="1" applyBorder="1"/>
    <xf numFmtId="171" fontId="14" fillId="6" borderId="0" xfId="0" applyNumberFormat="1" applyFont="1" applyFill="1"/>
    <xf numFmtId="171" fontId="14" fillId="5" borderId="0" xfId="0" applyNumberFormat="1" applyFont="1" applyFill="1"/>
    <xf numFmtId="171" fontId="14" fillId="5" borderId="0" xfId="4" applyNumberFormat="1" applyFill="1"/>
    <xf numFmtId="171" fontId="14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4" fillId="13" borderId="0" xfId="10" applyFill="1"/>
    <xf numFmtId="0" fontId="14" fillId="13" borderId="0" xfId="10" applyFill="1" applyAlignment="1">
      <alignment vertical="center" wrapText="1"/>
    </xf>
    <xf numFmtId="0" fontId="0" fillId="13" borderId="0" xfId="0" applyFill="1"/>
    <xf numFmtId="165" fontId="14" fillId="13" borderId="0" xfId="4" applyNumberFormat="1" applyFill="1"/>
    <xf numFmtId="0" fontId="14" fillId="15" borderId="0" xfId="10" applyFill="1"/>
    <xf numFmtId="0" fontId="0" fillId="16" borderId="0" xfId="0" applyFill="1"/>
    <xf numFmtId="0" fontId="16" fillId="7" borderId="7" xfId="5" applyFont="1" applyFill="1" applyBorder="1" applyAlignment="1">
      <alignment horizontal="center" vertical="center"/>
    </xf>
    <xf numFmtId="0" fontId="16" fillId="7" borderId="7" xfId="5" applyFont="1" applyFill="1" applyBorder="1" applyAlignment="1">
      <alignment horizontal="center" vertical="center" wrapText="1"/>
    </xf>
    <xf numFmtId="0" fontId="16" fillId="18" borderId="7" xfId="5" applyFont="1" applyFill="1" applyBorder="1" applyAlignment="1">
      <alignment horizontal="center" vertical="center" wrapText="1"/>
    </xf>
    <xf numFmtId="0" fontId="14" fillId="8" borderId="8" xfId="6" applyFont="1" applyFill="1" applyBorder="1" applyAlignment="1">
      <alignment horizontal="center" vertical="center" wrapText="1"/>
    </xf>
    <xf numFmtId="0" fontId="30" fillId="19" borderId="0" xfId="0" applyFont="1" applyFill="1"/>
    <xf numFmtId="0" fontId="4" fillId="7" borderId="2" xfId="5" applyFont="1" applyFill="1" applyBorder="1" applyAlignment="1">
      <alignment vertical="center"/>
    </xf>
    <xf numFmtId="0" fontId="4" fillId="7" borderId="2" xfId="5" applyFont="1" applyFill="1" applyBorder="1" applyAlignment="1">
      <alignment horizontal="center" vertical="center" wrapText="1"/>
    </xf>
    <xf numFmtId="0" fontId="14" fillId="3" borderId="1" xfId="6" applyFont="1" applyFill="1" applyBorder="1" applyAlignment="1">
      <alignment horizontal="center" vertical="center" wrapText="1"/>
    </xf>
    <xf numFmtId="0" fontId="14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4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4" fillId="13" borderId="4" xfId="0" applyFont="1" applyFill="1" applyBorder="1"/>
    <xf numFmtId="165" fontId="14" fillId="13" borderId="0" xfId="0" applyNumberFormat="1" applyFont="1" applyFill="1"/>
    <xf numFmtId="0" fontId="14" fillId="13" borderId="0" xfId="0" applyFont="1" applyFill="1"/>
    <xf numFmtId="0" fontId="14" fillId="17" borderId="0" xfId="0" applyFont="1" applyFill="1"/>
    <xf numFmtId="0" fontId="14" fillId="5" borderId="6" xfId="0" applyFont="1" applyFill="1" applyBorder="1"/>
    <xf numFmtId="0" fontId="14" fillId="13" borderId="16" xfId="0" applyFont="1" applyFill="1" applyBorder="1"/>
    <xf numFmtId="0" fontId="0" fillId="13" borderId="16" xfId="0" applyFill="1" applyBorder="1"/>
    <xf numFmtId="0" fontId="14" fillId="20" borderId="0" xfId="10" applyFill="1"/>
    <xf numFmtId="0" fontId="14" fillId="8" borderId="8" xfId="5" applyFill="1" applyBorder="1" applyAlignment="1">
      <alignment horizontal="center" vertical="center" wrapText="1"/>
    </xf>
    <xf numFmtId="0" fontId="14" fillId="6" borderId="6" xfId="4" applyFill="1" applyBorder="1"/>
    <xf numFmtId="0" fontId="14" fillId="8" borderId="16" xfId="5" applyFill="1" applyBorder="1" applyAlignment="1">
      <alignment horizontal="center" vertical="center" wrapText="1"/>
    </xf>
    <xf numFmtId="0" fontId="14" fillId="6" borderId="16" xfId="0" applyFont="1" applyFill="1" applyBorder="1"/>
    <xf numFmtId="0" fontId="0" fillId="6" borderId="0" xfId="0" applyFill="1"/>
    <xf numFmtId="11" fontId="14" fillId="6" borderId="0" xfId="0" applyNumberFormat="1" applyFont="1" applyFill="1"/>
    <xf numFmtId="11" fontId="0" fillId="6" borderId="0" xfId="0" applyNumberFormat="1" applyFill="1"/>
    <xf numFmtId="0" fontId="16" fillId="7" borderId="32" xfId="10" applyFont="1" applyFill="1" applyBorder="1" applyAlignment="1">
      <alignment horizontal="center" vertical="center" wrapText="1"/>
    </xf>
    <xf numFmtId="0" fontId="16" fillId="7" borderId="32" xfId="10" applyFont="1" applyFill="1" applyBorder="1" applyAlignment="1">
      <alignment horizontal="center" vertical="center"/>
    </xf>
    <xf numFmtId="0" fontId="14" fillId="8" borderId="33" xfId="10" applyFill="1" applyBorder="1" applyAlignment="1">
      <alignment horizontal="center" vertical="center" wrapText="1"/>
    </xf>
    <xf numFmtId="0" fontId="14" fillId="5" borderId="34" xfId="10" applyFill="1" applyBorder="1" applyAlignment="1">
      <alignment vertical="center" wrapText="1"/>
    </xf>
    <xf numFmtId="0" fontId="14" fillId="5" borderId="35" xfId="10" applyFill="1" applyBorder="1" applyAlignment="1">
      <alignment vertical="center" wrapText="1"/>
    </xf>
    <xf numFmtId="0" fontId="14" fillId="6" borderId="35" xfId="10" applyFill="1" applyBorder="1" applyAlignment="1">
      <alignment vertical="center" wrapText="1"/>
    </xf>
    <xf numFmtId="0" fontId="14" fillId="13" borderId="35" xfId="10" applyFill="1" applyBorder="1" applyAlignment="1">
      <alignment vertical="center" wrapText="1"/>
    </xf>
    <xf numFmtId="0" fontId="14" fillId="13" borderId="35" xfId="10" applyFill="1" applyBorder="1"/>
    <xf numFmtId="0" fontId="0" fillId="13" borderId="35" xfId="0" applyFill="1" applyBorder="1"/>
    <xf numFmtId="0" fontId="14" fillId="13" borderId="36" xfId="10" applyFill="1" applyBorder="1" applyAlignment="1">
      <alignment vertical="center" wrapText="1"/>
    </xf>
    <xf numFmtId="2" fontId="14" fillId="5" borderId="34" xfId="10" applyNumberFormat="1" applyFill="1" applyBorder="1" applyAlignment="1">
      <alignment vertical="center" wrapText="1"/>
    </xf>
    <xf numFmtId="2" fontId="14" fillId="5" borderId="15" xfId="10" applyNumberFormat="1" applyFill="1" applyBorder="1" applyAlignment="1">
      <alignment vertical="center" wrapText="1"/>
    </xf>
    <xf numFmtId="2" fontId="14" fillId="5" borderId="35" xfId="10" applyNumberFormat="1" applyFill="1" applyBorder="1" applyAlignment="1">
      <alignment vertical="center" wrapText="1"/>
    </xf>
    <xf numFmtId="2" fontId="14" fillId="5" borderId="0" xfId="10" applyNumberFormat="1" applyFill="1" applyAlignment="1">
      <alignment vertical="center" wrapText="1"/>
    </xf>
    <xf numFmtId="2" fontId="14" fillId="6" borderId="35" xfId="10" applyNumberFormat="1" applyFill="1" applyBorder="1" applyAlignment="1">
      <alignment vertical="center" wrapText="1"/>
    </xf>
    <xf numFmtId="2" fontId="14" fillId="6" borderId="0" xfId="10" applyNumberFormat="1" applyFill="1" applyAlignment="1">
      <alignment vertical="center" wrapText="1"/>
    </xf>
    <xf numFmtId="2" fontId="14" fillId="13" borderId="35" xfId="10" applyNumberFormat="1" applyFill="1" applyBorder="1" applyAlignment="1">
      <alignment vertical="center" wrapText="1"/>
    </xf>
    <xf numFmtId="2" fontId="14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4" fillId="13" borderId="36" xfId="10" applyNumberFormat="1" applyFill="1" applyBorder="1" applyAlignment="1">
      <alignment vertical="center" wrapText="1"/>
    </xf>
    <xf numFmtId="2" fontId="14" fillId="13" borderId="6" xfId="10" applyNumberFormat="1" applyFill="1" applyBorder="1" applyAlignment="1">
      <alignment vertical="center" wrapText="1"/>
    </xf>
    <xf numFmtId="0" fontId="14" fillId="13" borderId="0" xfId="7" applyFill="1"/>
    <xf numFmtId="0" fontId="14" fillId="5" borderId="4" xfId="0" applyFont="1" applyFill="1" applyBorder="1"/>
    <xf numFmtId="0" fontId="14" fillId="6" borderId="4" xfId="0" applyFont="1" applyFill="1" applyBorder="1"/>
    <xf numFmtId="0" fontId="14" fillId="21" borderId="43" xfId="0" applyFont="1" applyFill="1" applyBorder="1"/>
    <xf numFmtId="0" fontId="0" fillId="21" borderId="43" xfId="0" applyFill="1" applyBorder="1"/>
    <xf numFmtId="0" fontId="8" fillId="0" borderId="0" xfId="3" applyFont="1" applyAlignment="1">
      <alignment horizontal="left"/>
    </xf>
    <xf numFmtId="0" fontId="16" fillId="7" borderId="7" xfId="0" applyFont="1" applyFill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5" borderId="44" xfId="0" applyFont="1" applyFill="1" applyBorder="1"/>
    <xf numFmtId="0" fontId="14" fillId="5" borderId="45" xfId="0" applyFont="1" applyFill="1" applyBorder="1"/>
    <xf numFmtId="0" fontId="14" fillId="6" borderId="45" xfId="0" applyFont="1" applyFill="1" applyBorder="1"/>
    <xf numFmtId="0" fontId="14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8" fillId="13" borderId="0" xfId="3" applyFont="1" applyFill="1" applyAlignment="1">
      <alignment horizontal="left"/>
    </xf>
    <xf numFmtId="0" fontId="6" fillId="13" borderId="0" xfId="3" applyFill="1"/>
    <xf numFmtId="0" fontId="16" fillId="7" borderId="7" xfId="18" applyFont="1" applyFill="1" applyBorder="1" applyAlignment="1">
      <alignment horizontal="center" vertical="center" wrapText="1"/>
    </xf>
    <xf numFmtId="0" fontId="14" fillId="21" borderId="3" xfId="0" applyFont="1" applyFill="1" applyBorder="1"/>
    <xf numFmtId="0" fontId="0" fillId="21" borderId="3" xfId="0" applyFill="1" applyBorder="1"/>
    <xf numFmtId="0" fontId="33" fillId="0" borderId="0" xfId="3" applyFont="1" applyAlignment="1">
      <alignment horizontal="left"/>
    </xf>
    <xf numFmtId="0" fontId="16" fillId="22" borderId="47" xfId="3" applyFont="1" applyFill="1" applyBorder="1" applyAlignment="1">
      <alignment horizontal="center" vertical="center"/>
    </xf>
    <xf numFmtId="0" fontId="16" fillId="22" borderId="47" xfId="1" applyFont="1" applyFill="1" applyBorder="1" applyAlignment="1">
      <alignment horizontal="center" vertical="center"/>
    </xf>
    <xf numFmtId="0" fontId="16" fillId="22" borderId="47" xfId="9" applyFont="1" applyFill="1" applyBorder="1" applyAlignment="1">
      <alignment horizontal="center" vertical="center" wrapText="1"/>
    </xf>
    <xf numFmtId="0" fontId="14" fillId="23" borderId="48" xfId="1" applyFont="1" applyFill="1" applyBorder="1" applyAlignment="1">
      <alignment horizontal="center" vertical="center" wrapText="1"/>
    </xf>
    <xf numFmtId="0" fontId="14" fillId="24" borderId="49" xfId="0" applyFont="1" applyFill="1" applyBorder="1"/>
    <xf numFmtId="0" fontId="14" fillId="25" borderId="50" xfId="0" applyFont="1" applyFill="1" applyBorder="1"/>
    <xf numFmtId="0" fontId="14" fillId="5" borderId="2" xfId="0" applyFont="1" applyFill="1" applyBorder="1"/>
    <xf numFmtId="0" fontId="14" fillId="26" borderId="15" xfId="0" applyFont="1" applyFill="1" applyBorder="1"/>
    <xf numFmtId="0" fontId="34" fillId="6" borderId="0" xfId="0" applyFont="1" applyFill="1"/>
    <xf numFmtId="0" fontId="34" fillId="17" borderId="0" xfId="0" applyFont="1" applyFill="1"/>
    <xf numFmtId="165" fontId="14" fillId="5" borderId="15" xfId="0" applyNumberFormat="1" applyFont="1" applyFill="1" applyBorder="1"/>
    <xf numFmtId="0" fontId="35" fillId="4" borderId="0" xfId="10" applyFont="1" applyFill="1"/>
    <xf numFmtId="14" fontId="31" fillId="13" borderId="42" xfId="13" applyNumberFormat="1" applyFont="1" applyFill="1" applyBorder="1" applyAlignment="1">
      <alignment horizontal="left" vertical="top"/>
    </xf>
    <xf numFmtId="165" fontId="35" fillId="4" borderId="0" xfId="0" quotePrefix="1" applyNumberFormat="1" applyFont="1" applyFill="1"/>
    <xf numFmtId="165" fontId="35" fillId="4" borderId="0" xfId="0" applyNumberFormat="1" applyFont="1" applyFill="1"/>
    <xf numFmtId="0" fontId="36" fillId="19" borderId="0" xfId="0" applyFont="1" applyFill="1"/>
    <xf numFmtId="0" fontId="14" fillId="16" borderId="2" xfId="0" applyFont="1" applyFill="1" applyBorder="1"/>
    <xf numFmtId="0" fontId="14" fillId="0" borderId="0" xfId="7"/>
    <xf numFmtId="0" fontId="14" fillId="21" borderId="2" xfId="7" applyFill="1" applyBorder="1"/>
    <xf numFmtId="0" fontId="14" fillId="5" borderId="44" xfId="7" applyFill="1" applyBorder="1"/>
    <xf numFmtId="0" fontId="14" fillId="5" borderId="51" xfId="7" applyFill="1" applyBorder="1"/>
    <xf numFmtId="0" fontId="14" fillId="10" borderId="0" xfId="7" applyFill="1"/>
    <xf numFmtId="0" fontId="14" fillId="5" borderId="45" xfId="7" applyFill="1" applyBorder="1"/>
    <xf numFmtId="0" fontId="14" fillId="26" borderId="45" xfId="7" applyFill="1" applyBorder="1"/>
    <xf numFmtId="0" fontId="14" fillId="16" borderId="45" xfId="7" applyFill="1" applyBorder="1"/>
    <xf numFmtId="2" fontId="14" fillId="16" borderId="45" xfId="7" applyNumberFormat="1" applyFill="1" applyBorder="1"/>
    <xf numFmtId="0" fontId="14" fillId="16" borderId="0" xfId="7" applyFill="1"/>
    <xf numFmtId="0" fontId="14" fillId="27" borderId="16" xfId="7" applyFill="1" applyBorder="1"/>
    <xf numFmtId="0" fontId="14" fillId="21" borderId="45" xfId="7" applyFill="1" applyBorder="1"/>
    <xf numFmtId="0" fontId="14" fillId="6" borderId="45" xfId="7" applyFill="1" applyBorder="1"/>
    <xf numFmtId="0" fontId="14" fillId="10" borderId="45" xfId="7" applyFill="1" applyBorder="1"/>
    <xf numFmtId="0" fontId="14" fillId="27" borderId="45" xfId="7" applyFill="1" applyBorder="1"/>
    <xf numFmtId="0" fontId="19" fillId="0" borderId="0" xfId="19"/>
    <xf numFmtId="0" fontId="14" fillId="17" borderId="45" xfId="7" applyFill="1" applyBorder="1"/>
    <xf numFmtId="0" fontId="14" fillId="17" borderId="0" xfId="7" applyFill="1"/>
    <xf numFmtId="166" fontId="14" fillId="16" borderId="45" xfId="7" applyNumberFormat="1" applyFill="1" applyBorder="1"/>
    <xf numFmtId="0" fontId="14" fillId="17" borderId="52" xfId="7" applyFill="1" applyBorder="1"/>
    <xf numFmtId="0" fontId="14" fillId="27" borderId="52" xfId="7" applyFill="1" applyBorder="1"/>
    <xf numFmtId="0" fontId="38" fillId="13" borderId="53" xfId="7" applyFont="1" applyFill="1" applyBorder="1"/>
    <xf numFmtId="0" fontId="38" fillId="13" borderId="49" xfId="7" applyFont="1" applyFill="1" applyBorder="1" applyAlignment="1">
      <alignment wrapText="1"/>
    </xf>
    <xf numFmtId="0" fontId="16" fillId="13" borderId="49" xfId="7" applyFont="1" applyFill="1" applyBorder="1"/>
    <xf numFmtId="0" fontId="14" fillId="13" borderId="49" xfId="7" applyFill="1" applyBorder="1"/>
    <xf numFmtId="0" fontId="14" fillId="13" borderId="54" xfId="7" applyFill="1" applyBorder="1"/>
    <xf numFmtId="0" fontId="14" fillId="13" borderId="55" xfId="7" applyFill="1" applyBorder="1"/>
    <xf numFmtId="0" fontId="14" fillId="13" borderId="56" xfId="7" applyFill="1" applyBorder="1"/>
    <xf numFmtId="0" fontId="14" fillId="24" borderId="49" xfId="7" applyFill="1" applyBorder="1"/>
    <xf numFmtId="0" fontId="39" fillId="13" borderId="55" xfId="7" applyFont="1" applyFill="1" applyBorder="1"/>
    <xf numFmtId="0" fontId="39" fillId="13" borderId="0" xfId="7" applyFont="1" applyFill="1" applyAlignment="1">
      <alignment wrapText="1"/>
    </xf>
    <xf numFmtId="0" fontId="39" fillId="13" borderId="56" xfId="7" applyFont="1" applyFill="1" applyBorder="1" applyAlignment="1">
      <alignment wrapText="1"/>
    </xf>
    <xf numFmtId="0" fontId="39" fillId="0" borderId="55" xfId="7" applyFont="1" applyBorder="1" applyAlignment="1">
      <alignment wrapText="1"/>
    </xf>
    <xf numFmtId="0" fontId="39" fillId="0" borderId="0" xfId="7" applyFont="1" applyAlignment="1">
      <alignment wrapText="1"/>
    </xf>
    <xf numFmtId="0" fontId="39" fillId="0" borderId="56" xfId="7" applyFont="1" applyBorder="1" applyAlignment="1">
      <alignment wrapText="1"/>
    </xf>
    <xf numFmtId="0" fontId="41" fillId="0" borderId="55" xfId="7" applyFont="1" applyBorder="1"/>
    <xf numFmtId="0" fontId="41" fillId="0" borderId="0" xfId="7" applyFont="1"/>
    <xf numFmtId="0" fontId="41" fillId="0" borderId="0" xfId="7" applyFont="1" applyAlignment="1">
      <alignment wrapText="1"/>
    </xf>
    <xf numFmtId="0" fontId="43" fillId="0" borderId="56" xfId="7" applyFont="1" applyBorder="1" applyAlignment="1">
      <alignment wrapText="1"/>
    </xf>
    <xf numFmtId="0" fontId="41" fillId="0" borderId="56" xfId="7" applyFont="1" applyBorder="1"/>
    <xf numFmtId="0" fontId="39" fillId="0" borderId="55" xfId="7" applyFont="1" applyBorder="1"/>
    <xf numFmtId="0" fontId="39" fillId="0" borderId="0" xfId="7" applyFont="1"/>
    <xf numFmtId="0" fontId="46" fillId="0" borderId="56" xfId="7" applyFont="1" applyBorder="1"/>
    <xf numFmtId="0" fontId="39" fillId="13" borderId="53" xfId="7" applyFont="1" applyFill="1" applyBorder="1"/>
    <xf numFmtId="0" fontId="39" fillId="13" borderId="49" xfId="7" applyFont="1" applyFill="1" applyBorder="1"/>
    <xf numFmtId="0" fontId="41" fillId="13" borderId="49" xfId="7" applyFont="1" applyFill="1" applyBorder="1"/>
    <xf numFmtId="0" fontId="41" fillId="13" borderId="49" xfId="7" applyFont="1" applyFill="1" applyBorder="1" applyAlignment="1">
      <alignment wrapText="1"/>
    </xf>
    <xf numFmtId="0" fontId="43" fillId="13" borderId="54" xfId="7" applyFont="1" applyFill="1" applyBorder="1" applyAlignment="1">
      <alignment wrapText="1"/>
    </xf>
    <xf numFmtId="0" fontId="14" fillId="0" borderId="56" xfId="7" applyBorder="1"/>
    <xf numFmtId="0" fontId="39" fillId="0" borderId="57" xfId="7" applyFont="1" applyBorder="1"/>
    <xf numFmtId="0" fontId="39" fillId="0" borderId="50" xfId="7" applyFont="1" applyBorder="1"/>
    <xf numFmtId="0" fontId="14" fillId="0" borderId="50" xfId="7" applyBorder="1"/>
    <xf numFmtId="0" fontId="14" fillId="0" borderId="58" xfId="7" applyBorder="1"/>
    <xf numFmtId="0" fontId="16" fillId="7" borderId="7" xfId="7" applyFont="1" applyFill="1" applyBorder="1" applyAlignment="1">
      <alignment horizontal="center" vertical="center" wrapText="1"/>
    </xf>
    <xf numFmtId="0" fontId="16" fillId="7" borderId="0" xfId="7" applyFont="1" applyFill="1" applyAlignment="1">
      <alignment horizontal="center" vertical="center" wrapText="1"/>
    </xf>
    <xf numFmtId="0" fontId="14" fillId="8" borderId="8" xfId="7" applyFill="1" applyBorder="1" applyAlignment="1">
      <alignment horizontal="center" vertical="center" wrapText="1"/>
    </xf>
    <xf numFmtId="0" fontId="14" fillId="8" borderId="0" xfId="7" applyFill="1" applyAlignment="1">
      <alignment horizontal="center" vertical="center" wrapText="1"/>
    </xf>
    <xf numFmtId="0" fontId="14" fillId="5" borderId="0" xfId="7" applyFill="1"/>
    <xf numFmtId="0" fontId="14" fillId="5" borderId="15" xfId="7" applyFill="1" applyBorder="1"/>
    <xf numFmtId="0" fontId="14" fillId="6" borderId="0" xfId="7" applyFill="1"/>
    <xf numFmtId="0" fontId="14" fillId="5" borderId="4" xfId="7" applyFill="1" applyBorder="1"/>
    <xf numFmtId="0" fontId="14" fillId="6" borderId="6" xfId="7" applyFill="1" applyBorder="1"/>
    <xf numFmtId="0" fontId="16" fillId="7" borderId="37" xfId="3" applyFont="1" applyFill="1" applyBorder="1" applyAlignment="1">
      <alignment horizontal="center" vertical="center"/>
    </xf>
    <xf numFmtId="0" fontId="16" fillId="7" borderId="2" xfId="1" applyFont="1" applyFill="1" applyBorder="1" applyAlignment="1">
      <alignment horizontal="center" vertical="center"/>
    </xf>
    <xf numFmtId="0" fontId="16" fillId="7" borderId="2" xfId="3" applyFont="1" applyFill="1" applyBorder="1" applyAlignment="1">
      <alignment horizontal="center" vertical="center"/>
    </xf>
    <xf numFmtId="0" fontId="16" fillId="7" borderId="2" xfId="3" applyFont="1" applyFill="1" applyBorder="1" applyAlignment="1">
      <alignment horizontal="center" vertical="center" wrapText="1"/>
    </xf>
    <xf numFmtId="0" fontId="16" fillId="7" borderId="2" xfId="7" applyFont="1" applyFill="1" applyBorder="1" applyAlignment="1">
      <alignment horizontal="center" vertical="center" wrapText="1"/>
    </xf>
    <xf numFmtId="0" fontId="16" fillId="7" borderId="38" xfId="7" applyFont="1" applyFill="1" applyBorder="1" applyAlignment="1">
      <alignment horizontal="center" vertical="center" wrapText="1"/>
    </xf>
    <xf numFmtId="0" fontId="16" fillId="7" borderId="59" xfId="3" applyFont="1" applyFill="1" applyBorder="1" applyAlignment="1">
      <alignment horizontal="center" vertical="center" wrapText="1"/>
    </xf>
    <xf numFmtId="0" fontId="14" fillId="8" borderId="60" xfId="1" applyFont="1" applyFill="1" applyBorder="1" applyAlignment="1">
      <alignment horizontal="center" vertical="center" wrapText="1"/>
    </xf>
    <xf numFmtId="0" fontId="14" fillId="8" borderId="3" xfId="1" applyFont="1" applyFill="1" applyBorder="1" applyAlignment="1">
      <alignment horizontal="center" vertical="center" wrapText="1"/>
    </xf>
    <xf numFmtId="0" fontId="14" fillId="8" borderId="3" xfId="7" applyFill="1" applyBorder="1" applyAlignment="1">
      <alignment horizontal="center" vertical="center" wrapText="1"/>
    </xf>
    <xf numFmtId="0" fontId="14" fillId="8" borderId="61" xfId="7" applyFill="1" applyBorder="1" applyAlignment="1">
      <alignment horizontal="center" vertical="center" wrapText="1"/>
    </xf>
    <xf numFmtId="0" fontId="14" fillId="8" borderId="16" xfId="7" applyFill="1" applyBorder="1" applyAlignment="1">
      <alignment horizontal="center" vertical="center" wrapText="1"/>
    </xf>
    <xf numFmtId="0" fontId="14" fillId="0" borderId="37" xfId="7" applyBorder="1"/>
    <xf numFmtId="0" fontId="14" fillId="0" borderId="2" xfId="7" applyBorder="1"/>
    <xf numFmtId="4" fontId="14" fillId="21" borderId="2" xfId="7" applyNumberFormat="1" applyFill="1" applyBorder="1"/>
    <xf numFmtId="0" fontId="14" fillId="21" borderId="38" xfId="7" applyFill="1" applyBorder="1"/>
    <xf numFmtId="0" fontId="14" fillId="0" borderId="35" xfId="7" applyBorder="1"/>
    <xf numFmtId="0" fontId="14" fillId="9" borderId="0" xfId="7" applyFill="1"/>
    <xf numFmtId="0" fontId="14" fillId="0" borderId="39" xfId="7" applyBorder="1"/>
    <xf numFmtId="0" fontId="14" fillId="26" borderId="0" xfId="7" applyFill="1"/>
    <xf numFmtId="2" fontId="14" fillId="16" borderId="0" xfId="7" applyNumberFormat="1" applyFill="1"/>
    <xf numFmtId="0" fontId="14" fillId="0" borderId="40" xfId="7" applyBorder="1"/>
    <xf numFmtId="0" fontId="14" fillId="0" borderId="16" xfId="7" applyBorder="1"/>
    <xf numFmtId="0" fontId="14" fillId="28" borderId="16" xfId="7" applyFill="1" applyBorder="1"/>
    <xf numFmtId="0" fontId="14" fillId="0" borderId="41" xfId="7" applyBorder="1"/>
    <xf numFmtId="0" fontId="14" fillId="5" borderId="37" xfId="7" applyFill="1" applyBorder="1"/>
    <xf numFmtId="2" fontId="14" fillId="26" borderId="0" xfId="7" applyNumberFormat="1" applyFill="1"/>
    <xf numFmtId="0" fontId="14" fillId="0" borderId="0" xfId="7" quotePrefix="1"/>
    <xf numFmtId="0" fontId="14" fillId="5" borderId="35" xfId="7" applyFill="1" applyBorder="1"/>
    <xf numFmtId="0" fontId="14" fillId="21" borderId="0" xfId="7" applyFill="1"/>
    <xf numFmtId="0" fontId="14" fillId="21" borderId="39" xfId="7" applyFill="1" applyBorder="1"/>
    <xf numFmtId="0" fontId="14" fillId="28" borderId="0" xfId="7" applyFill="1"/>
    <xf numFmtId="0" fontId="14" fillId="0" borderId="20" xfId="7" applyBorder="1"/>
    <xf numFmtId="0" fontId="16" fillId="0" borderId="0" xfId="7" applyFont="1"/>
    <xf numFmtId="3" fontId="16" fillId="0" borderId="0" xfId="20" applyNumberFormat="1" applyFont="1"/>
    <xf numFmtId="172" fontId="16" fillId="0" borderId="0" xfId="20" applyNumberFormat="1" applyFont="1"/>
    <xf numFmtId="0" fontId="14" fillId="0" borderId="53" xfId="7" applyBorder="1"/>
    <xf numFmtId="0" fontId="14" fillId="0" borderId="49" xfId="7" applyBorder="1"/>
    <xf numFmtId="0" fontId="14" fillId="0" borderId="54" xfId="7" applyBorder="1"/>
    <xf numFmtId="0" fontId="47" fillId="29" borderId="62" xfId="7" applyFont="1" applyFill="1" applyBorder="1" applyAlignment="1">
      <alignment wrapText="1"/>
    </xf>
    <xf numFmtId="0" fontId="47" fillId="29" borderId="63" xfId="7" applyFont="1" applyFill="1" applyBorder="1" applyAlignment="1">
      <alignment horizontal="center" wrapText="1"/>
    </xf>
    <xf numFmtId="0" fontId="47" fillId="29" borderId="64" xfId="7" applyFont="1" applyFill="1" applyBorder="1" applyAlignment="1">
      <alignment horizontal="center" wrapText="1"/>
    </xf>
    <xf numFmtId="0" fontId="47" fillId="29" borderId="65" xfId="7" applyFont="1" applyFill="1" applyBorder="1" applyAlignment="1">
      <alignment horizontal="center" wrapText="1"/>
    </xf>
    <xf numFmtId="0" fontId="47" fillId="29" borderId="66" xfId="7" applyFont="1" applyFill="1" applyBorder="1" applyAlignment="1">
      <alignment horizontal="center" wrapText="1"/>
    </xf>
    <xf numFmtId="0" fontId="14" fillId="13" borderId="68" xfId="7" applyFill="1" applyBorder="1"/>
    <xf numFmtId="0" fontId="16" fillId="13" borderId="69" xfId="7" applyFont="1" applyFill="1" applyBorder="1"/>
    <xf numFmtId="0" fontId="47" fillId="29" borderId="70" xfId="7" applyFont="1" applyFill="1" applyBorder="1" applyAlignment="1">
      <alignment wrapText="1"/>
    </xf>
    <xf numFmtId="0" fontId="47" fillId="29" borderId="71" xfId="7" applyFont="1" applyFill="1" applyBorder="1" applyAlignment="1">
      <alignment wrapText="1"/>
    </xf>
    <xf numFmtId="0" fontId="47" fillId="29" borderId="72" xfId="7" applyFont="1" applyFill="1" applyBorder="1" applyAlignment="1">
      <alignment wrapText="1"/>
    </xf>
    <xf numFmtId="0" fontId="47" fillId="29" borderId="73" xfId="7" applyFont="1" applyFill="1" applyBorder="1" applyAlignment="1">
      <alignment wrapText="1"/>
    </xf>
    <xf numFmtId="0" fontId="47" fillId="29" borderId="74" xfId="7" applyFont="1" applyFill="1" applyBorder="1" applyAlignment="1">
      <alignment wrapText="1"/>
    </xf>
    <xf numFmtId="0" fontId="14" fillId="13" borderId="67" xfId="7" applyFill="1" applyBorder="1"/>
    <xf numFmtId="0" fontId="14" fillId="13" borderId="69" xfId="7" applyFill="1" applyBorder="1"/>
    <xf numFmtId="0" fontId="48" fillId="29" borderId="75" xfId="7" applyFont="1" applyFill="1" applyBorder="1"/>
    <xf numFmtId="4" fontId="48" fillId="0" borderId="76" xfId="7" applyNumberFormat="1" applyFont="1" applyBorder="1"/>
    <xf numFmtId="4" fontId="48" fillId="0" borderId="61" xfId="7" applyNumberFormat="1" applyFont="1" applyBorder="1"/>
    <xf numFmtId="4" fontId="48" fillId="0" borderId="13" xfId="7" applyNumberFormat="1" applyFont="1" applyBorder="1"/>
    <xf numFmtId="4" fontId="48" fillId="0" borderId="77" xfId="7" applyNumberFormat="1" applyFont="1" applyBorder="1"/>
    <xf numFmtId="0" fontId="48" fillId="0" borderId="78" xfId="7" applyFont="1" applyBorder="1"/>
    <xf numFmtId="0" fontId="48" fillId="0" borderId="41" xfId="7" applyFont="1" applyBorder="1"/>
    <xf numFmtId="0" fontId="48" fillId="0" borderId="11" xfId="7" applyFont="1" applyBorder="1"/>
    <xf numFmtId="0" fontId="48" fillId="0" borderId="79" xfId="7" applyFont="1" applyBorder="1"/>
    <xf numFmtId="0" fontId="16" fillId="13" borderId="67" xfId="7" applyFont="1" applyFill="1" applyBorder="1"/>
    <xf numFmtId="4" fontId="14" fillId="13" borderId="68" xfId="7" applyNumberFormat="1" applyFill="1" applyBorder="1"/>
    <xf numFmtId="3" fontId="14" fillId="13" borderId="68" xfId="7" applyNumberFormat="1" applyFill="1" applyBorder="1"/>
    <xf numFmtId="0" fontId="48" fillId="29" borderId="70" xfId="7" applyFont="1" applyFill="1" applyBorder="1"/>
    <xf numFmtId="0" fontId="48" fillId="0" borderId="71" xfId="7" applyFont="1" applyBorder="1"/>
    <xf numFmtId="0" fontId="48" fillId="0" borderId="72" xfId="7" applyFont="1" applyBorder="1"/>
    <xf numFmtId="0" fontId="48" fillId="0" borderId="73" xfId="7" applyFont="1" applyBorder="1"/>
    <xf numFmtId="0" fontId="48" fillId="0" borderId="74" xfId="7" applyFont="1" applyBorder="1"/>
    <xf numFmtId="0" fontId="49" fillId="13" borderId="68" xfId="7" applyFont="1" applyFill="1" applyBorder="1"/>
    <xf numFmtId="0" fontId="49" fillId="13" borderId="69" xfId="7" applyFont="1" applyFill="1" applyBorder="1"/>
    <xf numFmtId="0" fontId="14" fillId="13" borderId="80" xfId="7" applyFill="1" applyBorder="1"/>
    <xf numFmtId="0" fontId="51" fillId="13" borderId="81" xfId="7" applyFont="1" applyFill="1" applyBorder="1"/>
    <xf numFmtId="0" fontId="14" fillId="13" borderId="81" xfId="7" applyFill="1" applyBorder="1"/>
    <xf numFmtId="3" fontId="14" fillId="13" borderId="81" xfId="7" applyNumberFormat="1" applyFill="1" applyBorder="1"/>
    <xf numFmtId="0" fontId="14" fillId="13" borderId="82" xfId="7" applyFill="1" applyBorder="1"/>
    <xf numFmtId="0" fontId="16" fillId="0" borderId="67" xfId="7" applyFont="1" applyBorder="1"/>
    <xf numFmtId="0" fontId="14" fillId="0" borderId="68" xfId="7" applyBorder="1"/>
    <xf numFmtId="0" fontId="14" fillId="0" borderId="69" xfId="7" applyBorder="1"/>
    <xf numFmtId="0" fontId="14" fillId="0" borderId="67" xfId="7" applyBorder="1"/>
    <xf numFmtId="3" fontId="14" fillId="0" borderId="68" xfId="7" applyNumberFormat="1" applyBorder="1"/>
    <xf numFmtId="0" fontId="14" fillId="0" borderId="83" xfId="7" applyBorder="1"/>
    <xf numFmtId="0" fontId="37" fillId="0" borderId="84" xfId="7" applyFont="1" applyBorder="1"/>
    <xf numFmtId="3" fontId="14" fillId="0" borderId="84" xfId="7" applyNumberFormat="1" applyBorder="1"/>
    <xf numFmtId="0" fontId="14" fillId="0" borderId="84" xfId="7" applyBorder="1"/>
    <xf numFmtId="0" fontId="14" fillId="0" borderId="85" xfId="7" applyBorder="1"/>
    <xf numFmtId="0" fontId="14" fillId="21" borderId="2" xfId="0" applyFont="1" applyFill="1" applyBorder="1"/>
    <xf numFmtId="0" fontId="14" fillId="5" borderId="51" xfId="0" applyFont="1" applyFill="1" applyBorder="1"/>
    <xf numFmtId="0" fontId="14" fillId="10" borderId="0" xfId="0" applyFont="1" applyFill="1"/>
    <xf numFmtId="0" fontId="14" fillId="16" borderId="45" xfId="0" applyFont="1" applyFill="1" applyBorder="1"/>
    <xf numFmtId="0" fontId="14" fillId="27" borderId="16" xfId="0" applyFont="1" applyFill="1" applyBorder="1"/>
    <xf numFmtId="0" fontId="14" fillId="21" borderId="45" xfId="0" applyFont="1" applyFill="1" applyBorder="1"/>
    <xf numFmtId="0" fontId="14" fillId="10" borderId="45" xfId="0" applyFont="1" applyFill="1" applyBorder="1"/>
    <xf numFmtId="0" fontId="14" fillId="27" borderId="45" xfId="0" applyFont="1" applyFill="1" applyBorder="1"/>
    <xf numFmtId="0" fontId="0" fillId="17" borderId="0" xfId="0" applyFill="1"/>
    <xf numFmtId="0" fontId="14" fillId="17" borderId="52" xfId="0" applyFont="1" applyFill="1" applyBorder="1"/>
    <xf numFmtId="0" fontId="14" fillId="27" borderId="52" xfId="0" applyFont="1" applyFill="1" applyBorder="1"/>
    <xf numFmtId="0" fontId="0" fillId="17" borderId="52" xfId="0" applyFill="1" applyBorder="1"/>
    <xf numFmtId="0" fontId="14" fillId="20" borderId="4" xfId="7" applyFill="1" applyBorder="1"/>
    <xf numFmtId="0" fontId="14" fillId="20" borderId="0" xfId="7" applyFill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4" fillId="6" borderId="6" xfId="0" applyFont="1" applyFill="1" applyBorder="1"/>
    <xf numFmtId="0" fontId="53" fillId="0" borderId="0" xfId="0" applyFont="1" applyAlignment="1">
      <alignment horizontal="justify" vertical="center"/>
    </xf>
    <xf numFmtId="0" fontId="14" fillId="8" borderId="0" xfId="1" applyFont="1" applyFill="1" applyAlignment="1">
      <alignment horizontal="center" vertical="center" wrapText="1"/>
    </xf>
    <xf numFmtId="0" fontId="31" fillId="13" borderId="0" xfId="13" applyFont="1" applyFill="1" applyAlignment="1">
      <alignment horizontal="left"/>
    </xf>
    <xf numFmtId="0" fontId="2" fillId="13" borderId="0" xfId="13" applyFill="1" applyAlignment="1">
      <alignment horizontal="left" vertical="top" wrapText="1"/>
    </xf>
    <xf numFmtId="0" fontId="31" fillId="13" borderId="0" xfId="13" applyFont="1" applyFill="1" applyAlignment="1">
      <alignment horizontal="center"/>
    </xf>
    <xf numFmtId="0" fontId="38" fillId="13" borderId="67" xfId="7" applyFont="1" applyFill="1" applyBorder="1" applyAlignment="1">
      <alignment wrapText="1"/>
    </xf>
    <xf numFmtId="0" fontId="38" fillId="13" borderId="68" xfId="7" applyFont="1" applyFill="1" applyBorder="1" applyAlignment="1">
      <alignment wrapText="1"/>
    </xf>
    <xf numFmtId="0" fontId="14" fillId="13" borderId="67" xfId="7" applyFill="1" applyBorder="1"/>
    <xf numFmtId="0" fontId="14" fillId="13" borderId="68" xfId="7" applyFill="1" applyBorder="1" applyAlignment="1">
      <alignment wrapText="1"/>
    </xf>
    <xf numFmtId="0" fontId="14" fillId="13" borderId="68" xfId="7" applyFill="1" applyBorder="1"/>
    <xf numFmtId="0" fontId="14" fillId="13" borderId="69" xfId="7" applyFill="1" applyBorder="1"/>
    <xf numFmtId="0" fontId="16" fillId="8" borderId="8" xfId="5" applyFont="1" applyFill="1" applyBorder="1" applyAlignment="1">
      <alignment horizontal="center" vertical="center" wrapText="1"/>
    </xf>
    <xf numFmtId="0" fontId="16" fillId="8" borderId="16" xfId="5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top" wrapText="1"/>
    </xf>
    <xf numFmtId="0" fontId="18" fillId="0" borderId="13" xfId="0" applyFont="1" applyBorder="1" applyAlignment="1">
      <alignment horizontal="center" vertical="top" wrapText="1"/>
    </xf>
    <xf numFmtId="174" fontId="14" fillId="17" borderId="0" xfId="7" applyNumberFormat="1" applyFill="1"/>
    <xf numFmtId="174" fontId="14" fillId="0" borderId="0" xfId="7" applyNumberFormat="1"/>
    <xf numFmtId="1" fontId="14" fillId="17" borderId="0" xfId="7" applyNumberFormat="1" applyFill="1"/>
    <xf numFmtId="1" fontId="14" fillId="0" borderId="0" xfId="7" applyNumberFormat="1"/>
    <xf numFmtId="0" fontId="14" fillId="0" borderId="62" xfId="7" applyBorder="1"/>
    <xf numFmtId="0" fontId="14" fillId="0" borderId="5" xfId="7" applyBorder="1"/>
    <xf numFmtId="0" fontId="16" fillId="7" borderId="65" xfId="3" applyFont="1" applyFill="1" applyBorder="1" applyAlignment="1">
      <alignment horizontal="center" vertical="center"/>
    </xf>
    <xf numFmtId="0" fontId="14" fillId="0" borderId="90" xfId="7" applyBorder="1"/>
    <xf numFmtId="0" fontId="14" fillId="0" borderId="0" xfId="7" applyBorder="1"/>
    <xf numFmtId="0" fontId="14" fillId="0" borderId="89" xfId="7" applyBorder="1"/>
    <xf numFmtId="0" fontId="14" fillId="17" borderId="90" xfId="7" applyFill="1" applyBorder="1"/>
    <xf numFmtId="0" fontId="14" fillId="0" borderId="70" xfId="7" applyBorder="1"/>
    <xf numFmtId="0" fontId="14" fillId="0" borderId="4" xfId="7" applyBorder="1"/>
    <xf numFmtId="0" fontId="14" fillId="0" borderId="73" xfId="7" applyBorder="1"/>
  </cellXfs>
  <cellStyles count="21">
    <cellStyle name="Dziesiętny 3" xfId="14" xr:uid="{87C1AB9C-466C-4BCC-B431-1E04859FBA62}"/>
    <cellStyle name="Hiperłącze" xfId="19" builtinId="8"/>
    <cellStyle name="Hiperłącze 2 4 2" xfId="17" xr:uid="{A0CEEC63-A083-4456-B266-E0B429C4C794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2 2 14" xfId="8" xr:uid="{310A4E09-9102-40A7-97E0-3C0F0578F790}"/>
    <cellStyle name="Normal 2 3" xfId="11" xr:uid="{8AECB732-D0D4-417D-BA8A-B5F7DBF043E8}"/>
    <cellStyle name="Normal 3" xfId="2" xr:uid="{00000000-0005-0000-0000-00001B030000}"/>
    <cellStyle name="Normal 39 2 2" xfId="5" xr:uid="{261CD9A1-A4B7-44BA-9569-F7EE94A0D0DC}"/>
    <cellStyle name="Normal 4" xfId="3" xr:uid="{00000000-0005-0000-0000-00001F030000}"/>
    <cellStyle name="Normal 5 10 2" xfId="9" xr:uid="{6F94C9BF-24A8-4873-87B6-BDB164E6CACC}"/>
    <cellStyle name="Normal 5 10 2 2" xfId="18" xr:uid="{D259575D-6E38-44B4-A13D-1DF5E4DD956B}"/>
    <cellStyle name="Normal 74" xfId="12" xr:uid="{70817D90-4BE1-4843-BBB8-7263791096E7}"/>
    <cellStyle name="Normalny" xfId="0" builtinId="0"/>
    <cellStyle name="Normalny 10 10" xfId="7" xr:uid="{24F48ED7-0AF5-49D0-B1FB-A89A50D6946E}"/>
    <cellStyle name="Normalny 10 2 3" xfId="4" xr:uid="{00000000-0005-0000-0000-00002D030000}"/>
    <cellStyle name="Normalny 4 2" xfId="20" xr:uid="{DEC73F1F-24D8-4678-86E4-47035F21B43F}"/>
    <cellStyle name="Normalny 43 2" xfId="16" xr:uid="{3BA838BF-FFFB-490F-A571-68F12F8E0DA8}"/>
    <cellStyle name="Normalny 43 2 2" xfId="13" xr:uid="{4410C660-3309-4C7E-80E0-CA6EC9A67144}"/>
    <cellStyle name="Procentowy 5" xfId="15" xr:uid="{D7D9B2B5-3844-467B-970A-FB10098AC32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240978</xdr:colOff>
      <xdr:row>16</xdr:row>
      <xdr:rowOff>64786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17</xdr:row>
      <xdr:rowOff>62661</xdr:rowOff>
    </xdr:from>
    <xdr:to>
      <xdr:col>43</xdr:col>
      <xdr:colOff>467452</xdr:colOff>
      <xdr:row>34</xdr:row>
      <xdr:rowOff>72677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57</xdr:row>
      <xdr:rowOff>9525</xdr:rowOff>
    </xdr:from>
    <xdr:to>
      <xdr:col>24</xdr:col>
      <xdr:colOff>590550</xdr:colOff>
      <xdr:row>75</xdr:row>
      <xdr:rowOff>51435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75</xdr:row>
      <xdr:rowOff>28575</xdr:rowOff>
    </xdr:from>
    <xdr:to>
      <xdr:col>24</xdr:col>
      <xdr:colOff>561975</xdr:colOff>
      <xdr:row>81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81</xdr:row>
      <xdr:rowOff>104775</xdr:rowOff>
    </xdr:from>
    <xdr:to>
      <xdr:col>24</xdr:col>
      <xdr:colOff>561975</xdr:colOff>
      <xdr:row>82</xdr:row>
      <xdr:rowOff>57150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96</xdr:row>
      <xdr:rowOff>114300</xdr:rowOff>
    </xdr:from>
    <xdr:to>
      <xdr:col>24</xdr:col>
      <xdr:colOff>571500</xdr:colOff>
      <xdr:row>101</xdr:row>
      <xdr:rowOff>38100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82</xdr:row>
      <xdr:rowOff>66675</xdr:rowOff>
    </xdr:from>
    <xdr:to>
      <xdr:col>24</xdr:col>
      <xdr:colOff>571500</xdr:colOff>
      <xdr:row>96</xdr:row>
      <xdr:rowOff>114300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51</xdr:row>
      <xdr:rowOff>0</xdr:rowOff>
    </xdr:from>
    <xdr:to>
      <xdr:col>24</xdr:col>
      <xdr:colOff>314325</xdr:colOff>
      <xdr:row>56</xdr:row>
      <xdr:rowOff>142875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14720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447675</xdr:colOff>
      <xdr:row>75</xdr:row>
      <xdr:rowOff>133350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514350</xdr:colOff>
      <xdr:row>46</xdr:row>
      <xdr:rowOff>104775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ghedupl.sharepoint.com/sites/TIMES-PL-PSE/Shared%20Documents/General/2025/Biogaz/Biogaz_GB_AW/VT_Model_AGR_2.xlsx" TargetMode="External"/><Relationship Id="rId1" Type="http://schemas.openxmlformats.org/officeDocument/2006/relationships/externalLinkPath" Target="https://aghedupl.sharepoint.com/sites/TIMES-PL-PSE/Shared%20Documents/General/2025/Biogaz/Biogaz_GB_AW/VT_Model_AGR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Metadane"/>
      <sheetName val="SEC_Comm"/>
      <sheetName val="SEC_Processes"/>
      <sheetName val="SECTOR_FUEL"/>
      <sheetName val="AGR_LIV"/>
      <sheetName val="AGR_LAND"/>
      <sheetName val="AGR_BIOG"/>
      <sheetName val="EMI"/>
      <sheetName val="ESTAT_2020"/>
      <sheetName val="GUS_2020_HT_ELC"/>
    </sheetNames>
    <sheetDataSet>
      <sheetData sheetId="0"/>
      <sheetData sheetId="1"/>
      <sheetData sheetId="2">
        <row r="24">
          <cell r="D24" t="str">
            <v>AGR_CO2</v>
          </cell>
        </row>
        <row r="36">
          <cell r="D36" t="str">
            <v>AGR_N2O</v>
          </cell>
        </row>
        <row r="61">
          <cell r="D61" t="str">
            <v>AGR_LAND</v>
          </cell>
        </row>
        <row r="62">
          <cell r="D62" t="str">
            <v>AGR_DUMMY_DMD_LAND</v>
          </cell>
        </row>
      </sheetData>
      <sheetData sheetId="3">
        <row r="40">
          <cell r="D40" t="str">
            <v>AGR_FERT_N_INORG</v>
          </cell>
          <cell r="E40" t="str">
            <v>AGR_FERT_N_INORG</v>
          </cell>
        </row>
        <row r="41">
          <cell r="D41" t="str">
            <v>AGR_FERT_N_MANURE</v>
          </cell>
          <cell r="E41" t="str">
            <v>AGR_FERT_N_MANURE</v>
          </cell>
        </row>
        <row r="42">
          <cell r="D42" t="str">
            <v>AGR_FERT_N_SLUDGE</v>
          </cell>
          <cell r="E42" t="str">
            <v>AGR_FERT_N_SLUDGE</v>
          </cell>
        </row>
        <row r="43">
          <cell r="D43" t="str">
            <v>AGR_FERT_N_URINE</v>
          </cell>
          <cell r="E43" t="str">
            <v>AGR_FERT_N_URINE</v>
          </cell>
        </row>
        <row r="44">
          <cell r="D44" t="str">
            <v>AGR_FERT_N_CROP-RES</v>
          </cell>
          <cell r="E44" t="str">
            <v>AGR_FERT_N_CROP-RES</v>
          </cell>
        </row>
        <row r="45">
          <cell r="D45" t="str">
            <v>AGR_FERT_N_MIN</v>
          </cell>
          <cell r="E45" t="str">
            <v>AGR_FERT_N_MIN</v>
          </cell>
        </row>
        <row r="46">
          <cell r="D46" t="str">
            <v>AGR_FERT_N_CULT</v>
          </cell>
          <cell r="E46" t="str">
            <v>AGR_FERT_N_CULT</v>
          </cell>
        </row>
        <row r="47">
          <cell r="D47" t="str">
            <v>AGR_FERT_N_ATM-DEP</v>
          </cell>
          <cell r="E47" t="str">
            <v>AGR_FERT_N_ATM-DEP</v>
          </cell>
        </row>
        <row r="48">
          <cell r="D48" t="str">
            <v>AGR_FERT_N_NITR-LEACH</v>
          </cell>
          <cell r="E48" t="str">
            <v>AGR_FERT_N_NITR-LEACH</v>
          </cell>
        </row>
        <row r="49">
          <cell r="D49" t="str">
            <v>AGR_LAND_FERT_CO2_LIM</v>
          </cell>
          <cell r="E49" t="str">
            <v>AGR_LAND_FERT_CO2_LIM</v>
          </cell>
        </row>
        <row r="50">
          <cell r="D50" t="str">
            <v>AGR_LAND_FERT_CO2_DOL</v>
          </cell>
          <cell r="E50" t="str">
            <v>AGR_LAND_FERT_CO2_DOL</v>
          </cell>
        </row>
        <row r="51">
          <cell r="D51" t="str">
            <v>AGR_LAND_FERT_CO2_UREA</v>
          </cell>
          <cell r="E51" t="str">
            <v>AGR_LAND_FERT_CO2_UREA</v>
          </cell>
        </row>
        <row r="52">
          <cell r="D52" t="str">
            <v>AGR_LAND_FERT_CO2_OTH</v>
          </cell>
          <cell r="E52" t="str">
            <v>AGR_LAND_FERT_CO2_OTH</v>
          </cell>
        </row>
      </sheetData>
      <sheetData sheetId="4"/>
      <sheetData sheetId="5">
        <row r="5">
          <cell r="G5">
            <v>2391.308</v>
          </cell>
        </row>
      </sheetData>
      <sheetData sheetId="6">
        <row r="28">
          <cell r="G28">
            <v>2373.3000000000002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3" dT="2025-10-15T15:56:09.58" personId="{2BB7EB7A-F824-4AF2-9147-2140347CFE5E}" id="{57982017-164E-496E-8A5A-5DB2EBB981AE}">
    <text>t/rok, świeżej masy</text>
  </threadedComment>
  <threadedComment ref="G33" dT="2025-10-16T10:05:25.61" personId="{2BB7EB7A-F824-4AF2-9147-2140347CFE5E}" id="{26CE0628-6B75-4C8C-943C-79D539021549}">
    <text>stan na 2022 r. - brak danych GUS dla 2020</text>
  </threadedComment>
  <threadedComment ref="P56" dT="2025-10-21T08:46:14.13" personId="{2BB7EB7A-F824-4AF2-9147-2140347CFE5E}" id="{17F9EF01-5C4C-4EAF-A8D4-2ED13C9935F6}">
    <text>Brak danych dla 2020r. - pobrano dane z odpowiadającego dokumentu dla roku 2022.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26" dT="2024-07-08T11:10:22.41" personId="{08D2099F-BEA2-4620-8F83-940EDA5A7136}" id="{048E4A4B-B2A7-4C95-8913-B7D5F39EFB6B}">
    <text>Var_cap</text>
  </threadedComment>
  <threadedComment ref="P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P71" dT="2025-10-21T08:40:34.83" personId="{2BB7EB7A-F824-4AF2-9147-2140347CFE5E}" id="{BE394215-FF53-463E-939D-42B35A404009}">
    <text>Brak danych o uzysku odpadów.</text>
  </threadedComment>
  <threadedComment ref="C88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93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P3" dT="2026-01-05T16:04:03.07" personId="{2BB7EB7A-F824-4AF2-9147-2140347CFE5E}" id="{7883B344-32FB-4A32-BD9A-490678C2B240}">
    <text>Aktualizacja 05012026
Obliczone wg. formuł niżej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H7" dT="2024-01-14T23:26:11.04" personId="{91ADB97E-17F4-4366-80DD-720D8B15AD43}" id="{48BFE17B-298D-4AB2-9A4D-9CB08198ED8C}">
    <text>Nowe!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..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49"/>
  <sheetViews>
    <sheetView topLeftCell="A5" workbookViewId="0">
      <selection activeCell="F25" sqref="F25"/>
    </sheetView>
  </sheetViews>
  <sheetFormatPr defaultColWidth="9.109375" defaultRowHeight="18"/>
  <cols>
    <col min="1" max="3" width="4" style="35" customWidth="1"/>
    <col min="4" max="9" width="14.33203125" style="35" customWidth="1"/>
    <col min="10" max="12" width="4" style="35" customWidth="1"/>
    <col min="13" max="16384" width="9.10937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442" t="s">
        <v>485</v>
      </c>
      <c r="E14" s="442"/>
      <c r="F14" s="443" t="s">
        <v>486</v>
      </c>
      <c r="G14" s="443"/>
      <c r="H14" s="443"/>
      <c r="J14" s="25"/>
      <c r="K14" s="27"/>
      <c r="L14" s="36"/>
    </row>
    <row r="15" spans="1:15">
      <c r="A15" s="36"/>
      <c r="B15" s="31"/>
      <c r="C15" s="26"/>
      <c r="D15" s="23"/>
      <c r="E15" s="23"/>
      <c r="F15" s="443"/>
      <c r="G15" s="443"/>
      <c r="H15" s="443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442" t="s">
        <v>487</v>
      </c>
      <c r="E18" s="442"/>
      <c r="F18" s="443" t="s">
        <v>495</v>
      </c>
      <c r="G18" s="443"/>
      <c r="H18" s="443"/>
      <c r="I18" s="443"/>
      <c r="J18" s="25"/>
      <c r="K18" s="27"/>
      <c r="L18" s="36"/>
    </row>
    <row r="19" spans="1:12">
      <c r="A19" s="36"/>
      <c r="B19" s="31"/>
      <c r="C19" s="26"/>
      <c r="D19" s="23"/>
      <c r="E19" s="23"/>
      <c r="F19" s="443"/>
      <c r="G19" s="443"/>
      <c r="H19" s="443"/>
      <c r="I19" s="443"/>
      <c r="J19" s="25"/>
      <c r="K19" s="27"/>
      <c r="L19" s="36"/>
    </row>
    <row r="20" spans="1:12">
      <c r="A20" s="36"/>
      <c r="B20" s="31"/>
      <c r="C20" s="26"/>
      <c r="D20" s="23"/>
      <c r="E20" s="23"/>
      <c r="F20" s="443"/>
      <c r="G20" s="443"/>
      <c r="H20" s="443"/>
      <c r="I20" s="443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442" t="s">
        <v>488</v>
      </c>
      <c r="E22" s="442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489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442" t="s">
        <v>490</v>
      </c>
      <c r="E28" s="442"/>
      <c r="F28" s="35" t="s">
        <v>663</v>
      </c>
      <c r="J28" s="25"/>
      <c r="K28" s="27"/>
      <c r="L28" s="36"/>
    </row>
    <row r="29" spans="1:12">
      <c r="A29" s="36"/>
      <c r="B29" s="31"/>
      <c r="C29" s="26"/>
      <c r="F29" s="35" t="s">
        <v>491</v>
      </c>
      <c r="J29" s="25"/>
      <c r="K29" s="27"/>
      <c r="L29" s="36"/>
    </row>
    <row r="30" spans="1:12">
      <c r="A30" s="36"/>
      <c r="B30" s="31"/>
      <c r="C30" s="26"/>
      <c r="F30" s="35" t="s">
        <v>492</v>
      </c>
      <c r="J30" s="25"/>
      <c r="K30" s="27"/>
      <c r="L30" s="36"/>
    </row>
    <row r="31" spans="1:12">
      <c r="A31" s="36"/>
      <c r="B31" s="31"/>
      <c r="C31" s="26"/>
      <c r="J31" s="25"/>
      <c r="K31" s="27"/>
      <c r="L31" s="36"/>
    </row>
    <row r="32" spans="1:12">
      <c r="A32" s="36"/>
      <c r="B32" s="31"/>
      <c r="C32" s="26"/>
      <c r="D32" s="442" t="s">
        <v>493</v>
      </c>
      <c r="E32" s="442"/>
      <c r="F32" s="35" t="s">
        <v>491</v>
      </c>
      <c r="J32" s="25"/>
      <c r="K32" s="27"/>
      <c r="L32" s="36"/>
    </row>
    <row r="33" spans="1:12">
      <c r="A33" s="36"/>
      <c r="B33" s="31"/>
      <c r="C33" s="26"/>
      <c r="F33" s="20" t="s">
        <v>660</v>
      </c>
      <c r="J33" s="25"/>
      <c r="K33" s="27"/>
      <c r="L33" s="36"/>
    </row>
    <row r="34" spans="1:12">
      <c r="A34" s="36"/>
      <c r="B34" s="31"/>
      <c r="C34" s="26"/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19"/>
      <c r="D38" s="18"/>
      <c r="E38" s="18"/>
      <c r="F38" s="18"/>
      <c r="G38" s="18"/>
      <c r="H38" s="18"/>
      <c r="I38" s="18"/>
      <c r="J38" s="17"/>
      <c r="K38" s="27"/>
      <c r="L38" s="36"/>
    </row>
    <row r="39" spans="1:12" ht="22.5" customHeight="1">
      <c r="A39" s="36"/>
      <c r="B39" s="16"/>
      <c r="C39" s="15"/>
      <c r="D39" s="15"/>
      <c r="E39" s="15"/>
      <c r="F39" s="15"/>
      <c r="G39" s="15"/>
      <c r="H39" s="15"/>
      <c r="I39" s="15"/>
      <c r="J39" s="15"/>
      <c r="K39" s="14"/>
      <c r="L39" s="36"/>
    </row>
    <row r="40" spans="1:12" ht="22.5" customHeight="1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</row>
    <row r="48" spans="1:12" ht="59.4" customHeight="1"/>
    <row r="49" ht="64.2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I40"/>
  <sheetViews>
    <sheetView workbookViewId="0">
      <selection activeCell="D11" sqref="D11"/>
    </sheetView>
  </sheetViews>
  <sheetFormatPr defaultColWidth="9.109375" defaultRowHeight="13.2"/>
  <cols>
    <col min="1" max="3" width="4" style="232" customWidth="1"/>
    <col min="4" max="4" width="17.109375" style="232" customWidth="1"/>
    <col min="5" max="5" width="24.33203125" style="232" customWidth="1"/>
    <col min="6" max="6" width="44.33203125" style="232" customWidth="1"/>
    <col min="7" max="9" width="4" style="232" customWidth="1"/>
    <col min="10" max="16384" width="9.109375" style="232"/>
  </cols>
  <sheetData>
    <row r="1" spans="1:9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9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9" ht="18">
      <c r="A3" s="36"/>
      <c r="B3" s="31"/>
      <c r="C3" s="30"/>
      <c r="D3" s="29"/>
      <c r="E3" s="29"/>
      <c r="F3" s="29"/>
      <c r="G3" s="28"/>
      <c r="H3" s="27"/>
      <c r="I3" s="36"/>
    </row>
    <row r="4" spans="1:9" ht="18">
      <c r="A4" s="36"/>
      <c r="B4" s="31"/>
      <c r="C4" s="26"/>
      <c r="D4" s="444" t="s">
        <v>494</v>
      </c>
      <c r="E4" s="444"/>
      <c r="F4" s="444"/>
      <c r="G4" s="25"/>
      <c r="H4" s="27"/>
      <c r="I4" s="36"/>
    </row>
    <row r="5" spans="1:9" ht="18">
      <c r="A5" s="36"/>
      <c r="B5" s="31"/>
      <c r="C5" s="26"/>
      <c r="D5" s="13"/>
      <c r="E5" s="13"/>
      <c r="F5" s="13"/>
      <c r="G5" s="25"/>
      <c r="H5" s="27"/>
      <c r="I5" s="36"/>
    </row>
    <row r="6" spans="1:9" ht="18">
      <c r="A6" s="36"/>
      <c r="B6" s="31"/>
      <c r="C6" s="26"/>
      <c r="D6" s="12" t="s">
        <v>661</v>
      </c>
      <c r="E6" s="11"/>
      <c r="F6" s="11"/>
      <c r="G6" s="25"/>
      <c r="H6" s="27"/>
      <c r="I6" s="36"/>
    </row>
    <row r="7" spans="1:9" ht="18">
      <c r="A7" s="36"/>
      <c r="B7" s="31"/>
      <c r="C7" s="26"/>
      <c r="D7" s="10"/>
      <c r="E7" s="9"/>
      <c r="F7" s="9"/>
      <c r="G7" s="25"/>
      <c r="H7" s="27"/>
      <c r="I7" s="36"/>
    </row>
    <row r="8" spans="1:9" ht="18">
      <c r="A8" s="36"/>
      <c r="B8" s="31"/>
      <c r="C8" s="26"/>
      <c r="D8" s="264" t="s">
        <v>669</v>
      </c>
      <c r="E8" s="8" t="s">
        <v>670</v>
      </c>
      <c r="F8" s="9"/>
      <c r="G8" s="25"/>
      <c r="H8" s="27"/>
      <c r="I8" s="36"/>
    </row>
    <row r="9" spans="1:9" ht="18">
      <c r="A9" s="36"/>
      <c r="B9" s="31"/>
      <c r="C9" s="26"/>
      <c r="D9" s="7"/>
      <c r="E9" s="6"/>
      <c r="F9" s="6"/>
      <c r="G9" s="25"/>
      <c r="H9" s="27"/>
      <c r="I9" s="36"/>
    </row>
    <row r="10" spans="1:9" ht="18">
      <c r="A10" s="36"/>
      <c r="B10" s="31"/>
      <c r="C10" s="26"/>
      <c r="D10" s="7" t="s">
        <v>678</v>
      </c>
      <c r="E10" s="6"/>
      <c r="F10" s="6"/>
      <c r="G10" s="25"/>
      <c r="H10" s="27"/>
      <c r="I10" s="36"/>
    </row>
    <row r="11" spans="1:9" ht="18">
      <c r="A11" s="36"/>
      <c r="B11" s="31"/>
      <c r="C11" s="26"/>
      <c r="D11" s="7"/>
      <c r="E11" s="6"/>
      <c r="F11" s="6"/>
      <c r="G11" s="25"/>
      <c r="H11" s="27"/>
      <c r="I11" s="36"/>
    </row>
    <row r="12" spans="1:9" ht="18">
      <c r="A12" s="36"/>
      <c r="B12" s="31"/>
      <c r="C12" s="26"/>
      <c r="D12" s="7"/>
      <c r="E12" s="6"/>
      <c r="F12" s="6"/>
      <c r="G12" s="25"/>
      <c r="H12" s="27"/>
      <c r="I12" s="36"/>
    </row>
    <row r="13" spans="1:9" ht="18">
      <c r="A13" s="36"/>
      <c r="B13" s="31"/>
      <c r="C13" s="26"/>
      <c r="D13" s="7"/>
      <c r="E13" s="6"/>
      <c r="F13" s="6"/>
      <c r="G13" s="25"/>
      <c r="H13" s="27"/>
      <c r="I13" s="36"/>
    </row>
    <row r="14" spans="1:9" ht="18">
      <c r="A14" s="36"/>
      <c r="B14" s="31"/>
      <c r="C14" s="26"/>
      <c r="D14" s="5"/>
      <c r="E14" s="6"/>
      <c r="F14" s="6"/>
      <c r="G14" s="25"/>
      <c r="H14" s="27"/>
      <c r="I14" s="36"/>
    </row>
    <row r="15" spans="1:9" ht="18">
      <c r="A15" s="36"/>
      <c r="B15" s="31"/>
      <c r="C15" s="26"/>
      <c r="D15" s="4"/>
      <c r="E15" s="6"/>
      <c r="F15" s="6"/>
      <c r="G15" s="25"/>
      <c r="H15" s="27"/>
      <c r="I15" s="36"/>
    </row>
    <row r="16" spans="1:9" ht="18">
      <c r="A16" s="36"/>
      <c r="B16" s="31"/>
      <c r="C16" s="26"/>
      <c r="D16" s="7"/>
      <c r="E16" s="6"/>
      <c r="F16" s="6"/>
      <c r="G16" s="25"/>
      <c r="H16" s="27"/>
      <c r="I16" s="36"/>
    </row>
    <row r="17" spans="1:9" ht="18">
      <c r="A17" s="36"/>
      <c r="B17" s="31"/>
      <c r="C17" s="26"/>
      <c r="D17" s="7"/>
      <c r="E17" s="6"/>
      <c r="F17" s="6"/>
      <c r="G17" s="25"/>
      <c r="H17" s="27"/>
      <c r="I17" s="36"/>
    </row>
    <row r="18" spans="1:9" ht="18">
      <c r="A18" s="36"/>
      <c r="B18" s="31"/>
      <c r="C18" s="26"/>
      <c r="D18" s="5"/>
      <c r="E18" s="6"/>
      <c r="F18" s="6"/>
      <c r="G18" s="25"/>
      <c r="H18" s="27"/>
      <c r="I18" s="36"/>
    </row>
    <row r="19" spans="1:9" ht="18">
      <c r="A19" s="36"/>
      <c r="B19" s="31"/>
      <c r="C19" s="26"/>
      <c r="D19" s="4"/>
      <c r="E19" s="6"/>
      <c r="F19" s="6"/>
      <c r="G19" s="25"/>
      <c r="H19" s="27"/>
      <c r="I19" s="36"/>
    </row>
    <row r="20" spans="1:9" ht="18">
      <c r="A20" s="36"/>
      <c r="B20" s="31"/>
      <c r="C20" s="26"/>
      <c r="D20" s="4"/>
      <c r="E20" s="6"/>
      <c r="F20" s="6"/>
      <c r="G20" s="25"/>
      <c r="H20" s="27"/>
      <c r="I20" s="36"/>
    </row>
    <row r="21" spans="1:9" ht="18">
      <c r="A21" s="36"/>
      <c r="B21" s="31"/>
      <c r="C21" s="26"/>
      <c r="D21" s="7"/>
      <c r="E21" s="6"/>
      <c r="F21" s="6"/>
      <c r="G21" s="25"/>
      <c r="H21" s="27"/>
      <c r="I21" s="36"/>
    </row>
    <row r="22" spans="1:9" ht="18">
      <c r="A22" s="36"/>
      <c r="B22" s="31"/>
      <c r="C22" s="26"/>
      <c r="D22" s="5"/>
      <c r="E22" s="6"/>
      <c r="F22" s="6"/>
      <c r="G22" s="25"/>
      <c r="H22" s="27"/>
      <c r="I22" s="36"/>
    </row>
    <row r="23" spans="1:9" ht="18">
      <c r="A23" s="36"/>
      <c r="B23" s="31"/>
      <c r="C23" s="26"/>
      <c r="D23" s="4"/>
      <c r="E23" s="6"/>
      <c r="F23" s="6"/>
      <c r="G23" s="25"/>
      <c r="H23" s="27"/>
      <c r="I23" s="36"/>
    </row>
    <row r="24" spans="1:9" ht="18">
      <c r="A24" s="36"/>
      <c r="B24" s="31"/>
      <c r="C24" s="26"/>
      <c r="D24" s="4"/>
      <c r="E24" s="6"/>
      <c r="F24" s="6"/>
      <c r="G24" s="25"/>
      <c r="H24" s="27"/>
      <c r="I24" s="36"/>
    </row>
    <row r="25" spans="1:9" ht="18">
      <c r="A25" s="36"/>
      <c r="B25" s="31"/>
      <c r="C25" s="26"/>
      <c r="D25" s="4"/>
      <c r="E25" s="6"/>
      <c r="F25" s="6"/>
      <c r="G25" s="25"/>
      <c r="H25" s="27"/>
      <c r="I25" s="36"/>
    </row>
    <row r="26" spans="1:9" ht="18">
      <c r="A26" s="36"/>
      <c r="B26" s="31"/>
      <c r="C26" s="26"/>
      <c r="D26" s="4"/>
      <c r="E26" s="6"/>
      <c r="F26" s="6"/>
      <c r="G26" s="25"/>
      <c r="H26" s="27"/>
      <c r="I26" s="36"/>
    </row>
    <row r="27" spans="1:9" ht="18">
      <c r="A27" s="36"/>
      <c r="B27" s="31"/>
      <c r="C27" s="26"/>
      <c r="D27" s="7"/>
      <c r="E27" s="6"/>
      <c r="F27" s="6"/>
      <c r="G27" s="25"/>
      <c r="H27" s="27"/>
      <c r="I27" s="36"/>
    </row>
    <row r="28" spans="1:9" ht="18">
      <c r="A28" s="36"/>
      <c r="B28" s="31"/>
      <c r="C28" s="26"/>
      <c r="D28" s="5"/>
      <c r="E28" s="6"/>
      <c r="F28" s="6"/>
      <c r="G28" s="25"/>
      <c r="H28" s="27"/>
      <c r="I28" s="36"/>
    </row>
    <row r="29" spans="1:9" ht="18">
      <c r="A29" s="36"/>
      <c r="B29" s="31"/>
      <c r="C29" s="26"/>
      <c r="D29" s="7"/>
      <c r="E29" s="6"/>
      <c r="F29" s="6"/>
      <c r="G29" s="25"/>
      <c r="H29" s="27"/>
      <c r="I29" s="36"/>
    </row>
    <row r="30" spans="1:9" ht="18">
      <c r="A30" s="36"/>
      <c r="B30" s="31"/>
      <c r="C30" s="26"/>
      <c r="D30" s="7"/>
      <c r="E30" s="6"/>
      <c r="F30" s="6"/>
      <c r="G30" s="25"/>
      <c r="H30" s="27"/>
      <c r="I30" s="36"/>
    </row>
    <row r="31" spans="1:9" ht="18">
      <c r="A31" s="36"/>
      <c r="B31" s="31"/>
      <c r="C31" s="26"/>
      <c r="D31" s="7"/>
      <c r="E31" s="6"/>
      <c r="F31" s="6"/>
      <c r="G31" s="25"/>
      <c r="H31" s="27"/>
      <c r="I31" s="36"/>
    </row>
    <row r="32" spans="1:9" ht="18">
      <c r="A32" s="36"/>
      <c r="B32" s="31"/>
      <c r="C32" s="26"/>
      <c r="D32" s="5"/>
      <c r="E32" s="6"/>
      <c r="F32" s="6"/>
      <c r="G32" s="25"/>
      <c r="H32" s="27"/>
      <c r="I32" s="36"/>
    </row>
    <row r="33" spans="1:9" ht="18">
      <c r="A33" s="36"/>
      <c r="B33" s="31"/>
      <c r="C33" s="26"/>
      <c r="D33" s="7"/>
      <c r="E33" s="6"/>
      <c r="F33" s="6"/>
      <c r="G33" s="25"/>
      <c r="H33" s="27"/>
      <c r="I33" s="36"/>
    </row>
    <row r="34" spans="1:9" ht="18">
      <c r="A34" s="36"/>
      <c r="B34" s="31"/>
      <c r="C34" s="26"/>
      <c r="D34" s="7"/>
      <c r="E34" s="6"/>
      <c r="F34" s="6"/>
      <c r="G34" s="25"/>
      <c r="H34" s="27"/>
      <c r="I34" s="36"/>
    </row>
    <row r="35" spans="1:9" ht="18">
      <c r="A35" s="36"/>
      <c r="B35" s="31"/>
      <c r="C35" s="26"/>
      <c r="D35" s="7"/>
      <c r="E35" s="6"/>
      <c r="F35" s="6"/>
      <c r="G35" s="25"/>
      <c r="H35" s="27"/>
      <c r="I35" s="36"/>
    </row>
    <row r="36" spans="1:9" ht="18">
      <c r="A36" s="36"/>
      <c r="B36" s="31"/>
      <c r="C36" s="26"/>
      <c r="D36" s="7"/>
      <c r="E36" s="6"/>
      <c r="F36" s="6"/>
      <c r="G36" s="25"/>
      <c r="H36" s="27"/>
      <c r="I36" s="36"/>
    </row>
    <row r="37" spans="1:9" ht="18">
      <c r="A37" s="36"/>
      <c r="B37" s="31"/>
      <c r="C37" s="26"/>
      <c r="D37" s="7"/>
      <c r="E37" s="6"/>
      <c r="F37" s="6"/>
      <c r="G37" s="25"/>
      <c r="H37" s="27"/>
      <c r="I37" s="36"/>
    </row>
    <row r="38" spans="1:9" ht="18">
      <c r="A38" s="36"/>
      <c r="B38" s="31"/>
      <c r="C38" s="19"/>
      <c r="D38" s="3"/>
      <c r="E38" s="3"/>
      <c r="F38" s="3"/>
      <c r="G38" s="17"/>
      <c r="H38" s="27"/>
      <c r="I38" s="36"/>
    </row>
    <row r="39" spans="1:9" ht="22.5" customHeight="1">
      <c r="A39" s="36"/>
      <c r="B39" s="16"/>
      <c r="C39" s="15"/>
      <c r="D39" s="15"/>
      <c r="E39" s="15"/>
      <c r="F39" s="15"/>
      <c r="G39" s="15"/>
      <c r="H39" s="14"/>
      <c r="I39" s="36"/>
    </row>
    <row r="40" spans="1:9" ht="22.5" customHeight="1">
      <c r="A40" s="36"/>
      <c r="B40" s="36"/>
      <c r="C40" s="36"/>
      <c r="D40" s="36"/>
      <c r="E40" s="36"/>
      <c r="F40" s="36"/>
      <c r="G40" s="36"/>
      <c r="H40" s="36"/>
      <c r="I40" s="36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N92"/>
  <sheetViews>
    <sheetView zoomScale="130" zoomScaleNormal="130" workbookViewId="0">
      <selection activeCell="D16" sqref="D16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36" customWidth="1"/>
    <col min="6" max="6" width="10" customWidth="1"/>
    <col min="7" max="7" width="11.44140625" bestFit="1" customWidth="1"/>
    <col min="8" max="8" width="12" customWidth="1"/>
    <col min="9" max="9" width="14.33203125" customWidth="1"/>
    <col min="10" max="10" width="12.88671875" customWidth="1"/>
    <col min="11" max="11" width="3.109375" customWidth="1"/>
    <col min="12" max="13" width="10.6640625" bestFit="1" customWidth="1"/>
  </cols>
  <sheetData>
    <row r="2" spans="2:14" ht="17.399999999999999">
      <c r="B2" s="265" t="s">
        <v>671</v>
      </c>
      <c r="C2" s="265"/>
      <c r="D2" s="266"/>
      <c r="E2" s="265"/>
      <c r="F2" s="265"/>
      <c r="G2" s="266"/>
      <c r="H2" s="265"/>
      <c r="I2" s="265"/>
      <c r="J2" s="265"/>
    </row>
    <row r="3" spans="2:14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4" ht="17.399999999999999" customHeight="1">
      <c r="B4" s="45" t="s">
        <v>0</v>
      </c>
      <c r="C4" s="45"/>
      <c r="D4" s="44"/>
      <c r="E4" s="44"/>
      <c r="F4" s="44"/>
      <c r="G4" s="44"/>
      <c r="H4" s="44"/>
      <c r="I4" s="44"/>
      <c r="J4" s="44"/>
    </row>
    <row r="5" spans="2:14" ht="15.75" customHeight="1">
      <c r="B5" s="48" t="s">
        <v>1</v>
      </c>
      <c r="C5" s="51" t="s">
        <v>72</v>
      </c>
      <c r="D5" s="51" t="s">
        <v>2</v>
      </c>
      <c r="E5" s="51" t="s">
        <v>3</v>
      </c>
      <c r="F5" s="51" t="s">
        <v>4</v>
      </c>
      <c r="G5" s="51" t="s">
        <v>5</v>
      </c>
      <c r="H5" s="51" t="s">
        <v>6</v>
      </c>
      <c r="I5" s="51" t="s">
        <v>7</v>
      </c>
      <c r="J5" s="51" t="s">
        <v>8</v>
      </c>
    </row>
    <row r="6" spans="2:14" ht="40.200000000000003" thickBot="1">
      <c r="B6" s="47" t="s">
        <v>9</v>
      </c>
      <c r="C6" s="47" t="s">
        <v>72</v>
      </c>
      <c r="D6" s="50" t="s">
        <v>10</v>
      </c>
      <c r="E6" s="50" t="s">
        <v>11</v>
      </c>
      <c r="F6" s="50" t="s">
        <v>12</v>
      </c>
      <c r="G6" s="50" t="s">
        <v>13</v>
      </c>
      <c r="H6" s="50" t="s">
        <v>14</v>
      </c>
      <c r="I6" s="50" t="s">
        <v>15</v>
      </c>
      <c r="J6" s="50" t="s">
        <v>16</v>
      </c>
    </row>
    <row r="7" spans="2:14" ht="15.75" customHeight="1">
      <c r="B7" s="76" t="s">
        <v>17</v>
      </c>
      <c r="C7" s="76" t="s">
        <v>90</v>
      </c>
      <c r="D7" s="76" t="s">
        <v>18</v>
      </c>
      <c r="E7" s="77" t="s">
        <v>19</v>
      </c>
      <c r="F7" s="77" t="s">
        <v>20</v>
      </c>
      <c r="G7" s="76"/>
      <c r="H7" s="76" t="s">
        <v>21</v>
      </c>
      <c r="I7" s="76"/>
      <c r="J7" s="76"/>
    </row>
    <row r="8" spans="2:14" ht="15.75" customHeight="1">
      <c r="B8" s="78" t="s">
        <v>17</v>
      </c>
      <c r="C8" s="78" t="s">
        <v>90</v>
      </c>
      <c r="D8" s="78" t="s">
        <v>22</v>
      </c>
      <c r="E8" s="79" t="s">
        <v>23</v>
      </c>
      <c r="F8" s="79" t="s">
        <v>20</v>
      </c>
      <c r="G8" s="78"/>
      <c r="H8" s="78" t="s">
        <v>21</v>
      </c>
      <c r="I8" s="78"/>
      <c r="J8" s="78"/>
    </row>
    <row r="9" spans="2:14" ht="15.75" customHeight="1">
      <c r="B9" s="80" t="s">
        <v>17</v>
      </c>
      <c r="C9" s="80" t="s">
        <v>90</v>
      </c>
      <c r="D9" s="80" t="s">
        <v>24</v>
      </c>
      <c r="E9" s="81" t="s">
        <v>25</v>
      </c>
      <c r="F9" s="81" t="s">
        <v>20</v>
      </c>
      <c r="G9" s="80"/>
      <c r="H9" s="80" t="s">
        <v>21</v>
      </c>
      <c r="I9" s="80"/>
      <c r="J9" s="80"/>
    </row>
    <row r="10" spans="2:14" ht="15.75" customHeight="1">
      <c r="B10" s="78" t="s">
        <v>17</v>
      </c>
      <c r="C10" s="78" t="s">
        <v>90</v>
      </c>
      <c r="D10" s="79" t="s">
        <v>26</v>
      </c>
      <c r="E10" s="79" t="s">
        <v>27</v>
      </c>
      <c r="F10" s="79" t="s">
        <v>20</v>
      </c>
      <c r="G10" s="78"/>
      <c r="H10" s="78" t="s">
        <v>21</v>
      </c>
      <c r="I10" s="79"/>
      <c r="J10" s="79"/>
    </row>
    <row r="11" spans="2:14" ht="15.75" customHeight="1">
      <c r="B11" s="80" t="s">
        <v>17</v>
      </c>
      <c r="C11" s="80" t="s">
        <v>90</v>
      </c>
      <c r="D11" s="81" t="s">
        <v>28</v>
      </c>
      <c r="E11" s="81" t="s">
        <v>29</v>
      </c>
      <c r="F11" s="81" t="s">
        <v>20</v>
      </c>
      <c r="G11" s="80"/>
      <c r="H11" s="80" t="s">
        <v>21</v>
      </c>
      <c r="I11" s="81"/>
      <c r="J11" s="81"/>
      <c r="N11" t="s">
        <v>142</v>
      </c>
    </row>
    <row r="12" spans="2:14" ht="15.75" customHeight="1">
      <c r="B12" s="78" t="s">
        <v>17</v>
      </c>
      <c r="C12" s="78" t="s">
        <v>90</v>
      </c>
      <c r="D12" s="79" t="s">
        <v>30</v>
      </c>
      <c r="E12" s="79" t="s">
        <v>31</v>
      </c>
      <c r="F12" s="79" t="s">
        <v>20</v>
      </c>
      <c r="G12" s="78"/>
      <c r="H12" s="78" t="s">
        <v>21</v>
      </c>
      <c r="I12" s="79"/>
      <c r="J12" s="79"/>
    </row>
    <row r="13" spans="2:14" ht="15.75" customHeight="1">
      <c r="B13" s="80" t="s">
        <v>17</v>
      </c>
      <c r="C13" s="80" t="s">
        <v>90</v>
      </c>
      <c r="D13" s="81" t="s">
        <v>32</v>
      </c>
      <c r="E13" s="81" t="s">
        <v>33</v>
      </c>
      <c r="F13" s="81" t="s">
        <v>20</v>
      </c>
      <c r="G13" s="80"/>
      <c r="H13" s="80" t="s">
        <v>21</v>
      </c>
      <c r="I13" s="81"/>
      <c r="J13" s="81"/>
    </row>
    <row r="14" spans="2:14" ht="15.75" customHeight="1">
      <c r="B14" s="78" t="s">
        <v>17</v>
      </c>
      <c r="C14" s="78" t="s">
        <v>90</v>
      </c>
      <c r="D14" s="79" t="s">
        <v>142</v>
      </c>
      <c r="E14" s="79" t="s">
        <v>462</v>
      </c>
      <c r="F14" s="79" t="s">
        <v>20</v>
      </c>
      <c r="G14" s="78"/>
      <c r="H14" s="78" t="s">
        <v>21</v>
      </c>
      <c r="I14" s="79"/>
      <c r="J14" s="79"/>
    </row>
    <row r="15" spans="2:14" ht="15.75" customHeight="1">
      <c r="B15" s="78" t="s">
        <v>17</v>
      </c>
      <c r="C15" s="78" t="s">
        <v>90</v>
      </c>
      <c r="D15" s="79" t="s">
        <v>807</v>
      </c>
      <c r="E15" s="79" t="s">
        <v>679</v>
      </c>
      <c r="F15" s="79" t="s">
        <v>20</v>
      </c>
      <c r="G15" s="78"/>
      <c r="H15" s="78" t="s">
        <v>21</v>
      </c>
      <c r="I15" s="79"/>
      <c r="J15" s="79"/>
    </row>
    <row r="16" spans="2:14" ht="15.75" customHeight="1">
      <c r="B16" s="80" t="s">
        <v>17</v>
      </c>
      <c r="C16" s="80" t="s">
        <v>90</v>
      </c>
      <c r="D16" s="81" t="s">
        <v>35</v>
      </c>
      <c r="E16" s="81" t="s">
        <v>36</v>
      </c>
      <c r="F16" s="81" t="s">
        <v>20</v>
      </c>
      <c r="G16" s="80"/>
      <c r="H16" s="80" t="s">
        <v>21</v>
      </c>
      <c r="I16" s="81"/>
      <c r="J16" s="81"/>
    </row>
    <row r="17" spans="2:10" ht="15.75" customHeight="1">
      <c r="B17" s="78" t="s">
        <v>17</v>
      </c>
      <c r="C17" s="78" t="s">
        <v>90</v>
      </c>
      <c r="D17" s="79" t="s">
        <v>37</v>
      </c>
      <c r="E17" s="79" t="s">
        <v>38</v>
      </c>
      <c r="F17" s="79" t="s">
        <v>20</v>
      </c>
      <c r="G17" s="78"/>
      <c r="H17" s="78" t="s">
        <v>21</v>
      </c>
      <c r="I17" s="79"/>
      <c r="J17" s="79"/>
    </row>
    <row r="18" spans="2:10" ht="15.75" customHeight="1">
      <c r="B18" s="80" t="s">
        <v>17</v>
      </c>
      <c r="C18" s="80" t="s">
        <v>90</v>
      </c>
      <c r="D18" s="81" t="s">
        <v>39</v>
      </c>
      <c r="E18" s="81" t="s">
        <v>40</v>
      </c>
      <c r="F18" s="81" t="s">
        <v>20</v>
      </c>
      <c r="G18" s="80"/>
      <c r="H18" s="80" t="s">
        <v>21</v>
      </c>
      <c r="I18" s="81"/>
      <c r="J18" s="81"/>
    </row>
    <row r="19" spans="2:10" ht="15.75" customHeight="1">
      <c r="B19" s="78" t="s">
        <v>17</v>
      </c>
      <c r="C19" s="78" t="s">
        <v>90</v>
      </c>
      <c r="D19" s="79" t="s">
        <v>41</v>
      </c>
      <c r="E19" s="79" t="s">
        <v>42</v>
      </c>
      <c r="F19" s="79" t="s">
        <v>20</v>
      </c>
      <c r="G19" s="78"/>
      <c r="H19" s="78" t="s">
        <v>21</v>
      </c>
      <c r="I19" s="79"/>
      <c r="J19" s="79"/>
    </row>
    <row r="20" spans="2:10" ht="15.75" customHeight="1">
      <c r="B20" s="80" t="s">
        <v>17</v>
      </c>
      <c r="C20" s="80" t="s">
        <v>90</v>
      </c>
      <c r="D20" s="81" t="s">
        <v>43</v>
      </c>
      <c r="E20" s="81" t="s">
        <v>44</v>
      </c>
      <c r="F20" s="81" t="s">
        <v>20</v>
      </c>
      <c r="G20" s="80"/>
      <c r="H20" s="80" t="s">
        <v>21</v>
      </c>
      <c r="I20" s="81"/>
      <c r="J20" s="81"/>
    </row>
    <row r="21" spans="2:10" ht="15.75" customHeight="1">
      <c r="B21" s="79" t="s">
        <v>45</v>
      </c>
      <c r="C21" s="79" t="s">
        <v>90</v>
      </c>
      <c r="D21" s="79" t="s">
        <v>46</v>
      </c>
      <c r="E21" s="79" t="s">
        <v>47</v>
      </c>
      <c r="F21" s="79" t="s">
        <v>48</v>
      </c>
      <c r="G21" s="79"/>
      <c r="H21" s="78" t="s">
        <v>21</v>
      </c>
      <c r="I21" s="79"/>
      <c r="J21" s="79"/>
    </row>
    <row r="22" spans="2:10" ht="15.75" customHeight="1">
      <c r="B22" s="80" t="s">
        <v>49</v>
      </c>
      <c r="C22" s="80" t="s">
        <v>90</v>
      </c>
      <c r="D22" s="80" t="s">
        <v>50</v>
      </c>
      <c r="E22" s="80" t="s">
        <v>51</v>
      </c>
      <c r="F22" s="81" t="s">
        <v>52</v>
      </c>
      <c r="G22" s="81"/>
      <c r="H22" s="81"/>
      <c r="I22" s="81"/>
      <c r="J22" s="81"/>
    </row>
    <row r="23" spans="2:10" ht="15.75" customHeight="1">
      <c r="B23" s="78" t="s">
        <v>49</v>
      </c>
      <c r="C23" s="78" t="s">
        <v>90</v>
      </c>
      <c r="D23" s="79" t="s">
        <v>53</v>
      </c>
      <c r="E23" s="79" t="s">
        <v>54</v>
      </c>
      <c r="F23" s="79" t="s">
        <v>52</v>
      </c>
      <c r="G23" s="79"/>
      <c r="H23" s="79"/>
      <c r="I23" s="79"/>
      <c r="J23" s="79"/>
    </row>
    <row r="24" spans="2:10" ht="15.75" customHeight="1">
      <c r="B24" s="80" t="s">
        <v>49</v>
      </c>
      <c r="C24" s="80" t="s">
        <v>90</v>
      </c>
      <c r="D24" s="81" t="s">
        <v>55</v>
      </c>
      <c r="E24" s="80" t="s">
        <v>56</v>
      </c>
      <c r="F24" s="81" t="s">
        <v>52</v>
      </c>
      <c r="G24" s="81"/>
      <c r="H24" s="81"/>
      <c r="I24" s="81"/>
      <c r="J24" s="81"/>
    </row>
    <row r="25" spans="2:10" ht="15.75" customHeight="1">
      <c r="B25" s="78" t="s">
        <v>49</v>
      </c>
      <c r="C25" s="78" t="s">
        <v>90</v>
      </c>
      <c r="D25" s="79" t="s">
        <v>57</v>
      </c>
      <c r="E25" s="78" t="s">
        <v>58</v>
      </c>
      <c r="F25" s="79"/>
      <c r="G25" s="79"/>
      <c r="H25" s="79"/>
      <c r="I25" s="79"/>
      <c r="J25" s="79"/>
    </row>
    <row r="26" spans="2:10" ht="15.75" customHeight="1">
      <c r="B26" s="80" t="s">
        <v>49</v>
      </c>
      <c r="C26" s="80" t="s">
        <v>90</v>
      </c>
      <c r="D26" s="81" t="s">
        <v>59</v>
      </c>
      <c r="E26" s="81" t="s">
        <v>60</v>
      </c>
      <c r="F26" s="81" t="s">
        <v>52</v>
      </c>
      <c r="G26" s="81"/>
      <c r="H26" s="81"/>
      <c r="I26" s="81"/>
      <c r="J26" s="81"/>
    </row>
    <row r="27" spans="2:10" ht="15.75" customHeight="1">
      <c r="B27" s="78" t="s">
        <v>49</v>
      </c>
      <c r="C27" s="78" t="s">
        <v>90</v>
      </c>
      <c r="D27" s="79" t="s">
        <v>61</v>
      </c>
      <c r="E27" s="78" t="s">
        <v>62</v>
      </c>
      <c r="F27" s="79" t="s">
        <v>52</v>
      </c>
      <c r="G27" s="79"/>
      <c r="H27" s="79"/>
      <c r="I27" s="79"/>
      <c r="J27" s="79"/>
    </row>
    <row r="28" spans="2:10" ht="15.75" customHeight="1" thickBot="1">
      <c r="B28" s="80" t="s">
        <v>49</v>
      </c>
      <c r="C28" s="80" t="s">
        <v>90</v>
      </c>
      <c r="D28" s="81" t="s">
        <v>63</v>
      </c>
      <c r="E28" s="81" t="s">
        <v>64</v>
      </c>
      <c r="F28" s="81" t="s">
        <v>52</v>
      </c>
      <c r="G28" s="81"/>
      <c r="H28" s="81"/>
      <c r="I28" s="81"/>
      <c r="J28" s="81"/>
    </row>
    <row r="29" spans="2:10" ht="15.75" customHeight="1">
      <c r="B29" s="79" t="s">
        <v>17</v>
      </c>
      <c r="C29" s="79" t="s">
        <v>667</v>
      </c>
      <c r="D29" s="262" t="s">
        <v>665</v>
      </c>
      <c r="E29" s="262" t="s">
        <v>666</v>
      </c>
      <c r="F29" s="262" t="s">
        <v>20</v>
      </c>
      <c r="G29" s="262"/>
      <c r="H29" s="262" t="s">
        <v>66</v>
      </c>
      <c r="I29" s="262"/>
      <c r="J29" s="262" t="s">
        <v>67</v>
      </c>
    </row>
    <row r="30" spans="2:10" ht="15.75" customHeight="1">
      <c r="B30" s="79" t="s">
        <v>174</v>
      </c>
      <c r="C30" s="260" t="s">
        <v>90</v>
      </c>
      <c r="D30" s="260" t="s">
        <v>65</v>
      </c>
      <c r="E30" s="260"/>
      <c r="F30" s="260" t="s">
        <v>20</v>
      </c>
      <c r="G30" s="260"/>
      <c r="H30" s="260" t="s">
        <v>66</v>
      </c>
      <c r="I30" s="260"/>
      <c r="J30" s="260" t="s">
        <v>67</v>
      </c>
    </row>
    <row r="31" spans="2:10" ht="15.75" customHeight="1">
      <c r="B31" s="81" t="s">
        <v>17</v>
      </c>
      <c r="C31" s="81" t="s">
        <v>90</v>
      </c>
      <c r="D31" s="81" t="s">
        <v>68</v>
      </c>
      <c r="E31" s="81"/>
      <c r="F31" s="81" t="s">
        <v>20</v>
      </c>
      <c r="G31" s="81"/>
      <c r="H31" s="81" t="s">
        <v>66</v>
      </c>
      <c r="I31" s="81"/>
      <c r="J31" s="81"/>
    </row>
    <row r="32" spans="2:10" ht="15.75" customHeight="1" thickBot="1">
      <c r="B32" s="204" t="s">
        <v>17</v>
      </c>
      <c r="C32" s="204" t="s">
        <v>90</v>
      </c>
      <c r="D32" s="204" t="s">
        <v>69</v>
      </c>
      <c r="E32" s="82"/>
      <c r="F32" s="82" t="s">
        <v>20</v>
      </c>
      <c r="G32" s="82"/>
      <c r="H32" s="82" t="s">
        <v>21</v>
      </c>
      <c r="I32" s="82"/>
      <c r="J32" s="82"/>
    </row>
    <row r="33" spans="2:10" ht="18" customHeight="1">
      <c r="B33" s="235" t="s">
        <v>498</v>
      </c>
      <c r="C33" s="236"/>
      <c r="D33" s="236"/>
      <c r="E33" s="236"/>
      <c r="F33" s="236"/>
      <c r="G33" s="236"/>
      <c r="H33" s="236"/>
      <c r="I33" s="236"/>
      <c r="J33" s="236"/>
    </row>
    <row r="34" spans="2:10" ht="15.9" customHeight="1">
      <c r="B34" s="81" t="s">
        <v>800</v>
      </c>
      <c r="C34" s="81" t="s">
        <v>90</v>
      </c>
      <c r="D34" s="81" t="s">
        <v>650</v>
      </c>
      <c r="E34" s="81" t="s">
        <v>651</v>
      </c>
      <c r="F34" s="81" t="s">
        <v>20</v>
      </c>
      <c r="G34" s="81"/>
      <c r="H34" s="81"/>
      <c r="I34" s="81"/>
      <c r="J34" s="81"/>
    </row>
    <row r="35" spans="2:10" ht="15.9" customHeight="1">
      <c r="B35" s="79" t="s">
        <v>49</v>
      </c>
      <c r="C35" s="79" t="s">
        <v>90</v>
      </c>
      <c r="D35" s="79" t="s">
        <v>523</v>
      </c>
      <c r="E35" s="79" t="s">
        <v>524</v>
      </c>
      <c r="F35" s="79" t="s">
        <v>52</v>
      </c>
      <c r="G35" s="79"/>
      <c r="H35" s="79"/>
      <c r="I35" s="79"/>
      <c r="J35" s="79"/>
    </row>
    <row r="36" spans="2:10" ht="15.9" customHeight="1">
      <c r="B36" s="81" t="s">
        <v>49</v>
      </c>
      <c r="C36" s="81" t="s">
        <v>90</v>
      </c>
      <c r="D36" s="81" t="s">
        <v>499</v>
      </c>
      <c r="E36" s="81" t="s">
        <v>500</v>
      </c>
      <c r="F36" s="81" t="s">
        <v>52</v>
      </c>
      <c r="G36" s="81"/>
      <c r="H36" s="81"/>
      <c r="I36" s="81"/>
      <c r="J36" s="81"/>
    </row>
    <row r="37" spans="2:10" ht="15.9" customHeight="1">
      <c r="B37" s="79" t="s">
        <v>49</v>
      </c>
      <c r="C37" s="79" t="s">
        <v>90</v>
      </c>
      <c r="D37" s="79" t="s">
        <v>501</v>
      </c>
      <c r="E37" s="79" t="s">
        <v>502</v>
      </c>
      <c r="F37" s="79" t="s">
        <v>52</v>
      </c>
      <c r="G37" s="79"/>
      <c r="H37" s="79"/>
      <c r="I37" s="79"/>
      <c r="J37" s="79"/>
    </row>
    <row r="38" spans="2:10" ht="15.9" customHeight="1">
      <c r="B38" s="81" t="s">
        <v>49</v>
      </c>
      <c r="C38" s="81" t="s">
        <v>90</v>
      </c>
      <c r="D38" s="81" t="s">
        <v>503</v>
      </c>
      <c r="E38" s="81" t="s">
        <v>504</v>
      </c>
      <c r="F38" s="81" t="s">
        <v>52</v>
      </c>
      <c r="G38" s="81"/>
      <c r="H38" s="81"/>
      <c r="I38" s="81"/>
      <c r="J38" s="81"/>
    </row>
    <row r="39" spans="2:10" ht="15.9" customHeight="1">
      <c r="B39" s="79" t="s">
        <v>17</v>
      </c>
      <c r="C39" s="79" t="s">
        <v>90</v>
      </c>
      <c r="D39" s="79" t="s">
        <v>505</v>
      </c>
      <c r="E39" s="79" t="s">
        <v>506</v>
      </c>
      <c r="F39" s="79" t="s">
        <v>52</v>
      </c>
      <c r="G39" s="79"/>
      <c r="H39" s="79"/>
      <c r="I39" s="79"/>
      <c r="J39" s="79"/>
    </row>
    <row r="40" spans="2:10" ht="15.9" customHeight="1">
      <c r="B40" s="81" t="s">
        <v>17</v>
      </c>
      <c r="C40" s="81" t="s">
        <v>90</v>
      </c>
      <c r="D40" s="81" t="s">
        <v>507</v>
      </c>
      <c r="E40" s="81" t="s">
        <v>508</v>
      </c>
      <c r="F40" s="81" t="s">
        <v>52</v>
      </c>
      <c r="G40" s="81"/>
      <c r="H40" s="81"/>
      <c r="I40" s="81"/>
      <c r="J40" s="81"/>
    </row>
    <row r="41" spans="2:10" ht="15.9" customHeight="1">
      <c r="B41" s="79" t="s">
        <v>17</v>
      </c>
      <c r="C41" s="79" t="s">
        <v>90</v>
      </c>
      <c r="D41" s="79" t="s">
        <v>509</v>
      </c>
      <c r="E41" s="79" t="s">
        <v>510</v>
      </c>
      <c r="F41" s="79" t="s">
        <v>52</v>
      </c>
      <c r="G41" s="79"/>
      <c r="H41" s="79"/>
      <c r="I41" s="79"/>
      <c r="J41" s="79"/>
    </row>
    <row r="42" spans="2:10" ht="15.9" customHeight="1">
      <c r="B42" s="81" t="s">
        <v>17</v>
      </c>
      <c r="C42" s="81" t="s">
        <v>90</v>
      </c>
      <c r="D42" s="81" t="s">
        <v>511</v>
      </c>
      <c r="E42" s="81" t="s">
        <v>512</v>
      </c>
      <c r="F42" s="81" t="s">
        <v>52</v>
      </c>
      <c r="G42" s="81"/>
      <c r="H42" s="81"/>
      <c r="I42" s="81"/>
      <c r="J42" s="81"/>
    </row>
    <row r="43" spans="2:10" ht="15.9" customHeight="1">
      <c r="B43" s="79" t="s">
        <v>17</v>
      </c>
      <c r="C43" s="79" t="s">
        <v>90</v>
      </c>
      <c r="D43" s="79" t="s">
        <v>513</v>
      </c>
      <c r="E43" s="79" t="s">
        <v>514</v>
      </c>
      <c r="F43" s="79" t="s">
        <v>52</v>
      </c>
      <c r="G43" s="79"/>
      <c r="H43" s="79"/>
      <c r="I43" s="79"/>
      <c r="J43" s="79"/>
    </row>
    <row r="44" spans="2:10" ht="15.9" customHeight="1">
      <c r="B44" s="81" t="s">
        <v>174</v>
      </c>
      <c r="C44" s="81" t="s">
        <v>90</v>
      </c>
      <c r="D44" s="81" t="s">
        <v>515</v>
      </c>
      <c r="E44" s="81" t="s">
        <v>516</v>
      </c>
      <c r="F44" s="81" t="s">
        <v>52</v>
      </c>
      <c r="G44" s="81"/>
      <c r="H44" s="81"/>
      <c r="I44" s="81"/>
      <c r="J44" s="81"/>
    </row>
    <row r="45" spans="2:10" ht="15.9" customHeight="1">
      <c r="B45" s="79" t="s">
        <v>17</v>
      </c>
      <c r="C45" s="79" t="s">
        <v>90</v>
      </c>
      <c r="D45" s="79" t="s">
        <v>517</v>
      </c>
      <c r="E45" s="79" t="s">
        <v>518</v>
      </c>
      <c r="F45" s="79" t="s">
        <v>52</v>
      </c>
      <c r="G45" s="79"/>
      <c r="H45" s="79"/>
      <c r="I45" s="79"/>
      <c r="J45" s="79"/>
    </row>
    <row r="46" spans="2:10" ht="15.9" customHeight="1">
      <c r="B46" s="81" t="s">
        <v>174</v>
      </c>
      <c r="C46" s="81" t="s">
        <v>90</v>
      </c>
      <c r="D46" s="81" t="s">
        <v>519</v>
      </c>
      <c r="E46" s="81" t="s">
        <v>520</v>
      </c>
      <c r="F46" s="81" t="s">
        <v>52</v>
      </c>
      <c r="G46" s="81"/>
      <c r="H46" s="81"/>
      <c r="I46" s="81"/>
      <c r="J46" s="81"/>
    </row>
    <row r="47" spans="2:10" ht="15.9" customHeight="1">
      <c r="B47" s="81" t="s">
        <v>174</v>
      </c>
      <c r="C47" s="79" t="s">
        <v>90</v>
      </c>
      <c r="D47" s="79" t="s">
        <v>521</v>
      </c>
      <c r="E47" s="79" t="s">
        <v>522</v>
      </c>
      <c r="F47" s="79" t="s">
        <v>52</v>
      </c>
      <c r="G47" s="79"/>
      <c r="H47" s="79"/>
      <c r="I47" s="79"/>
      <c r="J47" s="79"/>
    </row>
    <row r="48" spans="2:10" ht="15.9" customHeight="1">
      <c r="B48" s="81" t="s">
        <v>17</v>
      </c>
      <c r="C48" s="81" t="s">
        <v>90</v>
      </c>
      <c r="D48" s="81" t="s">
        <v>633</v>
      </c>
      <c r="E48" s="81" t="s">
        <v>648</v>
      </c>
      <c r="F48" s="81" t="s">
        <v>52</v>
      </c>
      <c r="G48" s="81"/>
      <c r="H48" s="81"/>
      <c r="I48" s="81"/>
      <c r="J48" s="81"/>
    </row>
    <row r="49" spans="2:10" ht="15.9" customHeight="1">
      <c r="B49" s="79" t="s">
        <v>17</v>
      </c>
      <c r="C49" s="79" t="s">
        <v>90</v>
      </c>
      <c r="D49" s="79" t="s">
        <v>634</v>
      </c>
      <c r="E49" s="79" t="s">
        <v>648</v>
      </c>
      <c r="F49" s="79" t="s">
        <v>52</v>
      </c>
      <c r="G49" s="79"/>
      <c r="H49" s="79"/>
      <c r="I49" s="79"/>
      <c r="J49" s="79"/>
    </row>
    <row r="50" spans="2:10" ht="15.9" customHeight="1">
      <c r="B50" s="81" t="s">
        <v>17</v>
      </c>
      <c r="C50" s="81" t="s">
        <v>90</v>
      </c>
      <c r="D50" s="81" t="s">
        <v>635</v>
      </c>
      <c r="E50" s="81" t="s">
        <v>648</v>
      </c>
      <c r="F50" s="81" t="s">
        <v>52</v>
      </c>
      <c r="G50" s="81"/>
      <c r="H50" s="81"/>
      <c r="I50" s="81"/>
      <c r="J50" s="81"/>
    </row>
    <row r="51" spans="2:10" ht="15.9" customHeight="1">
      <c r="B51" s="79" t="s">
        <v>17</v>
      </c>
      <c r="C51" s="79" t="s">
        <v>90</v>
      </c>
      <c r="D51" s="79" t="s">
        <v>636</v>
      </c>
      <c r="E51" s="79" t="s">
        <v>648</v>
      </c>
      <c r="F51" s="79" t="s">
        <v>52</v>
      </c>
      <c r="G51" s="79"/>
      <c r="H51" s="79"/>
      <c r="I51" s="79"/>
      <c r="J51" s="79"/>
    </row>
    <row r="52" spans="2:10" ht="15.9" customHeight="1">
      <c r="B52" s="81" t="s">
        <v>17</v>
      </c>
      <c r="C52" s="81" t="s">
        <v>90</v>
      </c>
      <c r="D52" s="81" t="s">
        <v>637</v>
      </c>
      <c r="E52" s="81" t="s">
        <v>648</v>
      </c>
      <c r="F52" s="81" t="s">
        <v>52</v>
      </c>
      <c r="G52" s="81"/>
      <c r="H52" s="81"/>
      <c r="I52" s="81"/>
      <c r="J52" s="81"/>
    </row>
    <row r="53" spans="2:10" ht="15.9" customHeight="1">
      <c r="B53" s="79" t="s">
        <v>17</v>
      </c>
      <c r="C53" s="79" t="s">
        <v>90</v>
      </c>
      <c r="D53" s="79" t="s">
        <v>638</v>
      </c>
      <c r="E53" s="79" t="s">
        <v>648</v>
      </c>
      <c r="F53" s="79" t="s">
        <v>52</v>
      </c>
      <c r="G53" s="79"/>
      <c r="H53" s="79"/>
      <c r="I53" s="79"/>
      <c r="J53" s="79"/>
    </row>
    <row r="54" spans="2:10" ht="15.9" customHeight="1">
      <c r="B54" s="81" t="s">
        <v>17</v>
      </c>
      <c r="C54" s="81" t="s">
        <v>90</v>
      </c>
      <c r="D54" s="81" t="s">
        <v>639</v>
      </c>
      <c r="E54" s="81" t="s">
        <v>648</v>
      </c>
      <c r="F54" s="81" t="s">
        <v>52</v>
      </c>
      <c r="G54" s="81"/>
      <c r="H54" s="81"/>
      <c r="I54" s="81"/>
      <c r="J54" s="81"/>
    </row>
    <row r="55" spans="2:10" ht="15.9" customHeight="1">
      <c r="B55" s="79" t="s">
        <v>17</v>
      </c>
      <c r="C55" s="79" t="s">
        <v>90</v>
      </c>
      <c r="D55" s="79" t="s">
        <v>640</v>
      </c>
      <c r="E55" s="79" t="s">
        <v>648</v>
      </c>
      <c r="F55" s="79" t="s">
        <v>52</v>
      </c>
      <c r="G55" s="79"/>
      <c r="H55" s="79"/>
      <c r="I55" s="79"/>
      <c r="J55" s="79"/>
    </row>
    <row r="56" spans="2:10" ht="15.9" customHeight="1">
      <c r="B56" s="81" t="s">
        <v>17</v>
      </c>
      <c r="C56" s="81" t="s">
        <v>90</v>
      </c>
      <c r="D56" s="81" t="s">
        <v>641</v>
      </c>
      <c r="E56" s="81" t="s">
        <v>648</v>
      </c>
      <c r="F56" s="81" t="s">
        <v>52</v>
      </c>
      <c r="G56" s="81"/>
      <c r="H56" s="81"/>
      <c r="I56" s="81"/>
      <c r="J56" s="81"/>
    </row>
    <row r="57" spans="2:10" ht="15.9" customHeight="1">
      <c r="B57" s="79" t="s">
        <v>17</v>
      </c>
      <c r="C57" s="79" t="s">
        <v>90</v>
      </c>
      <c r="D57" s="79" t="s">
        <v>642</v>
      </c>
      <c r="E57" s="79" t="s">
        <v>648</v>
      </c>
      <c r="F57" s="79" t="s">
        <v>52</v>
      </c>
      <c r="G57" s="79"/>
      <c r="H57" s="79"/>
      <c r="I57" s="79"/>
      <c r="J57" s="79"/>
    </row>
    <row r="58" spans="2:10" ht="15.9" customHeight="1">
      <c r="B58" s="81" t="s">
        <v>17</v>
      </c>
      <c r="C58" s="81" t="s">
        <v>90</v>
      </c>
      <c r="D58" s="81" t="s">
        <v>643</v>
      </c>
      <c r="E58" s="81" t="s">
        <v>648</v>
      </c>
      <c r="F58" s="81" t="s">
        <v>52</v>
      </c>
      <c r="G58" s="81"/>
      <c r="H58" s="81"/>
      <c r="I58" s="81"/>
      <c r="J58" s="81"/>
    </row>
    <row r="59" spans="2:10" ht="15.9" customHeight="1">
      <c r="B59" s="79" t="s">
        <v>174</v>
      </c>
      <c r="C59" s="79" t="s">
        <v>90</v>
      </c>
      <c r="D59" s="79" t="s">
        <v>644</v>
      </c>
      <c r="E59" s="79" t="s">
        <v>648</v>
      </c>
      <c r="F59" s="79" t="s">
        <v>52</v>
      </c>
      <c r="G59" s="79"/>
      <c r="H59" s="79"/>
      <c r="I59" s="79"/>
      <c r="J59" s="79"/>
    </row>
    <row r="60" spans="2:10" ht="15.9" customHeight="1">
      <c r="B60" s="81" t="s">
        <v>17</v>
      </c>
      <c r="C60" s="81" t="s">
        <v>90</v>
      </c>
      <c r="D60" s="81" t="s">
        <v>645</v>
      </c>
      <c r="E60" s="81" t="s">
        <v>648</v>
      </c>
      <c r="F60" s="81" t="s">
        <v>52</v>
      </c>
      <c r="G60" s="81"/>
      <c r="H60" s="81"/>
      <c r="I60" s="81"/>
      <c r="J60" s="81"/>
    </row>
    <row r="61" spans="2:10" ht="15.9" customHeight="1">
      <c r="B61" s="79" t="s">
        <v>17</v>
      </c>
      <c r="C61" s="79" t="s">
        <v>90</v>
      </c>
      <c r="D61" s="79" t="s">
        <v>646</v>
      </c>
      <c r="E61" s="79" t="s">
        <v>648</v>
      </c>
      <c r="F61" s="79" t="s">
        <v>52</v>
      </c>
      <c r="G61" s="79"/>
      <c r="H61" s="79"/>
      <c r="I61" s="79"/>
      <c r="J61" s="79"/>
    </row>
    <row r="62" spans="2:10" ht="15.9" customHeight="1">
      <c r="B62" s="81" t="s">
        <v>17</v>
      </c>
      <c r="C62" s="81" t="s">
        <v>90</v>
      </c>
      <c r="D62" s="81" t="s">
        <v>647</v>
      </c>
      <c r="E62" s="81" t="s">
        <v>648</v>
      </c>
      <c r="F62" s="81" t="s">
        <v>52</v>
      </c>
      <c r="G62" s="81"/>
      <c r="H62" s="81"/>
      <c r="I62" s="81"/>
      <c r="J62" s="81"/>
    </row>
    <row r="63" spans="2:10" ht="15.9" customHeight="1">
      <c r="B63" s="79" t="s">
        <v>680</v>
      </c>
      <c r="C63" s="79" t="s">
        <v>90</v>
      </c>
      <c r="D63" s="79" t="s">
        <v>681</v>
      </c>
      <c r="E63" s="79" t="s">
        <v>526</v>
      </c>
      <c r="F63" s="79" t="s">
        <v>527</v>
      </c>
      <c r="G63" s="79"/>
      <c r="H63" s="79" t="s">
        <v>21</v>
      </c>
      <c r="I63" s="81"/>
      <c r="J63" s="81"/>
    </row>
    <row r="64" spans="2:10" ht="15.9" customHeight="1">
      <c r="B64" s="81" t="s">
        <v>680</v>
      </c>
      <c r="C64" s="81" t="s">
        <v>90</v>
      </c>
      <c r="D64" s="81" t="s">
        <v>682</v>
      </c>
      <c r="E64" s="81" t="s">
        <v>526</v>
      </c>
      <c r="F64" s="81" t="s">
        <v>683</v>
      </c>
      <c r="G64" s="81"/>
      <c r="H64" s="81" t="s">
        <v>21</v>
      </c>
      <c r="I64" s="81"/>
      <c r="J64" s="81"/>
    </row>
    <row r="65" spans="2:10" ht="15.9" customHeight="1">
      <c r="B65" s="79" t="s">
        <v>174</v>
      </c>
      <c r="C65" s="79" t="s">
        <v>90</v>
      </c>
      <c r="D65" s="79" t="s">
        <v>525</v>
      </c>
      <c r="E65" s="79" t="s">
        <v>526</v>
      </c>
      <c r="F65" s="79" t="s">
        <v>527</v>
      </c>
      <c r="G65" s="79"/>
      <c r="H65" s="79" t="s">
        <v>21</v>
      </c>
      <c r="I65" s="79"/>
      <c r="J65" s="79"/>
    </row>
    <row r="66" spans="2:10" ht="15.9" customHeight="1">
      <c r="B66" s="81" t="s">
        <v>174</v>
      </c>
      <c r="C66" s="81" t="s">
        <v>90</v>
      </c>
      <c r="D66" s="81" t="s">
        <v>528</v>
      </c>
      <c r="E66" s="81" t="s">
        <v>526</v>
      </c>
      <c r="F66" s="81" t="s">
        <v>527</v>
      </c>
      <c r="G66" s="81"/>
      <c r="H66" s="81" t="s">
        <v>21</v>
      </c>
      <c r="I66" s="81"/>
      <c r="J66" s="81"/>
    </row>
    <row r="67" spans="2:10" ht="15.9" customHeight="1">
      <c r="B67" s="79" t="s">
        <v>17</v>
      </c>
      <c r="C67" s="79" t="s">
        <v>90</v>
      </c>
      <c r="D67" s="79" t="s">
        <v>529</v>
      </c>
      <c r="E67" s="79" t="s">
        <v>530</v>
      </c>
      <c r="F67" s="79" t="s">
        <v>527</v>
      </c>
      <c r="G67" s="79"/>
      <c r="H67" s="79" t="s">
        <v>21</v>
      </c>
      <c r="I67" s="79"/>
      <c r="J67" s="79"/>
    </row>
    <row r="68" spans="2:10" ht="15.9" customHeight="1">
      <c r="B68" s="81" t="s">
        <v>17</v>
      </c>
      <c r="C68" s="81" t="s">
        <v>90</v>
      </c>
      <c r="D68" s="81" t="s">
        <v>531</v>
      </c>
      <c r="E68" s="81" t="s">
        <v>532</v>
      </c>
      <c r="F68" s="81" t="s">
        <v>527</v>
      </c>
      <c r="G68" s="81"/>
      <c r="H68" s="81" t="s">
        <v>21</v>
      </c>
      <c r="I68" s="81"/>
      <c r="J68" s="81"/>
    </row>
    <row r="69" spans="2:10" ht="15.9" customHeight="1">
      <c r="B69" s="79" t="s">
        <v>45</v>
      </c>
      <c r="C69" s="79" t="s">
        <v>90</v>
      </c>
      <c r="D69" s="79" t="s">
        <v>533</v>
      </c>
      <c r="E69" s="79" t="s">
        <v>533</v>
      </c>
      <c r="F69" s="79" t="s">
        <v>52</v>
      </c>
      <c r="G69" s="79"/>
      <c r="H69" s="79" t="s">
        <v>21</v>
      </c>
      <c r="I69" s="79"/>
      <c r="J69" s="79"/>
    </row>
    <row r="70" spans="2:10" ht="15.9" customHeight="1">
      <c r="B70" s="81" t="s">
        <v>45</v>
      </c>
      <c r="C70" s="81" t="s">
        <v>90</v>
      </c>
      <c r="D70" s="81" t="s">
        <v>534</v>
      </c>
      <c r="E70" s="81" t="s">
        <v>534</v>
      </c>
      <c r="F70" s="81" t="s">
        <v>52</v>
      </c>
      <c r="G70" s="81"/>
      <c r="H70" s="81" t="s">
        <v>21</v>
      </c>
      <c r="I70" s="81"/>
      <c r="J70" s="81"/>
    </row>
    <row r="71" spans="2:10" ht="15.9" customHeight="1">
      <c r="B71" s="79" t="s">
        <v>45</v>
      </c>
      <c r="C71" s="79" t="s">
        <v>90</v>
      </c>
      <c r="D71" s="79" t="s">
        <v>535</v>
      </c>
      <c r="E71" s="79" t="s">
        <v>535</v>
      </c>
      <c r="F71" s="79" t="s">
        <v>52</v>
      </c>
      <c r="G71" s="79"/>
      <c r="H71" s="79" t="s">
        <v>21</v>
      </c>
      <c r="I71" s="79"/>
      <c r="J71" s="79"/>
    </row>
    <row r="72" spans="2:10" ht="15.9" customHeight="1">
      <c r="B72" s="81" t="s">
        <v>45</v>
      </c>
      <c r="C72" s="81" t="s">
        <v>90</v>
      </c>
      <c r="D72" s="81" t="s">
        <v>536</v>
      </c>
      <c r="E72" s="81" t="s">
        <v>536</v>
      </c>
      <c r="F72" s="81" t="s">
        <v>52</v>
      </c>
      <c r="G72" s="81"/>
      <c r="H72" s="81" t="s">
        <v>21</v>
      </c>
      <c r="I72" s="81"/>
      <c r="J72" s="81"/>
    </row>
    <row r="73" spans="2:10" ht="15.9" customHeight="1">
      <c r="B73" s="79" t="s">
        <v>45</v>
      </c>
      <c r="C73" s="79" t="s">
        <v>90</v>
      </c>
      <c r="D73" s="79" t="s">
        <v>537</v>
      </c>
      <c r="E73" s="79" t="s">
        <v>537</v>
      </c>
      <c r="F73" s="79" t="s">
        <v>52</v>
      </c>
      <c r="G73" s="79"/>
      <c r="H73" s="79" t="s">
        <v>21</v>
      </c>
      <c r="I73" s="79"/>
      <c r="J73" s="79"/>
    </row>
    <row r="74" spans="2:10" ht="15.9" customHeight="1">
      <c r="B74" s="81" t="s">
        <v>174</v>
      </c>
      <c r="C74" s="81" t="s">
        <v>90</v>
      </c>
      <c r="D74" s="81" t="s">
        <v>538</v>
      </c>
      <c r="E74" s="81" t="s">
        <v>538</v>
      </c>
      <c r="F74" s="81" t="s">
        <v>52</v>
      </c>
      <c r="G74" s="81"/>
      <c r="H74" s="81" t="s">
        <v>21</v>
      </c>
      <c r="I74" s="81"/>
      <c r="J74" s="81"/>
    </row>
    <row r="75" spans="2:10" ht="15.9" customHeight="1">
      <c r="B75" s="79" t="s">
        <v>45</v>
      </c>
      <c r="C75" s="79" t="s">
        <v>90</v>
      </c>
      <c r="D75" s="79" t="s">
        <v>539</v>
      </c>
      <c r="E75" s="79" t="s">
        <v>539</v>
      </c>
      <c r="F75" s="79" t="s">
        <v>52</v>
      </c>
      <c r="G75" s="79"/>
      <c r="H75" s="79" t="s">
        <v>21</v>
      </c>
      <c r="I75" s="79"/>
      <c r="J75" s="79"/>
    </row>
    <row r="76" spans="2:10" ht="15.9" customHeight="1">
      <c r="B76" s="81" t="s">
        <v>174</v>
      </c>
      <c r="C76" s="81" t="s">
        <v>90</v>
      </c>
      <c r="D76" s="81" t="s">
        <v>540</v>
      </c>
      <c r="E76" s="81" t="s">
        <v>540</v>
      </c>
      <c r="F76" s="81" t="s">
        <v>52</v>
      </c>
      <c r="G76" s="81"/>
      <c r="H76" s="81" t="s">
        <v>21</v>
      </c>
      <c r="I76" s="81"/>
      <c r="J76" s="81"/>
    </row>
    <row r="77" spans="2:10" ht="15.9" customHeight="1">
      <c r="B77" s="79" t="s">
        <v>174</v>
      </c>
      <c r="C77" s="79" t="s">
        <v>90</v>
      </c>
      <c r="D77" s="79" t="s">
        <v>541</v>
      </c>
      <c r="E77" s="79" t="s">
        <v>541</v>
      </c>
      <c r="F77" s="79" t="s">
        <v>52</v>
      </c>
      <c r="G77" s="79"/>
      <c r="H77" s="79" t="s">
        <v>21</v>
      </c>
      <c r="I77" s="79"/>
      <c r="J77" s="79"/>
    </row>
    <row r="78" spans="2:10" ht="15.9" customHeight="1" thickBot="1">
      <c r="B78" s="233" t="s">
        <v>174</v>
      </c>
      <c r="C78" s="233" t="s">
        <v>90</v>
      </c>
      <c r="D78" s="233" t="s">
        <v>542</v>
      </c>
      <c r="E78" s="233" t="s">
        <v>542</v>
      </c>
      <c r="F78" s="233" t="s">
        <v>52</v>
      </c>
      <c r="G78" s="233"/>
      <c r="H78" s="233" t="s">
        <v>21</v>
      </c>
      <c r="I78" s="233"/>
      <c r="J78" s="233"/>
    </row>
    <row r="79" spans="2:10">
      <c r="B79" t="s">
        <v>45</v>
      </c>
      <c r="C79" t="s">
        <v>90</v>
      </c>
      <c r="D79" t="s">
        <v>684</v>
      </c>
      <c r="E79" t="s">
        <v>648</v>
      </c>
      <c r="F79" t="s">
        <v>52</v>
      </c>
    </row>
    <row r="80" spans="2:10">
      <c r="B80" t="s">
        <v>45</v>
      </c>
      <c r="C80" t="s">
        <v>90</v>
      </c>
      <c r="D80" t="s">
        <v>685</v>
      </c>
      <c r="E80" t="s">
        <v>648</v>
      </c>
      <c r="F80" t="s">
        <v>52</v>
      </c>
    </row>
    <row r="81" spans="2:6">
      <c r="B81" t="s">
        <v>45</v>
      </c>
      <c r="C81" t="s">
        <v>90</v>
      </c>
      <c r="D81" t="s">
        <v>686</v>
      </c>
      <c r="E81" t="s">
        <v>648</v>
      </c>
      <c r="F81" t="s">
        <v>52</v>
      </c>
    </row>
    <row r="82" spans="2:6">
      <c r="B82" t="s">
        <v>45</v>
      </c>
      <c r="C82" t="s">
        <v>90</v>
      </c>
      <c r="D82" t="s">
        <v>687</v>
      </c>
      <c r="E82" t="s">
        <v>648</v>
      </c>
      <c r="F82" t="s">
        <v>52</v>
      </c>
    </row>
    <row r="83" spans="2:6">
      <c r="B83" t="s">
        <v>45</v>
      </c>
      <c r="C83" t="s">
        <v>90</v>
      </c>
      <c r="D83" t="s">
        <v>688</v>
      </c>
      <c r="E83" t="s">
        <v>648</v>
      </c>
      <c r="F83" t="s">
        <v>52</v>
      </c>
    </row>
    <row r="84" spans="2:6">
      <c r="B84" t="s">
        <v>45</v>
      </c>
      <c r="C84" t="s">
        <v>90</v>
      </c>
      <c r="D84" t="s">
        <v>689</v>
      </c>
      <c r="E84" t="s">
        <v>648</v>
      </c>
      <c r="F84" t="s">
        <v>52</v>
      </c>
    </row>
    <row r="85" spans="2:6">
      <c r="B85" t="s">
        <v>45</v>
      </c>
      <c r="C85" t="s">
        <v>90</v>
      </c>
      <c r="D85" t="s">
        <v>690</v>
      </c>
      <c r="E85" t="s">
        <v>648</v>
      </c>
      <c r="F85" t="s">
        <v>52</v>
      </c>
    </row>
    <row r="86" spans="2:6">
      <c r="B86" t="s">
        <v>45</v>
      </c>
      <c r="C86" t="s">
        <v>90</v>
      </c>
      <c r="D86" t="s">
        <v>691</v>
      </c>
      <c r="E86" t="s">
        <v>648</v>
      </c>
      <c r="F86" t="s">
        <v>52</v>
      </c>
    </row>
    <row r="87" spans="2:6">
      <c r="B87" t="s">
        <v>45</v>
      </c>
      <c r="C87" t="s">
        <v>90</v>
      </c>
      <c r="D87" t="s">
        <v>692</v>
      </c>
      <c r="E87" t="s">
        <v>648</v>
      </c>
      <c r="F87" t="s">
        <v>52</v>
      </c>
    </row>
    <row r="88" spans="2:6">
      <c r="B88" t="s">
        <v>45</v>
      </c>
      <c r="C88" t="s">
        <v>90</v>
      </c>
      <c r="D88" t="s">
        <v>693</v>
      </c>
      <c r="E88" t="s">
        <v>648</v>
      </c>
      <c r="F88" t="s">
        <v>52</v>
      </c>
    </row>
    <row r="89" spans="2:6">
      <c r="B89" t="s">
        <v>45</v>
      </c>
      <c r="C89" t="s">
        <v>90</v>
      </c>
      <c r="D89" t="s">
        <v>694</v>
      </c>
      <c r="E89" t="s">
        <v>648</v>
      </c>
      <c r="F89" t="s">
        <v>52</v>
      </c>
    </row>
    <row r="90" spans="2:6">
      <c r="B90" t="s">
        <v>45</v>
      </c>
      <c r="C90" t="s">
        <v>90</v>
      </c>
      <c r="D90" t="s">
        <v>695</v>
      </c>
      <c r="E90" t="s">
        <v>648</v>
      </c>
      <c r="F90" t="s">
        <v>52</v>
      </c>
    </row>
    <row r="91" spans="2:6">
      <c r="B91" t="s">
        <v>45</v>
      </c>
      <c r="C91" t="s">
        <v>90</v>
      </c>
      <c r="D91" t="s">
        <v>696</v>
      </c>
      <c r="E91" t="s">
        <v>648</v>
      </c>
      <c r="F91" t="s">
        <v>52</v>
      </c>
    </row>
    <row r="92" spans="2:6">
      <c r="B92" t="s">
        <v>45</v>
      </c>
      <c r="C92" t="s">
        <v>90</v>
      </c>
      <c r="D92" t="s">
        <v>697</v>
      </c>
      <c r="E92" t="s">
        <v>648</v>
      </c>
      <c r="F92" t="s">
        <v>52</v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D14" sqref="D14"/>
    </sheetView>
  </sheetViews>
  <sheetFormatPr defaultRowHeight="13.2"/>
  <cols>
    <col min="1" max="1" width="3.109375" customWidth="1"/>
    <col min="2" max="3" width="15" customWidth="1"/>
    <col min="4" max="4" width="40" customWidth="1"/>
    <col min="5" max="5" width="36" customWidth="1"/>
    <col min="6" max="6" width="10" customWidth="1"/>
    <col min="7" max="7" width="11.44140625" bestFit="1" customWidth="1"/>
    <col min="8" max="8" width="12" customWidth="1"/>
    <col min="9" max="9" width="14.33203125" customWidth="1"/>
    <col min="10" max="10" width="12.88671875" customWidth="1"/>
    <col min="11" max="11" width="3.109375" customWidth="1"/>
    <col min="12" max="13" width="10.6640625" bestFit="1" customWidth="1"/>
  </cols>
  <sheetData>
    <row r="2" spans="2:10" ht="17.399999999999999">
      <c r="B2" s="265" t="s">
        <v>671</v>
      </c>
      <c r="C2" s="265"/>
      <c r="D2" s="266"/>
      <c r="E2" s="265"/>
      <c r="F2" s="265"/>
      <c r="G2" s="266"/>
      <c r="H2" s="265"/>
      <c r="I2" s="265"/>
      <c r="J2" s="265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399999999999999" customHeight="1">
      <c r="B4" s="45" t="s">
        <v>0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</v>
      </c>
      <c r="C5" s="51" t="s">
        <v>72</v>
      </c>
      <c r="D5" s="51" t="s">
        <v>2</v>
      </c>
      <c r="E5" s="51" t="s">
        <v>3</v>
      </c>
      <c r="F5" s="51" t="s">
        <v>4</v>
      </c>
      <c r="G5" s="51" t="s">
        <v>5</v>
      </c>
      <c r="H5" s="51" t="s">
        <v>6</v>
      </c>
      <c r="I5" s="51" t="s">
        <v>7</v>
      </c>
      <c r="J5" s="51" t="s">
        <v>8</v>
      </c>
    </row>
    <row r="6" spans="2:10" ht="40.200000000000003" thickBot="1">
      <c r="B6" s="47" t="s">
        <v>9</v>
      </c>
      <c r="C6" s="47" t="s">
        <v>72</v>
      </c>
      <c r="D6" s="50" t="s">
        <v>10</v>
      </c>
      <c r="E6" s="50" t="s">
        <v>11</v>
      </c>
      <c r="F6" s="50" t="s">
        <v>12</v>
      </c>
      <c r="G6" s="50" t="s">
        <v>13</v>
      </c>
      <c r="H6" s="50" t="s">
        <v>14</v>
      </c>
      <c r="I6" s="50" t="s">
        <v>15</v>
      </c>
      <c r="J6" s="50" t="s">
        <v>16</v>
      </c>
    </row>
    <row r="7" spans="2:10" ht="15.75" customHeight="1">
      <c r="B7" s="76" t="s">
        <v>17</v>
      </c>
      <c r="C7" s="76" t="s">
        <v>90</v>
      </c>
      <c r="D7" s="76" t="s">
        <v>18</v>
      </c>
      <c r="E7" s="77" t="s">
        <v>19</v>
      </c>
      <c r="F7" s="77" t="s">
        <v>20</v>
      </c>
      <c r="G7" s="76"/>
      <c r="H7" s="76" t="s">
        <v>21</v>
      </c>
      <c r="I7" s="76"/>
      <c r="J7" s="76"/>
    </row>
    <row r="8" spans="2:10" ht="15.75" customHeight="1">
      <c r="B8" s="78" t="s">
        <v>17</v>
      </c>
      <c r="C8" s="78" t="s">
        <v>90</v>
      </c>
      <c r="D8" s="78" t="s">
        <v>22</v>
      </c>
      <c r="E8" s="79" t="s">
        <v>23</v>
      </c>
      <c r="F8" s="79" t="s">
        <v>20</v>
      </c>
      <c r="G8" s="78"/>
      <c r="H8" s="78" t="s">
        <v>21</v>
      </c>
      <c r="I8" s="78"/>
      <c r="J8" s="78"/>
    </row>
    <row r="9" spans="2:10" ht="15.75" customHeight="1">
      <c r="B9" s="80" t="s">
        <v>17</v>
      </c>
      <c r="C9" s="80" t="s">
        <v>90</v>
      </c>
      <c r="D9" s="80" t="s">
        <v>24</v>
      </c>
      <c r="E9" s="81" t="s">
        <v>25</v>
      </c>
      <c r="F9" s="81" t="s">
        <v>20</v>
      </c>
      <c r="G9" s="80"/>
      <c r="H9" s="80" t="s">
        <v>21</v>
      </c>
      <c r="I9" s="80"/>
      <c r="J9" s="80"/>
    </row>
    <row r="10" spans="2:10" ht="15.75" customHeight="1">
      <c r="B10" s="78" t="s">
        <v>17</v>
      </c>
      <c r="C10" s="78" t="s">
        <v>90</v>
      </c>
      <c r="D10" s="79" t="s">
        <v>26</v>
      </c>
      <c r="E10" s="79" t="s">
        <v>27</v>
      </c>
      <c r="F10" s="79" t="s">
        <v>20</v>
      </c>
      <c r="G10" s="78"/>
      <c r="H10" s="78" t="s">
        <v>21</v>
      </c>
      <c r="I10" s="79"/>
      <c r="J10" s="79"/>
    </row>
    <row r="11" spans="2:10" ht="15.75" customHeight="1">
      <c r="B11" s="80" t="s">
        <v>17</v>
      </c>
      <c r="C11" s="80" t="s">
        <v>90</v>
      </c>
      <c r="D11" s="81" t="s">
        <v>28</v>
      </c>
      <c r="E11" s="81" t="s">
        <v>29</v>
      </c>
      <c r="F11" s="81" t="s">
        <v>20</v>
      </c>
      <c r="G11" s="80"/>
      <c r="H11" s="80" t="s">
        <v>21</v>
      </c>
      <c r="I11" s="81"/>
      <c r="J11" s="81"/>
    </row>
    <row r="12" spans="2:10" ht="15.75" customHeight="1">
      <c r="B12" s="78" t="s">
        <v>17</v>
      </c>
      <c r="C12" s="78" t="s">
        <v>90</v>
      </c>
      <c r="D12" s="79" t="s">
        <v>30</v>
      </c>
      <c r="E12" s="79" t="s">
        <v>31</v>
      </c>
      <c r="F12" s="79" t="s">
        <v>20</v>
      </c>
      <c r="G12" s="78"/>
      <c r="H12" s="78" t="s">
        <v>21</v>
      </c>
      <c r="I12" s="79"/>
      <c r="J12" s="79"/>
    </row>
    <row r="13" spans="2:10" ht="15.75" customHeight="1">
      <c r="B13" s="80" t="s">
        <v>17</v>
      </c>
      <c r="C13" s="80" t="s">
        <v>90</v>
      </c>
      <c r="D13" s="81" t="s">
        <v>32</v>
      </c>
      <c r="E13" s="81" t="s">
        <v>33</v>
      </c>
      <c r="F13" s="81" t="s">
        <v>20</v>
      </c>
      <c r="G13" s="80"/>
      <c r="H13" s="80" t="s">
        <v>21</v>
      </c>
      <c r="I13" s="81"/>
      <c r="J13" s="81"/>
    </row>
    <row r="14" spans="2:10" ht="15.75" customHeight="1">
      <c r="B14" s="78" t="s">
        <v>17</v>
      </c>
      <c r="C14" s="78" t="s">
        <v>90</v>
      </c>
      <c r="D14" s="79" t="s">
        <v>34</v>
      </c>
      <c r="E14" s="79" t="s">
        <v>462</v>
      </c>
      <c r="F14" s="79" t="s">
        <v>20</v>
      </c>
      <c r="G14" s="78"/>
      <c r="H14" s="78" t="s">
        <v>21</v>
      </c>
      <c r="I14" s="79"/>
      <c r="J14" s="79"/>
    </row>
    <row r="15" spans="2:10" ht="15.75" customHeight="1">
      <c r="B15" s="78" t="s">
        <v>17</v>
      </c>
      <c r="C15" s="78" t="s">
        <v>90</v>
      </c>
      <c r="D15" s="79" t="s">
        <v>650</v>
      </c>
      <c r="E15" s="79" t="s">
        <v>679</v>
      </c>
      <c r="F15" s="79" t="s">
        <v>20</v>
      </c>
      <c r="G15" s="78"/>
      <c r="H15" s="78" t="s">
        <v>21</v>
      </c>
      <c r="I15" s="79"/>
      <c r="J15" s="79"/>
    </row>
    <row r="16" spans="2:10" ht="15.75" customHeight="1">
      <c r="B16" s="80" t="s">
        <v>17</v>
      </c>
      <c r="C16" s="80" t="s">
        <v>90</v>
      </c>
      <c r="D16" s="81" t="s">
        <v>35</v>
      </c>
      <c r="E16" s="81" t="s">
        <v>36</v>
      </c>
      <c r="F16" s="81" t="s">
        <v>20</v>
      </c>
      <c r="G16" s="80"/>
      <c r="H16" s="80" t="s">
        <v>21</v>
      </c>
      <c r="I16" s="81"/>
      <c r="J16" s="81"/>
    </row>
    <row r="17" spans="2:10" ht="15.75" customHeight="1">
      <c r="B17" s="78" t="s">
        <v>17</v>
      </c>
      <c r="C17" s="78" t="s">
        <v>90</v>
      </c>
      <c r="D17" s="79" t="s">
        <v>37</v>
      </c>
      <c r="E17" s="79" t="s">
        <v>38</v>
      </c>
      <c r="F17" s="79" t="s">
        <v>20</v>
      </c>
      <c r="G17" s="78"/>
      <c r="H17" s="78" t="s">
        <v>21</v>
      </c>
      <c r="I17" s="79"/>
      <c r="J17" s="79"/>
    </row>
    <row r="18" spans="2:10" ht="15.75" customHeight="1">
      <c r="B18" s="80" t="s">
        <v>17</v>
      </c>
      <c r="C18" s="80" t="s">
        <v>90</v>
      </c>
      <c r="D18" s="81" t="s">
        <v>39</v>
      </c>
      <c r="E18" s="81" t="s">
        <v>40</v>
      </c>
      <c r="F18" s="81" t="s">
        <v>20</v>
      </c>
      <c r="G18" s="80"/>
      <c r="H18" s="80" t="s">
        <v>21</v>
      </c>
      <c r="I18" s="81"/>
      <c r="J18" s="81"/>
    </row>
    <row r="19" spans="2:10" ht="15.75" customHeight="1">
      <c r="B19" s="78" t="s">
        <v>17</v>
      </c>
      <c r="C19" s="78" t="s">
        <v>90</v>
      </c>
      <c r="D19" s="79" t="s">
        <v>41</v>
      </c>
      <c r="E19" s="79" t="s">
        <v>42</v>
      </c>
      <c r="F19" s="79" t="s">
        <v>20</v>
      </c>
      <c r="G19" s="78"/>
      <c r="H19" s="78" t="s">
        <v>21</v>
      </c>
      <c r="I19" s="79"/>
      <c r="J19" s="79"/>
    </row>
    <row r="20" spans="2:10" ht="15.75" customHeight="1">
      <c r="B20" s="80" t="s">
        <v>17</v>
      </c>
      <c r="C20" s="80" t="s">
        <v>90</v>
      </c>
      <c r="D20" s="81" t="s">
        <v>43</v>
      </c>
      <c r="E20" s="81" t="s">
        <v>44</v>
      </c>
      <c r="F20" s="81" t="s">
        <v>20</v>
      </c>
      <c r="G20" s="80"/>
      <c r="H20" s="80" t="s">
        <v>21</v>
      </c>
      <c r="I20" s="81"/>
      <c r="J20" s="81"/>
    </row>
    <row r="21" spans="2:10" ht="15.75" customHeight="1">
      <c r="B21" s="79" t="s">
        <v>45</v>
      </c>
      <c r="C21" s="79" t="s">
        <v>90</v>
      </c>
      <c r="D21" s="79" t="s">
        <v>46</v>
      </c>
      <c r="E21" s="79" t="s">
        <v>47</v>
      </c>
      <c r="F21" s="79" t="s">
        <v>48</v>
      </c>
      <c r="G21" s="79"/>
      <c r="H21" s="78" t="s">
        <v>21</v>
      </c>
      <c r="I21" s="79"/>
      <c r="J21" s="79"/>
    </row>
    <row r="22" spans="2:10" ht="15.75" customHeight="1">
      <c r="B22" s="80" t="s">
        <v>49</v>
      </c>
      <c r="C22" s="80" t="s">
        <v>90</v>
      </c>
      <c r="D22" s="80" t="s">
        <v>50</v>
      </c>
      <c r="E22" s="80" t="s">
        <v>51</v>
      </c>
      <c r="F22" s="81" t="s">
        <v>52</v>
      </c>
      <c r="G22" s="81"/>
      <c r="H22" s="81"/>
      <c r="I22" s="81"/>
      <c r="J22" s="81"/>
    </row>
    <row r="23" spans="2:10" ht="15.75" customHeight="1">
      <c r="B23" s="78" t="s">
        <v>49</v>
      </c>
      <c r="C23" s="78" t="s">
        <v>90</v>
      </c>
      <c r="D23" s="79" t="s">
        <v>53</v>
      </c>
      <c r="E23" s="79" t="s">
        <v>54</v>
      </c>
      <c r="F23" s="79" t="s">
        <v>52</v>
      </c>
      <c r="G23" s="79"/>
      <c r="H23" s="79"/>
      <c r="I23" s="79"/>
      <c r="J23" s="79"/>
    </row>
    <row r="24" spans="2:10" ht="15.75" customHeight="1">
      <c r="B24" s="80" t="s">
        <v>49</v>
      </c>
      <c r="C24" s="80" t="s">
        <v>90</v>
      </c>
      <c r="D24" s="81" t="s">
        <v>55</v>
      </c>
      <c r="E24" s="80" t="s">
        <v>56</v>
      </c>
      <c r="F24" s="81" t="s">
        <v>52</v>
      </c>
      <c r="G24" s="81"/>
      <c r="H24" s="81"/>
      <c r="I24" s="81"/>
      <c r="J24" s="81"/>
    </row>
    <row r="25" spans="2:10" ht="15.75" customHeight="1">
      <c r="B25" s="78" t="s">
        <v>49</v>
      </c>
      <c r="C25" s="78" t="s">
        <v>90</v>
      </c>
      <c r="D25" s="79" t="s">
        <v>57</v>
      </c>
      <c r="E25" s="78" t="s">
        <v>58</v>
      </c>
      <c r="F25" s="79"/>
      <c r="G25" s="79"/>
      <c r="H25" s="79"/>
      <c r="I25" s="79"/>
      <c r="J25" s="79"/>
    </row>
    <row r="26" spans="2:10" ht="15.75" customHeight="1">
      <c r="B26" s="80" t="s">
        <v>49</v>
      </c>
      <c r="C26" s="80" t="s">
        <v>90</v>
      </c>
      <c r="D26" s="81" t="s">
        <v>59</v>
      </c>
      <c r="E26" s="81" t="s">
        <v>60</v>
      </c>
      <c r="F26" s="81" t="s">
        <v>52</v>
      </c>
      <c r="G26" s="81"/>
      <c r="H26" s="81"/>
      <c r="I26" s="81"/>
      <c r="J26" s="81"/>
    </row>
    <row r="27" spans="2:10" ht="15.75" customHeight="1">
      <c r="B27" s="78" t="s">
        <v>49</v>
      </c>
      <c r="C27" s="78" t="s">
        <v>90</v>
      </c>
      <c r="D27" s="79" t="s">
        <v>61</v>
      </c>
      <c r="E27" s="78" t="s">
        <v>62</v>
      </c>
      <c r="F27" s="79" t="s">
        <v>52</v>
      </c>
      <c r="G27" s="79"/>
      <c r="H27" s="79"/>
      <c r="I27" s="79"/>
      <c r="J27" s="79"/>
    </row>
    <row r="28" spans="2:10" ht="15.75" customHeight="1" thickBot="1">
      <c r="B28" s="80" t="s">
        <v>49</v>
      </c>
      <c r="C28" s="80" t="s">
        <v>90</v>
      </c>
      <c r="D28" s="81" t="s">
        <v>63</v>
      </c>
      <c r="E28" s="81" t="s">
        <v>64</v>
      </c>
      <c r="F28" s="81" t="s">
        <v>52</v>
      </c>
      <c r="G28" s="81"/>
      <c r="H28" s="81"/>
      <c r="I28" s="81"/>
      <c r="J28" s="81"/>
    </row>
    <row r="29" spans="2:10" ht="15.75" customHeight="1">
      <c r="B29" s="79" t="s">
        <v>17</v>
      </c>
      <c r="C29" s="79" t="s">
        <v>667</v>
      </c>
      <c r="D29" s="262" t="s">
        <v>665</v>
      </c>
      <c r="E29" s="262" t="s">
        <v>666</v>
      </c>
      <c r="F29" s="262" t="s">
        <v>20</v>
      </c>
      <c r="G29" s="262"/>
      <c r="H29" s="262" t="s">
        <v>66</v>
      </c>
      <c r="I29" s="262"/>
      <c r="J29" s="262" t="s">
        <v>67</v>
      </c>
    </row>
    <row r="30" spans="2:10" ht="15.75" customHeight="1">
      <c r="B30" s="79" t="s">
        <v>174</v>
      </c>
      <c r="C30" s="260" t="s">
        <v>90</v>
      </c>
      <c r="D30" s="260" t="s">
        <v>65</v>
      </c>
      <c r="E30" s="260"/>
      <c r="F30" s="260" t="s">
        <v>20</v>
      </c>
      <c r="G30" s="260"/>
      <c r="H30" s="260" t="s">
        <v>66</v>
      </c>
      <c r="I30" s="260"/>
      <c r="J30" s="260" t="s">
        <v>67</v>
      </c>
    </row>
    <row r="31" spans="2:10" ht="15.75" customHeight="1">
      <c r="B31" s="81" t="s">
        <v>17</v>
      </c>
      <c r="C31" s="81" t="s">
        <v>90</v>
      </c>
      <c r="D31" s="81" t="s">
        <v>68</v>
      </c>
      <c r="E31" s="81"/>
      <c r="F31" s="81" t="s">
        <v>20</v>
      </c>
      <c r="G31" s="81"/>
      <c r="H31" s="81" t="s">
        <v>66</v>
      </c>
      <c r="I31" s="81"/>
      <c r="J31" s="81"/>
    </row>
    <row r="32" spans="2:10" ht="15.75" customHeight="1" thickBot="1">
      <c r="B32" s="204" t="s">
        <v>17</v>
      </c>
      <c r="C32" s="204" t="s">
        <v>90</v>
      </c>
      <c r="D32" s="204" t="s">
        <v>69</v>
      </c>
      <c r="E32" s="82"/>
      <c r="F32" s="82" t="s">
        <v>20</v>
      </c>
      <c r="G32" s="82"/>
      <c r="H32" s="82" t="s">
        <v>21</v>
      </c>
      <c r="I32" s="82"/>
      <c r="J32" s="82"/>
    </row>
    <row r="33" spans="2:10" ht="18" customHeight="1">
      <c r="B33" s="235" t="s">
        <v>498</v>
      </c>
      <c r="C33" s="236"/>
      <c r="D33" s="236"/>
      <c r="E33" s="236"/>
      <c r="F33" s="236"/>
      <c r="G33" s="236"/>
      <c r="H33" s="236"/>
      <c r="I33" s="236"/>
      <c r="J33" s="236"/>
    </row>
    <row r="34" spans="2:10" ht="15.9" customHeight="1">
      <c r="B34" s="81" t="s">
        <v>800</v>
      </c>
      <c r="C34" s="81" t="s">
        <v>90</v>
      </c>
      <c r="D34" s="81" t="s">
        <v>650</v>
      </c>
      <c r="E34" s="81" t="s">
        <v>651</v>
      </c>
      <c r="F34" s="81" t="s">
        <v>20</v>
      </c>
      <c r="G34" s="81"/>
      <c r="H34" s="81"/>
      <c r="I34" s="81"/>
      <c r="J34" s="81"/>
    </row>
    <row r="35" spans="2:10" ht="15.9" customHeight="1">
      <c r="B35" s="79" t="s">
        <v>49</v>
      </c>
      <c r="C35" s="79" t="s">
        <v>90</v>
      </c>
      <c r="D35" s="79" t="s">
        <v>523</v>
      </c>
      <c r="E35" s="79" t="s">
        <v>524</v>
      </c>
      <c r="F35" s="79" t="s">
        <v>52</v>
      </c>
      <c r="G35" s="79"/>
      <c r="H35" s="79"/>
      <c r="I35" s="79"/>
      <c r="J35" s="79"/>
    </row>
    <row r="36" spans="2:10" ht="15.9" customHeight="1">
      <c r="B36" s="81" t="s">
        <v>49</v>
      </c>
      <c r="C36" s="81" t="s">
        <v>90</v>
      </c>
      <c r="D36" s="81" t="s">
        <v>499</v>
      </c>
      <c r="E36" s="81" t="s">
        <v>500</v>
      </c>
      <c r="F36" s="81" t="s">
        <v>52</v>
      </c>
      <c r="G36" s="81"/>
      <c r="H36" s="81"/>
      <c r="I36" s="81"/>
      <c r="J36" s="81"/>
    </row>
    <row r="37" spans="2:10" ht="15.9" customHeight="1">
      <c r="B37" s="79" t="s">
        <v>49</v>
      </c>
      <c r="C37" s="79" t="s">
        <v>90</v>
      </c>
      <c r="D37" s="79" t="s">
        <v>501</v>
      </c>
      <c r="E37" s="79" t="s">
        <v>502</v>
      </c>
      <c r="F37" s="79" t="s">
        <v>52</v>
      </c>
      <c r="G37" s="79"/>
      <c r="H37" s="79"/>
      <c r="I37" s="79"/>
      <c r="J37" s="79"/>
    </row>
    <row r="38" spans="2:10" ht="15.9" customHeight="1">
      <c r="B38" s="81" t="s">
        <v>49</v>
      </c>
      <c r="C38" s="81" t="s">
        <v>90</v>
      </c>
      <c r="D38" s="81" t="s">
        <v>503</v>
      </c>
      <c r="E38" s="81" t="s">
        <v>504</v>
      </c>
      <c r="F38" s="81" t="s">
        <v>52</v>
      </c>
      <c r="G38" s="81"/>
      <c r="H38" s="81"/>
      <c r="I38" s="81"/>
      <c r="J38" s="81"/>
    </row>
    <row r="39" spans="2:10" ht="15.9" customHeight="1">
      <c r="B39" s="79" t="s">
        <v>17</v>
      </c>
      <c r="C39" s="79" t="s">
        <v>90</v>
      </c>
      <c r="D39" s="79" t="s">
        <v>505</v>
      </c>
      <c r="E39" s="79" t="s">
        <v>506</v>
      </c>
      <c r="F39" s="79" t="s">
        <v>52</v>
      </c>
      <c r="G39" s="79"/>
      <c r="H39" s="79"/>
      <c r="I39" s="79"/>
      <c r="J39" s="79"/>
    </row>
    <row r="40" spans="2:10" ht="15.9" customHeight="1">
      <c r="B40" s="81" t="s">
        <v>17</v>
      </c>
      <c r="C40" s="81" t="s">
        <v>90</v>
      </c>
      <c r="D40" s="81" t="s">
        <v>507</v>
      </c>
      <c r="E40" s="81" t="s">
        <v>508</v>
      </c>
      <c r="F40" s="81" t="s">
        <v>52</v>
      </c>
      <c r="G40" s="81"/>
      <c r="H40" s="81"/>
      <c r="I40" s="81"/>
      <c r="J40" s="81"/>
    </row>
    <row r="41" spans="2:10" ht="15.9" customHeight="1">
      <c r="B41" s="79" t="s">
        <v>17</v>
      </c>
      <c r="C41" s="79" t="s">
        <v>90</v>
      </c>
      <c r="D41" s="79" t="s">
        <v>509</v>
      </c>
      <c r="E41" s="79" t="s">
        <v>510</v>
      </c>
      <c r="F41" s="79" t="s">
        <v>52</v>
      </c>
      <c r="G41" s="79"/>
      <c r="H41" s="79"/>
      <c r="I41" s="79"/>
      <c r="J41" s="79"/>
    </row>
    <row r="42" spans="2:10" ht="15.9" customHeight="1">
      <c r="B42" s="81" t="s">
        <v>17</v>
      </c>
      <c r="C42" s="81" t="s">
        <v>90</v>
      </c>
      <c r="D42" s="81" t="s">
        <v>511</v>
      </c>
      <c r="E42" s="81" t="s">
        <v>512</v>
      </c>
      <c r="F42" s="81" t="s">
        <v>52</v>
      </c>
      <c r="G42" s="81"/>
      <c r="H42" s="81"/>
      <c r="I42" s="81"/>
      <c r="J42" s="81"/>
    </row>
    <row r="43" spans="2:10" ht="15.9" customHeight="1">
      <c r="B43" s="79" t="s">
        <v>17</v>
      </c>
      <c r="C43" s="79" t="s">
        <v>90</v>
      </c>
      <c r="D43" s="79" t="s">
        <v>513</v>
      </c>
      <c r="E43" s="79" t="s">
        <v>514</v>
      </c>
      <c r="F43" s="79" t="s">
        <v>52</v>
      </c>
      <c r="G43" s="79"/>
      <c r="H43" s="79"/>
      <c r="I43" s="79"/>
      <c r="J43" s="79"/>
    </row>
    <row r="44" spans="2:10" ht="15.9" customHeight="1">
      <c r="B44" s="81" t="s">
        <v>174</v>
      </c>
      <c r="C44" s="81" t="s">
        <v>90</v>
      </c>
      <c r="D44" s="81" t="s">
        <v>515</v>
      </c>
      <c r="E44" s="81" t="s">
        <v>516</v>
      </c>
      <c r="F44" s="81" t="s">
        <v>52</v>
      </c>
      <c r="G44" s="81"/>
      <c r="H44" s="81"/>
      <c r="I44" s="81"/>
      <c r="J44" s="81"/>
    </row>
    <row r="45" spans="2:10" ht="15.9" customHeight="1">
      <c r="B45" s="79" t="s">
        <v>17</v>
      </c>
      <c r="C45" s="79" t="s">
        <v>90</v>
      </c>
      <c r="D45" s="79" t="s">
        <v>517</v>
      </c>
      <c r="E45" s="79" t="s">
        <v>518</v>
      </c>
      <c r="F45" s="79" t="s">
        <v>52</v>
      </c>
      <c r="G45" s="79"/>
      <c r="H45" s="79"/>
      <c r="I45" s="79"/>
      <c r="J45" s="79"/>
    </row>
    <row r="46" spans="2:10" ht="15.9" customHeight="1">
      <c r="B46" s="81" t="s">
        <v>174</v>
      </c>
      <c r="C46" s="81" t="s">
        <v>90</v>
      </c>
      <c r="D46" s="81" t="s">
        <v>519</v>
      </c>
      <c r="E46" s="81" t="s">
        <v>520</v>
      </c>
      <c r="F46" s="81" t="s">
        <v>52</v>
      </c>
      <c r="G46" s="81"/>
      <c r="H46" s="81"/>
      <c r="I46" s="81"/>
      <c r="J46" s="81"/>
    </row>
    <row r="47" spans="2:10" ht="15.9" customHeight="1">
      <c r="B47" s="81" t="s">
        <v>174</v>
      </c>
      <c r="C47" s="79" t="s">
        <v>90</v>
      </c>
      <c r="D47" s="79" t="s">
        <v>521</v>
      </c>
      <c r="E47" s="79" t="s">
        <v>522</v>
      </c>
      <c r="F47" s="79" t="s">
        <v>52</v>
      </c>
      <c r="G47" s="79"/>
      <c r="H47" s="79"/>
      <c r="I47" s="79"/>
      <c r="J47" s="79"/>
    </row>
    <row r="48" spans="2:10" ht="15.9" customHeight="1">
      <c r="B48" s="81" t="s">
        <v>17</v>
      </c>
      <c r="C48" s="81" t="s">
        <v>90</v>
      </c>
      <c r="D48" s="81" t="s">
        <v>633</v>
      </c>
      <c r="E48" s="81" t="s">
        <v>648</v>
      </c>
      <c r="F48" s="81" t="s">
        <v>52</v>
      </c>
      <c r="G48" s="81"/>
      <c r="H48" s="81"/>
      <c r="I48" s="81"/>
      <c r="J48" s="81"/>
    </row>
    <row r="49" spans="2:10" ht="15.9" customHeight="1">
      <c r="B49" s="79" t="s">
        <v>17</v>
      </c>
      <c r="C49" s="79" t="s">
        <v>90</v>
      </c>
      <c r="D49" s="79" t="s">
        <v>634</v>
      </c>
      <c r="E49" s="79" t="s">
        <v>648</v>
      </c>
      <c r="F49" s="79" t="s">
        <v>52</v>
      </c>
      <c r="G49" s="79"/>
      <c r="H49" s="79"/>
      <c r="I49" s="79"/>
      <c r="J49" s="79"/>
    </row>
    <row r="50" spans="2:10" ht="15.9" customHeight="1">
      <c r="B50" s="81" t="s">
        <v>17</v>
      </c>
      <c r="C50" s="81" t="s">
        <v>90</v>
      </c>
      <c r="D50" s="81" t="s">
        <v>635</v>
      </c>
      <c r="E50" s="81" t="s">
        <v>648</v>
      </c>
      <c r="F50" s="81" t="s">
        <v>52</v>
      </c>
      <c r="G50" s="81"/>
      <c r="H50" s="81"/>
      <c r="I50" s="81"/>
      <c r="J50" s="81"/>
    </row>
    <row r="51" spans="2:10" ht="15.9" customHeight="1">
      <c r="B51" s="79" t="s">
        <v>17</v>
      </c>
      <c r="C51" s="79" t="s">
        <v>90</v>
      </c>
      <c r="D51" s="79" t="s">
        <v>636</v>
      </c>
      <c r="E51" s="79" t="s">
        <v>648</v>
      </c>
      <c r="F51" s="79" t="s">
        <v>52</v>
      </c>
      <c r="G51" s="79"/>
      <c r="H51" s="79"/>
      <c r="I51" s="79"/>
      <c r="J51" s="79"/>
    </row>
    <row r="52" spans="2:10" ht="15.9" customHeight="1">
      <c r="B52" s="81" t="s">
        <v>17</v>
      </c>
      <c r="C52" s="81" t="s">
        <v>90</v>
      </c>
      <c r="D52" s="81" t="s">
        <v>637</v>
      </c>
      <c r="E52" s="81" t="s">
        <v>648</v>
      </c>
      <c r="F52" s="81" t="s">
        <v>52</v>
      </c>
      <c r="G52" s="81"/>
      <c r="H52" s="81"/>
      <c r="I52" s="81"/>
      <c r="J52" s="81"/>
    </row>
    <row r="53" spans="2:10" ht="15.9" customHeight="1">
      <c r="B53" s="79" t="s">
        <v>17</v>
      </c>
      <c r="C53" s="79" t="s">
        <v>90</v>
      </c>
      <c r="D53" s="79" t="s">
        <v>638</v>
      </c>
      <c r="E53" s="79" t="s">
        <v>648</v>
      </c>
      <c r="F53" s="79" t="s">
        <v>52</v>
      </c>
      <c r="G53" s="79"/>
      <c r="H53" s="79"/>
      <c r="I53" s="79"/>
      <c r="J53" s="79"/>
    </row>
    <row r="54" spans="2:10" ht="15.9" customHeight="1">
      <c r="B54" s="81" t="s">
        <v>17</v>
      </c>
      <c r="C54" s="81" t="s">
        <v>90</v>
      </c>
      <c r="D54" s="81" t="s">
        <v>639</v>
      </c>
      <c r="E54" s="81" t="s">
        <v>648</v>
      </c>
      <c r="F54" s="81" t="s">
        <v>52</v>
      </c>
      <c r="G54" s="81"/>
      <c r="H54" s="81"/>
      <c r="I54" s="81"/>
      <c r="J54" s="81"/>
    </row>
    <row r="55" spans="2:10" ht="15.9" customHeight="1">
      <c r="B55" s="79" t="s">
        <v>17</v>
      </c>
      <c r="C55" s="79" t="s">
        <v>90</v>
      </c>
      <c r="D55" s="79" t="s">
        <v>640</v>
      </c>
      <c r="E55" s="79" t="s">
        <v>648</v>
      </c>
      <c r="F55" s="79" t="s">
        <v>52</v>
      </c>
      <c r="G55" s="79"/>
      <c r="H55" s="79"/>
      <c r="I55" s="79"/>
      <c r="J55" s="79"/>
    </row>
    <row r="56" spans="2:10" ht="15.9" customHeight="1">
      <c r="B56" s="81" t="s">
        <v>17</v>
      </c>
      <c r="C56" s="81" t="s">
        <v>90</v>
      </c>
      <c r="D56" s="81" t="s">
        <v>641</v>
      </c>
      <c r="E56" s="81" t="s">
        <v>648</v>
      </c>
      <c r="F56" s="81" t="s">
        <v>52</v>
      </c>
      <c r="G56" s="81"/>
      <c r="H56" s="81"/>
      <c r="I56" s="81"/>
      <c r="J56" s="81"/>
    </row>
    <row r="57" spans="2:10" ht="15.9" customHeight="1">
      <c r="B57" s="79" t="s">
        <v>17</v>
      </c>
      <c r="C57" s="79" t="s">
        <v>90</v>
      </c>
      <c r="D57" s="79" t="s">
        <v>642</v>
      </c>
      <c r="E57" s="79" t="s">
        <v>648</v>
      </c>
      <c r="F57" s="79" t="s">
        <v>52</v>
      </c>
      <c r="G57" s="79"/>
      <c r="H57" s="79"/>
      <c r="I57" s="79"/>
      <c r="J57" s="79"/>
    </row>
    <row r="58" spans="2:10" ht="15.9" customHeight="1">
      <c r="B58" s="81" t="s">
        <v>17</v>
      </c>
      <c r="C58" s="81" t="s">
        <v>90</v>
      </c>
      <c r="D58" s="81" t="s">
        <v>643</v>
      </c>
      <c r="E58" s="81" t="s">
        <v>648</v>
      </c>
      <c r="F58" s="81" t="s">
        <v>52</v>
      </c>
      <c r="G58" s="81"/>
      <c r="H58" s="81"/>
      <c r="I58" s="81"/>
      <c r="J58" s="81"/>
    </row>
    <row r="59" spans="2:10" ht="15.9" customHeight="1">
      <c r="B59" s="79" t="s">
        <v>174</v>
      </c>
      <c r="C59" s="79" t="s">
        <v>90</v>
      </c>
      <c r="D59" s="79" t="s">
        <v>644</v>
      </c>
      <c r="E59" s="79" t="s">
        <v>648</v>
      </c>
      <c r="F59" s="79" t="s">
        <v>52</v>
      </c>
      <c r="G59" s="79"/>
      <c r="H59" s="79"/>
      <c r="I59" s="79"/>
      <c r="J59" s="79"/>
    </row>
    <row r="60" spans="2:10" ht="15.9" customHeight="1">
      <c r="B60" s="81" t="s">
        <v>17</v>
      </c>
      <c r="C60" s="81" t="s">
        <v>90</v>
      </c>
      <c r="D60" s="81" t="s">
        <v>645</v>
      </c>
      <c r="E60" s="81" t="s">
        <v>648</v>
      </c>
      <c r="F60" s="81" t="s">
        <v>52</v>
      </c>
      <c r="G60" s="81"/>
      <c r="H60" s="81"/>
      <c r="I60" s="81"/>
      <c r="J60" s="81"/>
    </row>
    <row r="61" spans="2:10" ht="15.9" customHeight="1">
      <c r="B61" s="79" t="s">
        <v>17</v>
      </c>
      <c r="C61" s="79" t="s">
        <v>90</v>
      </c>
      <c r="D61" s="79" t="s">
        <v>646</v>
      </c>
      <c r="E61" s="79" t="s">
        <v>648</v>
      </c>
      <c r="F61" s="79" t="s">
        <v>52</v>
      </c>
      <c r="G61" s="79"/>
      <c r="H61" s="79"/>
      <c r="I61" s="79"/>
      <c r="J61" s="79"/>
    </row>
    <row r="62" spans="2:10" ht="15.9" customHeight="1">
      <c r="B62" s="81" t="s">
        <v>17</v>
      </c>
      <c r="C62" s="81" t="s">
        <v>90</v>
      </c>
      <c r="D62" s="81" t="s">
        <v>647</v>
      </c>
      <c r="E62" s="81" t="s">
        <v>648</v>
      </c>
      <c r="F62" s="81" t="s">
        <v>52</v>
      </c>
      <c r="G62" s="81"/>
      <c r="H62" s="81"/>
      <c r="I62" s="81"/>
      <c r="J62" s="81"/>
    </row>
    <row r="63" spans="2:10" ht="15.9" customHeight="1">
      <c r="B63" s="79" t="s">
        <v>680</v>
      </c>
      <c r="C63" s="79" t="s">
        <v>90</v>
      </c>
      <c r="D63" s="79" t="s">
        <v>681</v>
      </c>
      <c r="E63" s="79" t="s">
        <v>526</v>
      </c>
      <c r="F63" s="79" t="s">
        <v>527</v>
      </c>
      <c r="G63" s="79"/>
      <c r="H63" s="79" t="s">
        <v>21</v>
      </c>
      <c r="I63" s="81"/>
      <c r="J63" s="81"/>
    </row>
    <row r="64" spans="2:10" ht="15.9" customHeight="1">
      <c r="B64" s="81" t="s">
        <v>680</v>
      </c>
      <c r="C64" s="81" t="s">
        <v>90</v>
      </c>
      <c r="D64" s="81" t="s">
        <v>682</v>
      </c>
      <c r="E64" s="81" t="s">
        <v>526</v>
      </c>
      <c r="F64" s="81" t="s">
        <v>683</v>
      </c>
      <c r="G64" s="81"/>
      <c r="H64" s="81" t="s">
        <v>21</v>
      </c>
      <c r="I64" s="81"/>
      <c r="J64" s="81"/>
    </row>
    <row r="65" spans="2:10" ht="15.9" customHeight="1">
      <c r="B65" s="79" t="s">
        <v>174</v>
      </c>
      <c r="C65" s="79" t="s">
        <v>90</v>
      </c>
      <c r="D65" s="79" t="s">
        <v>525</v>
      </c>
      <c r="E65" s="79" t="s">
        <v>526</v>
      </c>
      <c r="F65" s="79" t="s">
        <v>527</v>
      </c>
      <c r="G65" s="79"/>
      <c r="H65" s="79" t="s">
        <v>21</v>
      </c>
      <c r="I65" s="79"/>
      <c r="J65" s="79"/>
    </row>
    <row r="66" spans="2:10" ht="15.9" customHeight="1">
      <c r="B66" s="81" t="s">
        <v>174</v>
      </c>
      <c r="C66" s="81" t="s">
        <v>90</v>
      </c>
      <c r="D66" s="81" t="s">
        <v>528</v>
      </c>
      <c r="E66" s="81" t="s">
        <v>526</v>
      </c>
      <c r="F66" s="81" t="s">
        <v>527</v>
      </c>
      <c r="G66" s="81"/>
      <c r="H66" s="81" t="s">
        <v>21</v>
      </c>
      <c r="I66" s="81"/>
      <c r="J66" s="81"/>
    </row>
    <row r="67" spans="2:10" ht="15.9" customHeight="1">
      <c r="B67" s="79" t="s">
        <v>17</v>
      </c>
      <c r="C67" s="79" t="s">
        <v>90</v>
      </c>
      <c r="D67" s="79" t="s">
        <v>529</v>
      </c>
      <c r="E67" s="79" t="s">
        <v>530</v>
      </c>
      <c r="F67" s="79" t="s">
        <v>527</v>
      </c>
      <c r="G67" s="79"/>
      <c r="H67" s="79" t="s">
        <v>21</v>
      </c>
      <c r="I67" s="79"/>
      <c r="J67" s="79"/>
    </row>
    <row r="68" spans="2:10" ht="15.9" customHeight="1">
      <c r="B68" s="81" t="s">
        <v>17</v>
      </c>
      <c r="C68" s="81" t="s">
        <v>90</v>
      </c>
      <c r="D68" s="81" t="s">
        <v>531</v>
      </c>
      <c r="E68" s="81" t="s">
        <v>532</v>
      </c>
      <c r="F68" s="81" t="s">
        <v>527</v>
      </c>
      <c r="G68" s="81"/>
      <c r="H68" s="81" t="s">
        <v>21</v>
      </c>
      <c r="I68" s="81"/>
      <c r="J68" s="81"/>
    </row>
    <row r="69" spans="2:10" ht="15.9" customHeight="1">
      <c r="B69" s="79" t="s">
        <v>45</v>
      </c>
      <c r="C69" s="79" t="s">
        <v>90</v>
      </c>
      <c r="D69" s="79" t="s">
        <v>533</v>
      </c>
      <c r="E69" s="79" t="s">
        <v>533</v>
      </c>
      <c r="F69" s="79" t="s">
        <v>48</v>
      </c>
      <c r="G69" s="79"/>
      <c r="H69" s="79" t="s">
        <v>21</v>
      </c>
      <c r="I69" s="79"/>
      <c r="J69" s="79"/>
    </row>
    <row r="70" spans="2:10" ht="15.9" customHeight="1">
      <c r="B70" s="81" t="s">
        <v>45</v>
      </c>
      <c r="C70" s="81" t="s">
        <v>90</v>
      </c>
      <c r="D70" s="81" t="s">
        <v>534</v>
      </c>
      <c r="E70" s="81" t="s">
        <v>534</v>
      </c>
      <c r="F70" s="81" t="s">
        <v>48</v>
      </c>
      <c r="G70" s="81"/>
      <c r="H70" s="81" t="s">
        <v>21</v>
      </c>
      <c r="I70" s="81"/>
      <c r="J70" s="81"/>
    </row>
    <row r="71" spans="2:10" ht="15.9" customHeight="1">
      <c r="B71" s="79" t="s">
        <v>45</v>
      </c>
      <c r="C71" s="79" t="s">
        <v>90</v>
      </c>
      <c r="D71" s="79" t="s">
        <v>535</v>
      </c>
      <c r="E71" s="79" t="s">
        <v>535</v>
      </c>
      <c r="F71" s="79" t="s">
        <v>48</v>
      </c>
      <c r="G71" s="79"/>
      <c r="H71" s="79" t="s">
        <v>21</v>
      </c>
      <c r="I71" s="79"/>
      <c r="J71" s="79"/>
    </row>
    <row r="72" spans="2:10" ht="15.9" customHeight="1">
      <c r="B72" s="81" t="s">
        <v>45</v>
      </c>
      <c r="C72" s="81" t="s">
        <v>90</v>
      </c>
      <c r="D72" s="81" t="s">
        <v>536</v>
      </c>
      <c r="E72" s="81" t="s">
        <v>536</v>
      </c>
      <c r="F72" s="81" t="s">
        <v>48</v>
      </c>
      <c r="G72" s="81"/>
      <c r="H72" s="81" t="s">
        <v>21</v>
      </c>
      <c r="I72" s="81"/>
      <c r="J72" s="81"/>
    </row>
    <row r="73" spans="2:10" ht="15.9" customHeight="1">
      <c r="B73" s="79" t="s">
        <v>45</v>
      </c>
      <c r="C73" s="79" t="s">
        <v>90</v>
      </c>
      <c r="D73" s="79" t="s">
        <v>537</v>
      </c>
      <c r="E73" s="79" t="s">
        <v>537</v>
      </c>
      <c r="F73" s="79" t="s">
        <v>48</v>
      </c>
      <c r="G73" s="79"/>
      <c r="H73" s="79" t="s">
        <v>21</v>
      </c>
      <c r="I73" s="79"/>
      <c r="J73" s="79"/>
    </row>
    <row r="74" spans="2:10" ht="15.9" customHeight="1">
      <c r="B74" s="81" t="s">
        <v>174</v>
      </c>
      <c r="C74" s="81" t="s">
        <v>90</v>
      </c>
      <c r="D74" s="81" t="s">
        <v>538</v>
      </c>
      <c r="E74" s="81" t="s">
        <v>538</v>
      </c>
      <c r="F74" s="81" t="s">
        <v>48</v>
      </c>
      <c r="G74" s="81"/>
      <c r="H74" s="81" t="s">
        <v>21</v>
      </c>
      <c r="I74" s="81"/>
      <c r="J74" s="81"/>
    </row>
    <row r="75" spans="2:10" ht="15.9" customHeight="1">
      <c r="B75" s="79" t="s">
        <v>45</v>
      </c>
      <c r="C75" s="79" t="s">
        <v>90</v>
      </c>
      <c r="D75" s="79" t="s">
        <v>539</v>
      </c>
      <c r="E75" s="79" t="s">
        <v>539</v>
      </c>
      <c r="F75" s="79" t="s">
        <v>48</v>
      </c>
      <c r="G75" s="79"/>
      <c r="H75" s="79" t="s">
        <v>21</v>
      </c>
      <c r="I75" s="79"/>
      <c r="J75" s="79"/>
    </row>
    <row r="76" spans="2:10" ht="15.9" customHeight="1">
      <c r="B76" s="81" t="s">
        <v>174</v>
      </c>
      <c r="C76" s="81" t="s">
        <v>90</v>
      </c>
      <c r="D76" s="81" t="s">
        <v>540</v>
      </c>
      <c r="E76" s="81" t="s">
        <v>540</v>
      </c>
      <c r="F76" s="81" t="s">
        <v>48</v>
      </c>
      <c r="G76" s="81"/>
      <c r="H76" s="81" t="s">
        <v>21</v>
      </c>
      <c r="I76" s="81"/>
      <c r="J76" s="81"/>
    </row>
    <row r="77" spans="2:10" ht="15.9" customHeight="1">
      <c r="B77" s="79" t="s">
        <v>174</v>
      </c>
      <c r="C77" s="79" t="s">
        <v>90</v>
      </c>
      <c r="D77" s="79" t="s">
        <v>541</v>
      </c>
      <c r="E77" s="79" t="s">
        <v>541</v>
      </c>
      <c r="F77" s="79" t="s">
        <v>48</v>
      </c>
      <c r="G77" s="79"/>
      <c r="H77" s="79" t="s">
        <v>21</v>
      </c>
      <c r="I77" s="79"/>
      <c r="J77" s="79"/>
    </row>
    <row r="78" spans="2:10" ht="15.9" customHeight="1" thickBot="1">
      <c r="B78" s="233" t="s">
        <v>174</v>
      </c>
      <c r="C78" s="233" t="s">
        <v>90</v>
      </c>
      <c r="D78" s="233" t="s">
        <v>542</v>
      </c>
      <c r="E78" s="233" t="s">
        <v>542</v>
      </c>
      <c r="F78" s="233" t="s">
        <v>48</v>
      </c>
      <c r="G78" s="233"/>
      <c r="H78" s="233" t="s">
        <v>21</v>
      </c>
      <c r="I78" s="233"/>
      <c r="J78" s="233"/>
    </row>
    <row r="79" spans="2:10">
      <c r="B79" t="s">
        <v>45</v>
      </c>
      <c r="C79" t="s">
        <v>90</v>
      </c>
      <c r="D79" t="s">
        <v>684</v>
      </c>
      <c r="E79" t="s">
        <v>648</v>
      </c>
      <c r="F79" t="s">
        <v>52</v>
      </c>
    </row>
    <row r="80" spans="2:10">
      <c r="B80" t="s">
        <v>45</v>
      </c>
      <c r="C80" t="s">
        <v>90</v>
      </c>
      <c r="D80" t="s">
        <v>685</v>
      </c>
      <c r="E80" t="s">
        <v>648</v>
      </c>
      <c r="F80" t="s">
        <v>52</v>
      </c>
    </row>
    <row r="81" spans="2:6">
      <c r="B81" t="s">
        <v>45</v>
      </c>
      <c r="C81" t="s">
        <v>90</v>
      </c>
      <c r="D81" t="s">
        <v>686</v>
      </c>
      <c r="E81" t="s">
        <v>648</v>
      </c>
      <c r="F81" t="s">
        <v>52</v>
      </c>
    </row>
    <row r="82" spans="2:6">
      <c r="B82" t="s">
        <v>45</v>
      </c>
      <c r="C82" t="s">
        <v>90</v>
      </c>
      <c r="D82" t="s">
        <v>687</v>
      </c>
      <c r="E82" t="s">
        <v>648</v>
      </c>
      <c r="F82" t="s">
        <v>52</v>
      </c>
    </row>
    <row r="83" spans="2:6">
      <c r="B83" t="s">
        <v>45</v>
      </c>
      <c r="C83" t="s">
        <v>90</v>
      </c>
      <c r="D83" t="s">
        <v>688</v>
      </c>
      <c r="E83" t="s">
        <v>648</v>
      </c>
      <c r="F83" t="s">
        <v>52</v>
      </c>
    </row>
    <row r="84" spans="2:6">
      <c r="B84" t="s">
        <v>45</v>
      </c>
      <c r="C84" t="s">
        <v>90</v>
      </c>
      <c r="D84" t="s">
        <v>689</v>
      </c>
      <c r="E84" t="s">
        <v>648</v>
      </c>
      <c r="F84" t="s">
        <v>52</v>
      </c>
    </row>
    <row r="85" spans="2:6">
      <c r="B85" t="s">
        <v>45</v>
      </c>
      <c r="C85" t="s">
        <v>90</v>
      </c>
      <c r="D85" t="s">
        <v>690</v>
      </c>
      <c r="E85" t="s">
        <v>648</v>
      </c>
      <c r="F85" t="s">
        <v>52</v>
      </c>
    </row>
    <row r="86" spans="2:6">
      <c r="B86" t="s">
        <v>45</v>
      </c>
      <c r="C86" t="s">
        <v>90</v>
      </c>
      <c r="D86" t="s">
        <v>691</v>
      </c>
      <c r="E86" t="s">
        <v>648</v>
      </c>
      <c r="F86" t="s">
        <v>52</v>
      </c>
    </row>
    <row r="87" spans="2:6">
      <c r="B87" t="s">
        <v>45</v>
      </c>
      <c r="C87" t="s">
        <v>90</v>
      </c>
      <c r="D87" t="s">
        <v>692</v>
      </c>
      <c r="E87" t="s">
        <v>648</v>
      </c>
      <c r="F87" t="s">
        <v>52</v>
      </c>
    </row>
    <row r="88" spans="2:6">
      <c r="B88" t="s">
        <v>45</v>
      </c>
      <c r="C88" t="s">
        <v>90</v>
      </c>
      <c r="D88" t="s">
        <v>693</v>
      </c>
      <c r="E88" t="s">
        <v>648</v>
      </c>
      <c r="F88" t="s">
        <v>52</v>
      </c>
    </row>
    <row r="89" spans="2:6">
      <c r="B89" t="s">
        <v>45</v>
      </c>
      <c r="C89" t="s">
        <v>90</v>
      </c>
      <c r="D89" t="s">
        <v>694</v>
      </c>
      <c r="E89" t="s">
        <v>648</v>
      </c>
      <c r="F89" t="s">
        <v>52</v>
      </c>
    </row>
    <row r="90" spans="2:6">
      <c r="B90" t="s">
        <v>45</v>
      </c>
      <c r="C90" t="s">
        <v>90</v>
      </c>
      <c r="D90" t="s">
        <v>695</v>
      </c>
      <c r="E90" t="s">
        <v>648</v>
      </c>
      <c r="F90" t="s">
        <v>52</v>
      </c>
    </row>
    <row r="91" spans="2:6">
      <c r="B91" t="s">
        <v>45</v>
      </c>
      <c r="C91" t="s">
        <v>90</v>
      </c>
      <c r="D91" t="s">
        <v>696</v>
      </c>
      <c r="E91" t="s">
        <v>648</v>
      </c>
      <c r="F91" t="s">
        <v>52</v>
      </c>
    </row>
    <row r="92" spans="2:6">
      <c r="B92" t="s">
        <v>45</v>
      </c>
      <c r="C92" t="s">
        <v>90</v>
      </c>
      <c r="D92" t="s">
        <v>697</v>
      </c>
      <c r="E92" t="s">
        <v>648</v>
      </c>
      <c r="F92" t="s">
        <v>52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0"/>
  <sheetViews>
    <sheetView workbookViewId="0">
      <selection activeCell="D14" sqref="D14"/>
    </sheetView>
  </sheetViews>
  <sheetFormatPr defaultRowHeight="13.2"/>
  <cols>
    <col min="1" max="1" width="3.33203125" customWidth="1"/>
    <col min="2" max="2" width="20.88671875" customWidth="1"/>
    <col min="3" max="3" width="22.33203125" bestFit="1" customWidth="1"/>
    <col min="4" max="4" width="33.44140625" customWidth="1"/>
    <col min="5" max="5" width="45.6640625" customWidth="1"/>
    <col min="6" max="6" width="11" customWidth="1"/>
    <col min="7" max="7" width="16" customWidth="1"/>
    <col min="8" max="8" width="11" customWidth="1"/>
    <col min="9" max="9" width="14.109375" customWidth="1"/>
    <col min="10" max="10" width="11" customWidth="1"/>
    <col min="11" max="11" width="3.33203125" customWidth="1"/>
  </cols>
  <sheetData>
    <row r="2" spans="2:14" ht="17.399999999999999">
      <c r="B2" s="265" t="s">
        <v>672</v>
      </c>
      <c r="C2" s="265"/>
      <c r="D2" s="266"/>
      <c r="E2" s="265"/>
      <c r="F2" s="265"/>
      <c r="G2" s="266"/>
      <c r="H2" s="265"/>
      <c r="I2" s="265"/>
      <c r="J2" s="266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70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71</v>
      </c>
      <c r="C5" s="48" t="s">
        <v>72</v>
      </c>
      <c r="D5" s="48" t="s">
        <v>73</v>
      </c>
      <c r="E5" s="48" t="s">
        <v>74</v>
      </c>
      <c r="F5" s="48" t="s">
        <v>75</v>
      </c>
      <c r="G5" s="48" t="s">
        <v>76</v>
      </c>
      <c r="H5" s="48" t="s">
        <v>77</v>
      </c>
      <c r="I5" s="48" t="s">
        <v>78</v>
      </c>
      <c r="J5" s="48" t="s">
        <v>79</v>
      </c>
    </row>
    <row r="6" spans="2:14" ht="40.200000000000003" thickBot="1">
      <c r="B6" s="49" t="s">
        <v>80</v>
      </c>
      <c r="C6" s="49" t="s">
        <v>81</v>
      </c>
      <c r="D6" s="49" t="s">
        <v>82</v>
      </c>
      <c r="E6" s="49" t="s">
        <v>83</v>
      </c>
      <c r="F6" s="49" t="s">
        <v>84</v>
      </c>
      <c r="G6" s="49" t="s">
        <v>85</v>
      </c>
      <c r="H6" s="49" t="s">
        <v>86</v>
      </c>
      <c r="I6" s="52" t="s">
        <v>87</v>
      </c>
      <c r="J6" s="52" t="s">
        <v>88</v>
      </c>
    </row>
    <row r="7" spans="2:14" ht="15.75" customHeight="1">
      <c r="B7" s="76" t="s">
        <v>89</v>
      </c>
      <c r="C7" s="77" t="s">
        <v>90</v>
      </c>
      <c r="D7" s="76" t="s">
        <v>91</v>
      </c>
      <c r="E7" s="76" t="s">
        <v>92</v>
      </c>
      <c r="F7" s="76" t="s">
        <v>20</v>
      </c>
      <c r="G7" s="76" t="s">
        <v>93</v>
      </c>
      <c r="H7" s="76"/>
      <c r="I7" s="76"/>
      <c r="J7" s="76"/>
      <c r="N7" s="38"/>
    </row>
    <row r="8" spans="2:14" ht="15.75" customHeight="1">
      <c r="B8" s="78" t="s">
        <v>89</v>
      </c>
      <c r="C8" s="79" t="s">
        <v>90</v>
      </c>
      <c r="D8" s="78" t="s">
        <v>94</v>
      </c>
      <c r="E8" s="78" t="s">
        <v>95</v>
      </c>
      <c r="F8" s="78" t="s">
        <v>20</v>
      </c>
      <c r="G8" s="78" t="s">
        <v>93</v>
      </c>
      <c r="H8" s="78"/>
      <c r="I8" s="78"/>
      <c r="J8" s="78"/>
      <c r="N8" s="38"/>
    </row>
    <row r="9" spans="2:14" ht="15.75" customHeight="1">
      <c r="B9" s="80" t="s">
        <v>89</v>
      </c>
      <c r="C9" s="81" t="s">
        <v>90</v>
      </c>
      <c r="D9" s="80" t="s">
        <v>96</v>
      </c>
      <c r="E9" s="80" t="s">
        <v>97</v>
      </c>
      <c r="F9" s="80" t="s">
        <v>20</v>
      </c>
      <c r="G9" s="80" t="s">
        <v>93</v>
      </c>
      <c r="H9" s="80"/>
      <c r="I9" s="80"/>
      <c r="J9" s="80"/>
      <c r="N9" s="38"/>
    </row>
    <row r="10" spans="2:14" ht="15.75" customHeight="1">
      <c r="B10" s="78" t="s">
        <v>89</v>
      </c>
      <c r="C10" s="79" t="s">
        <v>90</v>
      </c>
      <c r="D10" s="79" t="s">
        <v>98</v>
      </c>
      <c r="E10" s="83" t="s">
        <v>99</v>
      </c>
      <c r="F10" s="78" t="s">
        <v>20</v>
      </c>
      <c r="G10" s="78" t="s">
        <v>93</v>
      </c>
      <c r="H10" s="78"/>
      <c r="I10" s="79"/>
      <c r="J10" s="79"/>
      <c r="N10" s="38"/>
    </row>
    <row r="11" spans="2:14" ht="15.75" customHeight="1">
      <c r="B11" s="80" t="s">
        <v>89</v>
      </c>
      <c r="C11" s="81" t="s">
        <v>90</v>
      </c>
      <c r="D11" s="81" t="s">
        <v>100</v>
      </c>
      <c r="E11" s="81" t="s">
        <v>101</v>
      </c>
      <c r="F11" s="80" t="s">
        <v>20</v>
      </c>
      <c r="G11" s="80" t="s">
        <v>93</v>
      </c>
      <c r="H11" s="80"/>
      <c r="I11" s="81"/>
      <c r="J11" s="81"/>
      <c r="N11" s="38"/>
    </row>
    <row r="12" spans="2:14" ht="15.75" customHeight="1">
      <c r="B12" s="78" t="s">
        <v>89</v>
      </c>
      <c r="C12" s="79" t="s">
        <v>90</v>
      </c>
      <c r="D12" s="79" t="s">
        <v>102</v>
      </c>
      <c r="E12" s="79" t="s">
        <v>103</v>
      </c>
      <c r="F12" s="78" t="s">
        <v>20</v>
      </c>
      <c r="G12" s="78" t="s">
        <v>93</v>
      </c>
      <c r="H12" s="78"/>
      <c r="I12" s="79"/>
      <c r="J12" s="79"/>
      <c r="N12" s="38"/>
    </row>
    <row r="13" spans="2:14" ht="15.75" customHeight="1">
      <c r="B13" s="80" t="s">
        <v>89</v>
      </c>
      <c r="C13" s="81" t="s">
        <v>90</v>
      </c>
      <c r="D13" s="81" t="s">
        <v>104</v>
      </c>
      <c r="E13" s="81" t="s">
        <v>105</v>
      </c>
      <c r="F13" s="80" t="s">
        <v>20</v>
      </c>
      <c r="G13" s="80" t="s">
        <v>93</v>
      </c>
      <c r="H13" s="80"/>
      <c r="I13" s="81"/>
      <c r="J13" s="81"/>
      <c r="N13" s="38"/>
    </row>
    <row r="14" spans="2:14" ht="15.75" customHeight="1">
      <c r="B14" s="78" t="s">
        <v>657</v>
      </c>
      <c r="C14" s="79" t="s">
        <v>90</v>
      </c>
      <c r="D14" s="79" t="s">
        <v>106</v>
      </c>
      <c r="E14" s="79" t="s">
        <v>107</v>
      </c>
      <c r="F14" s="78" t="s">
        <v>20</v>
      </c>
      <c r="G14" s="78" t="s">
        <v>93</v>
      </c>
      <c r="H14" s="78"/>
      <c r="I14" s="79"/>
      <c r="J14" s="79"/>
      <c r="N14" s="38"/>
    </row>
    <row r="15" spans="2:14" ht="15.75" customHeight="1">
      <c r="B15" s="80" t="s">
        <v>89</v>
      </c>
      <c r="C15" s="81" t="s">
        <v>90</v>
      </c>
      <c r="D15" s="81" t="s">
        <v>108</v>
      </c>
      <c r="E15" s="81" t="s">
        <v>109</v>
      </c>
      <c r="F15" s="80" t="s">
        <v>20</v>
      </c>
      <c r="G15" s="80" t="s">
        <v>93</v>
      </c>
      <c r="H15" s="80"/>
      <c r="I15" s="81"/>
      <c r="J15" s="81"/>
      <c r="N15" s="38"/>
    </row>
    <row r="16" spans="2:14" ht="15.75" customHeight="1">
      <c r="B16" s="78" t="s">
        <v>89</v>
      </c>
      <c r="C16" s="79" t="s">
        <v>90</v>
      </c>
      <c r="D16" s="79" t="s">
        <v>110</v>
      </c>
      <c r="E16" s="79" t="s">
        <v>111</v>
      </c>
      <c r="F16" s="78" t="s">
        <v>20</v>
      </c>
      <c r="G16" s="78" t="s">
        <v>93</v>
      </c>
      <c r="H16" s="78"/>
      <c r="I16" s="79"/>
      <c r="J16" s="79"/>
      <c r="N16" s="38"/>
    </row>
    <row r="17" spans="1:14" ht="15.75" customHeight="1">
      <c r="B17" s="80" t="s">
        <v>89</v>
      </c>
      <c r="C17" s="81" t="s">
        <v>90</v>
      </c>
      <c r="D17" s="81" t="s">
        <v>112</v>
      </c>
      <c r="E17" s="81" t="s">
        <v>113</v>
      </c>
      <c r="F17" s="80" t="s">
        <v>20</v>
      </c>
      <c r="G17" s="80" t="s">
        <v>93</v>
      </c>
      <c r="H17" s="80" t="s">
        <v>66</v>
      </c>
      <c r="I17" s="81"/>
      <c r="J17" s="81"/>
      <c r="N17" s="38"/>
    </row>
    <row r="18" spans="1:14" ht="15.75" customHeight="1">
      <c r="B18" s="78" t="s">
        <v>89</v>
      </c>
      <c r="C18" s="79" t="s">
        <v>90</v>
      </c>
      <c r="D18" s="79" t="s">
        <v>114</v>
      </c>
      <c r="E18" s="79" t="s">
        <v>115</v>
      </c>
      <c r="F18" s="78" t="s">
        <v>20</v>
      </c>
      <c r="G18" s="78" t="s">
        <v>93</v>
      </c>
      <c r="H18" s="268" t="s">
        <v>21</v>
      </c>
      <c r="I18" s="79"/>
      <c r="J18" s="79"/>
      <c r="N18" s="38"/>
    </row>
    <row r="19" spans="1:14" ht="15.75" customHeight="1">
      <c r="B19" s="80" t="s">
        <v>89</v>
      </c>
      <c r="C19" s="81" t="s">
        <v>90</v>
      </c>
      <c r="D19" s="81" t="s">
        <v>116</v>
      </c>
      <c r="E19" s="81" t="s">
        <v>117</v>
      </c>
      <c r="F19" s="80" t="s">
        <v>20</v>
      </c>
      <c r="G19" s="80" t="s">
        <v>93</v>
      </c>
      <c r="H19" s="80"/>
      <c r="I19" s="81"/>
      <c r="J19" s="81"/>
      <c r="N19" s="38"/>
    </row>
    <row r="20" spans="1:14" ht="15.75" customHeight="1" thickBot="1">
      <c r="B20" s="82" t="s">
        <v>118</v>
      </c>
      <c r="C20" s="82" t="s">
        <v>90</v>
      </c>
      <c r="D20" s="82" t="s">
        <v>119</v>
      </c>
      <c r="E20" s="82" t="s">
        <v>120</v>
      </c>
      <c r="F20" s="75" t="s">
        <v>48</v>
      </c>
      <c r="G20" s="75" t="s">
        <v>121</v>
      </c>
      <c r="H20" s="75"/>
      <c r="I20" s="82"/>
      <c r="J20" s="82"/>
    </row>
    <row r="21" spans="1:14">
      <c r="B21" s="177" t="s">
        <v>122</v>
      </c>
      <c r="C21" s="197" t="s">
        <v>90</v>
      </c>
      <c r="D21" s="196" t="s">
        <v>123</v>
      </c>
      <c r="E21" s="196" t="s">
        <v>461</v>
      </c>
      <c r="F21" s="177" t="s">
        <v>20</v>
      </c>
      <c r="G21" s="177" t="s">
        <v>124</v>
      </c>
      <c r="H21" s="177" t="s">
        <v>66</v>
      </c>
      <c r="I21" s="177"/>
      <c r="J21" s="177" t="s">
        <v>125</v>
      </c>
    </row>
    <row r="22" spans="1:14">
      <c r="B22" s="198" t="s">
        <v>174</v>
      </c>
      <c r="C22" s="261" t="s">
        <v>90</v>
      </c>
      <c r="D22" s="261" t="s">
        <v>126</v>
      </c>
      <c r="E22" s="261" t="s">
        <v>127</v>
      </c>
      <c r="F22" s="261" t="s">
        <v>20</v>
      </c>
      <c r="G22" s="261" t="s">
        <v>128</v>
      </c>
      <c r="H22" s="261" t="s">
        <v>66</v>
      </c>
      <c r="I22" s="261"/>
      <c r="J22" s="261"/>
    </row>
    <row r="23" spans="1:14">
      <c r="B23" s="200" t="s">
        <v>89</v>
      </c>
      <c r="C23" s="200" t="s">
        <v>90</v>
      </c>
      <c r="D23" s="200" t="s">
        <v>129</v>
      </c>
      <c r="E23" s="200" t="s">
        <v>130</v>
      </c>
      <c r="F23" s="200" t="s">
        <v>20</v>
      </c>
      <c r="G23" s="200" t="s">
        <v>128</v>
      </c>
      <c r="H23" s="200" t="s">
        <v>66</v>
      </c>
      <c r="I23" s="201"/>
      <c r="J23" s="201"/>
    </row>
    <row r="24" spans="1:14">
      <c r="B24" s="249" t="s">
        <v>543</v>
      </c>
      <c r="C24" s="250"/>
      <c r="D24" s="250"/>
      <c r="E24" s="250"/>
      <c r="F24" s="250"/>
      <c r="G24" s="250"/>
      <c r="H24" s="250"/>
      <c r="I24" s="250"/>
      <c r="J24" s="250"/>
    </row>
    <row r="25" spans="1:14" ht="18.75" customHeight="1">
      <c r="B25" s="258" t="s">
        <v>89</v>
      </c>
      <c r="C25" s="258" t="s">
        <v>90</v>
      </c>
      <c r="D25" s="258" t="s">
        <v>805</v>
      </c>
      <c r="E25" s="258" t="s">
        <v>806</v>
      </c>
      <c r="F25" s="258" t="s">
        <v>20</v>
      </c>
      <c r="G25" s="258" t="s">
        <v>632</v>
      </c>
      <c r="H25" s="258" t="s">
        <v>21</v>
      </c>
      <c r="I25" s="258"/>
      <c r="J25" s="258"/>
    </row>
    <row r="26" spans="1:14" ht="18.75" customHeight="1">
      <c r="B26" s="79" t="s">
        <v>89</v>
      </c>
      <c r="C26" s="79" t="s">
        <v>90</v>
      </c>
      <c r="D26" s="79" t="s">
        <v>649</v>
      </c>
      <c r="E26" s="79" t="s">
        <v>655</v>
      </c>
      <c r="F26" s="79" t="s">
        <v>20</v>
      </c>
      <c r="G26" s="79" t="s">
        <v>93</v>
      </c>
      <c r="H26" s="79" t="s">
        <v>21</v>
      </c>
      <c r="I26" s="79"/>
      <c r="J26" s="79"/>
    </row>
    <row r="27" spans="1:14" ht="18.75" customHeight="1">
      <c r="B27" s="81" t="s">
        <v>174</v>
      </c>
      <c r="C27" s="81" t="s">
        <v>90</v>
      </c>
      <c r="D27" s="81" t="s">
        <v>545</v>
      </c>
      <c r="E27" s="81" t="s">
        <v>546</v>
      </c>
      <c r="F27" s="81" t="s">
        <v>527</v>
      </c>
      <c r="G27" s="81" t="s">
        <v>527</v>
      </c>
      <c r="H27" s="81" t="s">
        <v>21</v>
      </c>
      <c r="I27" s="81"/>
      <c r="J27" s="81"/>
    </row>
    <row r="28" spans="1:14" ht="18.75" customHeight="1">
      <c r="B28" s="79" t="s">
        <v>174</v>
      </c>
      <c r="C28" s="79" t="s">
        <v>90</v>
      </c>
      <c r="D28" s="79" t="s">
        <v>597</v>
      </c>
      <c r="E28" s="79" t="s">
        <v>598</v>
      </c>
      <c r="F28" s="79" t="s">
        <v>52</v>
      </c>
      <c r="G28" s="79" t="s">
        <v>52</v>
      </c>
      <c r="H28" s="79" t="s">
        <v>21</v>
      </c>
      <c r="I28" s="79"/>
      <c r="J28" s="79"/>
    </row>
    <row r="29" spans="1:14" ht="18.75" customHeight="1">
      <c r="B29" s="81" t="s">
        <v>174</v>
      </c>
      <c r="C29" s="81" t="s">
        <v>90</v>
      </c>
      <c r="D29" s="81" t="s">
        <v>547</v>
      </c>
      <c r="E29" s="81" t="s">
        <v>548</v>
      </c>
      <c r="F29" s="81" t="s">
        <v>527</v>
      </c>
      <c r="G29" s="81" t="s">
        <v>527</v>
      </c>
      <c r="H29" s="81" t="s">
        <v>21</v>
      </c>
      <c r="I29" s="81"/>
      <c r="J29" s="81"/>
    </row>
    <row r="30" spans="1:14" ht="18.75" customHeight="1">
      <c r="A30" s="81"/>
      <c r="B30" t="s">
        <v>544</v>
      </c>
      <c r="C30" s="81" t="s">
        <v>90</v>
      </c>
      <c r="D30" s="81" t="s">
        <v>698</v>
      </c>
      <c r="E30" s="81" t="s">
        <v>546</v>
      </c>
      <c r="F30" s="81" t="s">
        <v>48</v>
      </c>
      <c r="G30" s="81" t="s">
        <v>551</v>
      </c>
      <c r="H30" s="81" t="s">
        <v>21</v>
      </c>
      <c r="I30" s="81"/>
      <c r="J30" s="81"/>
    </row>
    <row r="31" spans="1:14" ht="18.75" customHeight="1">
      <c r="B31" s="81" t="s">
        <v>544</v>
      </c>
      <c r="C31" s="81" t="s">
        <v>90</v>
      </c>
      <c r="D31" s="81" t="s">
        <v>699</v>
      </c>
      <c r="E31" s="81" t="s">
        <v>548</v>
      </c>
      <c r="F31" s="81" t="s">
        <v>700</v>
      </c>
      <c r="G31" s="81" t="s">
        <v>683</v>
      </c>
      <c r="H31" s="81" t="s">
        <v>21</v>
      </c>
      <c r="I31" s="81"/>
      <c r="J31" s="81"/>
    </row>
    <row r="32" spans="1:14" ht="18.75" customHeight="1">
      <c r="B32" s="79" t="s">
        <v>89</v>
      </c>
      <c r="C32" s="79" t="s">
        <v>90</v>
      </c>
      <c r="D32" s="79" t="s">
        <v>549</v>
      </c>
      <c r="E32" s="79" t="s">
        <v>550</v>
      </c>
      <c r="F32" s="79" t="s">
        <v>48</v>
      </c>
      <c r="G32" s="79" t="s">
        <v>551</v>
      </c>
      <c r="H32" s="79" t="s">
        <v>21</v>
      </c>
      <c r="I32" s="79"/>
      <c r="J32" s="79"/>
    </row>
    <row r="33" spans="2:10" ht="18.75" customHeight="1">
      <c r="B33" s="81" t="s">
        <v>89</v>
      </c>
      <c r="C33" s="81" t="s">
        <v>90</v>
      </c>
      <c r="D33" s="81" t="s">
        <v>552</v>
      </c>
      <c r="E33" s="81" t="s">
        <v>553</v>
      </c>
      <c r="F33" s="81" t="s">
        <v>48</v>
      </c>
      <c r="G33" s="81" t="s">
        <v>551</v>
      </c>
      <c r="H33" s="81" t="s">
        <v>21</v>
      </c>
      <c r="I33" s="81"/>
      <c r="J33" s="81"/>
    </row>
    <row r="34" spans="2:10" ht="18.75" customHeight="1">
      <c r="B34" s="79" t="s">
        <v>89</v>
      </c>
      <c r="C34" s="79" t="s">
        <v>90</v>
      </c>
      <c r="D34" s="79" t="s">
        <v>554</v>
      </c>
      <c r="E34" s="79" t="s">
        <v>555</v>
      </c>
      <c r="F34" s="79" t="s">
        <v>48</v>
      </c>
      <c r="G34" s="79" t="s">
        <v>551</v>
      </c>
      <c r="H34" s="79" t="s">
        <v>21</v>
      </c>
      <c r="I34" s="79"/>
      <c r="J34" s="79"/>
    </row>
    <row r="35" spans="2:10" ht="18.75" customHeight="1">
      <c r="B35" s="81" t="s">
        <v>89</v>
      </c>
      <c r="C35" s="81" t="s">
        <v>90</v>
      </c>
      <c r="D35" s="81" t="s">
        <v>556</v>
      </c>
      <c r="E35" s="81" t="s">
        <v>557</v>
      </c>
      <c r="F35" s="81" t="s">
        <v>48</v>
      </c>
      <c r="G35" s="81" t="s">
        <v>551</v>
      </c>
      <c r="H35" s="81" t="s">
        <v>21</v>
      </c>
      <c r="I35" s="81"/>
      <c r="J35" s="81"/>
    </row>
    <row r="36" spans="2:10" ht="18.75" customHeight="1">
      <c r="B36" s="79" t="s">
        <v>89</v>
      </c>
      <c r="C36" s="79" t="s">
        <v>90</v>
      </c>
      <c r="D36" s="79" t="s">
        <v>558</v>
      </c>
      <c r="E36" s="79" t="s">
        <v>559</v>
      </c>
      <c r="F36" s="79" t="s">
        <v>48</v>
      </c>
      <c r="G36" s="79" t="s">
        <v>551</v>
      </c>
      <c r="H36" s="79" t="s">
        <v>21</v>
      </c>
      <c r="I36" s="79"/>
      <c r="J36" s="79"/>
    </row>
    <row r="37" spans="2:10" ht="18.75" customHeight="1">
      <c r="B37" s="81" t="s">
        <v>89</v>
      </c>
      <c r="C37" s="81" t="s">
        <v>90</v>
      </c>
      <c r="D37" s="81" t="s">
        <v>560</v>
      </c>
      <c r="E37" s="81" t="s">
        <v>561</v>
      </c>
      <c r="F37" s="81" t="s">
        <v>48</v>
      </c>
      <c r="G37" s="81" t="s">
        <v>551</v>
      </c>
      <c r="H37" s="81" t="s">
        <v>21</v>
      </c>
      <c r="I37" s="81"/>
      <c r="J37" s="81"/>
    </row>
    <row r="38" spans="2:10" ht="18.75" customHeight="1">
      <c r="B38" s="79" t="s">
        <v>89</v>
      </c>
      <c r="C38" s="79" t="s">
        <v>90</v>
      </c>
      <c r="D38" s="79" t="s">
        <v>562</v>
      </c>
      <c r="E38" s="79" t="s">
        <v>563</v>
      </c>
      <c r="F38" s="79" t="s">
        <v>48</v>
      </c>
      <c r="G38" s="79" t="s">
        <v>551</v>
      </c>
      <c r="H38" s="79" t="s">
        <v>21</v>
      </c>
      <c r="I38" s="79"/>
      <c r="J38" s="79"/>
    </row>
    <row r="39" spans="2:10" ht="18.75" customHeight="1">
      <c r="B39" s="81" t="s">
        <v>89</v>
      </c>
      <c r="C39" s="81" t="s">
        <v>90</v>
      </c>
      <c r="D39" s="81" t="s">
        <v>564</v>
      </c>
      <c r="E39" s="81" t="s">
        <v>565</v>
      </c>
      <c r="F39" s="81" t="s">
        <v>48</v>
      </c>
      <c r="G39" s="81" t="s">
        <v>551</v>
      </c>
      <c r="H39" s="81" t="s">
        <v>21</v>
      </c>
      <c r="I39" s="81"/>
      <c r="J39" s="81"/>
    </row>
    <row r="40" spans="2:10" ht="18.75" customHeight="1">
      <c r="B40" s="79" t="s">
        <v>89</v>
      </c>
      <c r="C40" s="79" t="s">
        <v>90</v>
      </c>
      <c r="D40" s="79" t="s">
        <v>566</v>
      </c>
      <c r="E40" s="79" t="s">
        <v>567</v>
      </c>
      <c r="F40" s="79" t="s">
        <v>48</v>
      </c>
      <c r="G40" s="79" t="s">
        <v>551</v>
      </c>
      <c r="H40" s="79" t="s">
        <v>21</v>
      </c>
      <c r="I40" s="79"/>
      <c r="J40" s="79"/>
    </row>
    <row r="41" spans="2:10" ht="18.75" customHeight="1">
      <c r="B41" s="81" t="s">
        <v>89</v>
      </c>
      <c r="C41" s="81" t="s">
        <v>90</v>
      </c>
      <c r="D41" s="81" t="s">
        <v>568</v>
      </c>
      <c r="E41" s="81" t="s">
        <v>568</v>
      </c>
      <c r="F41" s="81" t="s">
        <v>48</v>
      </c>
      <c r="G41" s="81" t="s">
        <v>551</v>
      </c>
      <c r="H41" s="81" t="s">
        <v>21</v>
      </c>
      <c r="I41" s="81"/>
      <c r="J41" s="81"/>
    </row>
    <row r="42" spans="2:10" ht="18.75" customHeight="1">
      <c r="B42" s="79" t="s">
        <v>89</v>
      </c>
      <c r="C42" s="79" t="s">
        <v>90</v>
      </c>
      <c r="D42" s="79" t="s">
        <v>569</v>
      </c>
      <c r="E42" s="79" t="s">
        <v>569</v>
      </c>
      <c r="F42" s="79" t="s">
        <v>52</v>
      </c>
      <c r="G42" s="79" t="s">
        <v>52</v>
      </c>
      <c r="H42" s="79" t="s">
        <v>21</v>
      </c>
      <c r="I42" s="79"/>
      <c r="J42" s="79"/>
    </row>
    <row r="43" spans="2:10" ht="18.75" customHeight="1">
      <c r="B43" s="81" t="s">
        <v>89</v>
      </c>
      <c r="C43" s="81" t="s">
        <v>90</v>
      </c>
      <c r="D43" s="81" t="s">
        <v>570</v>
      </c>
      <c r="E43" s="81" t="s">
        <v>570</v>
      </c>
      <c r="F43" s="81" t="s">
        <v>52</v>
      </c>
      <c r="G43" s="81" t="s">
        <v>52</v>
      </c>
      <c r="H43" s="81" t="s">
        <v>21</v>
      </c>
      <c r="I43" s="81"/>
      <c r="J43" s="81"/>
    </row>
    <row r="44" spans="2:10" ht="18.75" customHeight="1">
      <c r="B44" s="79" t="s">
        <v>89</v>
      </c>
      <c r="C44" s="79" t="s">
        <v>90</v>
      </c>
      <c r="D44" s="79" t="s">
        <v>571</v>
      </c>
      <c r="E44" s="79" t="s">
        <v>571</v>
      </c>
      <c r="F44" s="79" t="s">
        <v>52</v>
      </c>
      <c r="G44" s="79" t="s">
        <v>52</v>
      </c>
      <c r="H44" s="79" t="s">
        <v>21</v>
      </c>
      <c r="I44" s="79"/>
      <c r="J44" s="79"/>
    </row>
    <row r="45" spans="2:10" ht="18.75" customHeight="1">
      <c r="B45" s="81" t="s">
        <v>89</v>
      </c>
      <c r="C45" s="81" t="s">
        <v>90</v>
      </c>
      <c r="D45" s="81" t="s">
        <v>572</v>
      </c>
      <c r="E45" s="81" t="s">
        <v>572</v>
      </c>
      <c r="F45" s="81" t="s">
        <v>52</v>
      </c>
      <c r="G45" s="81" t="s">
        <v>52</v>
      </c>
      <c r="H45" s="81" t="s">
        <v>21</v>
      </c>
      <c r="I45" s="81"/>
      <c r="J45" s="81"/>
    </row>
    <row r="46" spans="2:10" ht="18.75" customHeight="1">
      <c r="B46" s="79" t="s">
        <v>89</v>
      </c>
      <c r="C46" s="79" t="s">
        <v>90</v>
      </c>
      <c r="D46" s="79" t="s">
        <v>573</v>
      </c>
      <c r="E46" s="79" t="s">
        <v>573</v>
      </c>
      <c r="F46" s="79" t="s">
        <v>52</v>
      </c>
      <c r="G46" s="79" t="s">
        <v>52</v>
      </c>
      <c r="H46" s="79" t="s">
        <v>21</v>
      </c>
      <c r="I46" s="79"/>
      <c r="J46" s="79"/>
    </row>
    <row r="47" spans="2:10" ht="18.75" customHeight="1">
      <c r="B47" s="81" t="s">
        <v>89</v>
      </c>
      <c r="C47" s="81" t="s">
        <v>90</v>
      </c>
      <c r="D47" s="81" t="s">
        <v>574</v>
      </c>
      <c r="E47" s="81" t="s">
        <v>574</v>
      </c>
      <c r="F47" s="81" t="s">
        <v>52</v>
      </c>
      <c r="G47" s="81" t="s">
        <v>52</v>
      </c>
      <c r="H47" s="81" t="s">
        <v>21</v>
      </c>
      <c r="I47" s="81"/>
      <c r="J47" s="81"/>
    </row>
    <row r="48" spans="2:10" ht="18.75" customHeight="1">
      <c r="B48" s="79" t="s">
        <v>89</v>
      </c>
      <c r="C48" s="79" t="s">
        <v>90</v>
      </c>
      <c r="D48" s="79" t="s">
        <v>575</v>
      </c>
      <c r="E48" s="79" t="s">
        <v>575</v>
      </c>
      <c r="F48" s="79" t="s">
        <v>52</v>
      </c>
      <c r="G48" s="79" t="s">
        <v>52</v>
      </c>
      <c r="H48" s="79" t="s">
        <v>21</v>
      </c>
      <c r="I48" s="79"/>
      <c r="J48" s="79"/>
    </row>
    <row r="49" spans="2:10" ht="18.75" customHeight="1">
      <c r="B49" s="81" t="s">
        <v>89</v>
      </c>
      <c r="C49" s="81" t="s">
        <v>90</v>
      </c>
      <c r="D49" s="81" t="s">
        <v>576</v>
      </c>
      <c r="E49" s="81" t="s">
        <v>576</v>
      </c>
      <c r="F49" s="81" t="s">
        <v>52</v>
      </c>
      <c r="G49" s="81" t="s">
        <v>52</v>
      </c>
      <c r="H49" s="81" t="s">
        <v>21</v>
      </c>
      <c r="I49" s="81"/>
      <c r="J49" s="81"/>
    </row>
    <row r="50" spans="2:10" ht="18.75" customHeight="1">
      <c r="B50" s="79" t="s">
        <v>89</v>
      </c>
      <c r="C50" s="79" t="s">
        <v>90</v>
      </c>
      <c r="D50" s="79" t="s">
        <v>577</v>
      </c>
      <c r="E50" s="79" t="s">
        <v>577</v>
      </c>
      <c r="F50" s="79" t="s">
        <v>52</v>
      </c>
      <c r="G50" s="79" t="s">
        <v>52</v>
      </c>
      <c r="H50" s="79" t="s">
        <v>21</v>
      </c>
      <c r="I50" s="79"/>
      <c r="J50" s="79"/>
    </row>
    <row r="51" spans="2:10" ht="18.75" customHeight="1">
      <c r="B51" s="81" t="s">
        <v>89</v>
      </c>
      <c r="C51" s="81" t="s">
        <v>90</v>
      </c>
      <c r="D51" s="81" t="s">
        <v>578</v>
      </c>
      <c r="E51" s="81" t="s">
        <v>578</v>
      </c>
      <c r="F51" s="81" t="s">
        <v>52</v>
      </c>
      <c r="G51" s="81" t="s">
        <v>52</v>
      </c>
      <c r="H51" s="81" t="s">
        <v>21</v>
      </c>
      <c r="I51" s="81"/>
      <c r="J51" s="81"/>
    </row>
    <row r="52" spans="2:10" ht="18.75" customHeight="1">
      <c r="B52" s="79" t="s">
        <v>89</v>
      </c>
      <c r="C52" s="79" t="s">
        <v>90</v>
      </c>
      <c r="D52" s="79" t="s">
        <v>579</v>
      </c>
      <c r="E52" s="79" t="s">
        <v>579</v>
      </c>
      <c r="F52" s="79" t="s">
        <v>52</v>
      </c>
      <c r="G52" s="79" t="s">
        <v>52</v>
      </c>
      <c r="H52" s="79" t="s">
        <v>21</v>
      </c>
      <c r="I52" s="79"/>
      <c r="J52" s="79"/>
    </row>
    <row r="53" spans="2:10" ht="18.75" customHeight="1">
      <c r="B53" s="81" t="s">
        <v>89</v>
      </c>
      <c r="C53" s="81" t="s">
        <v>90</v>
      </c>
      <c r="D53" s="81" t="s">
        <v>580</v>
      </c>
      <c r="E53" s="81" t="s">
        <v>580</v>
      </c>
      <c r="F53" s="81" t="s">
        <v>52</v>
      </c>
      <c r="G53" s="81" t="s">
        <v>52</v>
      </c>
      <c r="H53" s="81" t="s">
        <v>21</v>
      </c>
      <c r="I53" s="81"/>
      <c r="J53" s="81"/>
    </row>
    <row r="54" spans="2:10" ht="18.75" customHeight="1">
      <c r="B54" s="79" t="s">
        <v>89</v>
      </c>
      <c r="C54" s="79" t="s">
        <v>90</v>
      </c>
      <c r="D54" s="79" t="s">
        <v>581</v>
      </c>
      <c r="E54" s="79" t="s">
        <v>581</v>
      </c>
      <c r="F54" s="79" t="s">
        <v>52</v>
      </c>
      <c r="G54" s="79" t="s">
        <v>52</v>
      </c>
      <c r="H54" s="79" t="s">
        <v>21</v>
      </c>
      <c r="I54" s="79"/>
      <c r="J54" s="79"/>
    </row>
    <row r="55" spans="2:10" ht="18.75" customHeight="1">
      <c r="B55" s="81" t="s">
        <v>89</v>
      </c>
      <c r="C55" s="81" t="s">
        <v>90</v>
      </c>
      <c r="D55" s="81" t="s">
        <v>582</v>
      </c>
      <c r="E55" s="81" t="s">
        <v>582</v>
      </c>
      <c r="F55" s="81" t="s">
        <v>52</v>
      </c>
      <c r="G55" s="81" t="s">
        <v>52</v>
      </c>
      <c r="H55" s="81" t="s">
        <v>21</v>
      </c>
      <c r="I55" s="81"/>
      <c r="J55" s="81"/>
    </row>
    <row r="56" spans="2:10" ht="18.75" customHeight="1">
      <c r="B56" s="79" t="s">
        <v>89</v>
      </c>
      <c r="C56" s="79" t="s">
        <v>90</v>
      </c>
      <c r="D56" s="79" t="s">
        <v>583</v>
      </c>
      <c r="E56" s="79" t="s">
        <v>583</v>
      </c>
      <c r="F56" s="79" t="s">
        <v>52</v>
      </c>
      <c r="G56" s="79" t="s">
        <v>52</v>
      </c>
      <c r="H56" s="79" t="s">
        <v>21</v>
      </c>
      <c r="I56" s="79"/>
      <c r="J56" s="79"/>
    </row>
    <row r="57" spans="2:10" ht="18.75" customHeight="1">
      <c r="B57" s="81" t="s">
        <v>89</v>
      </c>
      <c r="C57" s="81" t="s">
        <v>90</v>
      </c>
      <c r="D57" s="81" t="s">
        <v>584</v>
      </c>
      <c r="E57" s="81" t="s">
        <v>584</v>
      </c>
      <c r="F57" s="81" t="s">
        <v>52</v>
      </c>
      <c r="G57" s="81" t="s">
        <v>52</v>
      </c>
      <c r="H57" s="81" t="s">
        <v>21</v>
      </c>
      <c r="I57" s="81"/>
      <c r="J57" s="81"/>
    </row>
    <row r="58" spans="2:10" ht="18.75" customHeight="1">
      <c r="B58" s="79" t="s">
        <v>89</v>
      </c>
      <c r="C58" s="79" t="s">
        <v>90</v>
      </c>
      <c r="D58" s="79" t="s">
        <v>585</v>
      </c>
      <c r="E58" s="79" t="s">
        <v>585</v>
      </c>
      <c r="F58" s="79" t="s">
        <v>52</v>
      </c>
      <c r="G58" s="79" t="s">
        <v>52</v>
      </c>
      <c r="H58" s="79" t="s">
        <v>21</v>
      </c>
      <c r="I58" s="79"/>
      <c r="J58" s="79"/>
    </row>
    <row r="59" spans="2:10" ht="18.75" customHeight="1">
      <c r="B59" s="81" t="s">
        <v>89</v>
      </c>
      <c r="C59" s="81" t="s">
        <v>90</v>
      </c>
      <c r="D59" s="81" t="s">
        <v>586</v>
      </c>
      <c r="E59" s="81" t="s">
        <v>586</v>
      </c>
      <c r="F59" s="81" t="s">
        <v>52</v>
      </c>
      <c r="G59" s="81" t="s">
        <v>52</v>
      </c>
      <c r="H59" s="81" t="s">
        <v>21</v>
      </c>
      <c r="I59" s="81"/>
      <c r="J59" s="81"/>
    </row>
    <row r="60" spans="2:10" ht="18.75" customHeight="1">
      <c r="B60" s="79" t="s">
        <v>89</v>
      </c>
      <c r="C60" s="79" t="s">
        <v>90</v>
      </c>
      <c r="D60" s="79" t="s">
        <v>587</v>
      </c>
      <c r="E60" s="79" t="s">
        <v>587</v>
      </c>
      <c r="F60" s="79" t="s">
        <v>52</v>
      </c>
      <c r="G60" s="79" t="s">
        <v>52</v>
      </c>
      <c r="H60" s="79" t="s">
        <v>21</v>
      </c>
      <c r="I60" s="79"/>
      <c r="J60" s="79"/>
    </row>
    <row r="61" spans="2:10" ht="18.75" customHeight="1">
      <c r="B61" s="81" t="s">
        <v>89</v>
      </c>
      <c r="C61" s="81" t="s">
        <v>90</v>
      </c>
      <c r="D61" s="81" t="s">
        <v>588</v>
      </c>
      <c r="E61" s="81" t="s">
        <v>588</v>
      </c>
      <c r="F61" s="81" t="s">
        <v>52</v>
      </c>
      <c r="G61" s="81" t="s">
        <v>52</v>
      </c>
      <c r="H61" s="81" t="s">
        <v>21</v>
      </c>
      <c r="I61" s="81"/>
      <c r="J61" s="81"/>
    </row>
    <row r="62" spans="2:10" ht="18.75" customHeight="1">
      <c r="B62" s="79" t="s">
        <v>89</v>
      </c>
      <c r="C62" s="79" t="s">
        <v>90</v>
      </c>
      <c r="D62" s="79" t="s">
        <v>589</v>
      </c>
      <c r="E62" s="79" t="s">
        <v>589</v>
      </c>
      <c r="F62" s="79" t="s">
        <v>52</v>
      </c>
      <c r="G62" s="79" t="s">
        <v>52</v>
      </c>
      <c r="H62" s="79" t="s">
        <v>21</v>
      </c>
      <c r="I62" s="79"/>
      <c r="J62" s="79"/>
    </row>
    <row r="63" spans="2:10" ht="18.75" customHeight="1">
      <c r="B63" s="81" t="s">
        <v>89</v>
      </c>
      <c r="C63" s="81" t="s">
        <v>90</v>
      </c>
      <c r="D63" s="81" t="s">
        <v>590</v>
      </c>
      <c r="E63" s="81" t="s">
        <v>590</v>
      </c>
      <c r="F63" s="81" t="s">
        <v>52</v>
      </c>
      <c r="G63" s="81" t="s">
        <v>52</v>
      </c>
      <c r="H63" s="81" t="s">
        <v>21</v>
      </c>
      <c r="I63" s="81"/>
      <c r="J63" s="81"/>
    </row>
    <row r="64" spans="2:10" ht="18.75" customHeight="1">
      <c r="B64" s="79" t="s">
        <v>89</v>
      </c>
      <c r="C64" s="79" t="s">
        <v>90</v>
      </c>
      <c r="D64" s="79" t="s">
        <v>591</v>
      </c>
      <c r="E64" s="79" t="s">
        <v>591</v>
      </c>
      <c r="F64" s="79" t="s">
        <v>52</v>
      </c>
      <c r="G64" s="79" t="s">
        <v>52</v>
      </c>
      <c r="H64" s="79" t="s">
        <v>21</v>
      </c>
      <c r="I64" s="79"/>
      <c r="J64" s="79"/>
    </row>
    <row r="65" spans="2:10" ht="18.75" customHeight="1">
      <c r="B65" s="81" t="s">
        <v>89</v>
      </c>
      <c r="C65" s="81" t="s">
        <v>90</v>
      </c>
      <c r="D65" s="81" t="s">
        <v>592</v>
      </c>
      <c r="E65" s="81" t="s">
        <v>592</v>
      </c>
      <c r="F65" s="81" t="s">
        <v>52</v>
      </c>
      <c r="G65" s="81" t="s">
        <v>52</v>
      </c>
      <c r="H65" s="81" t="s">
        <v>21</v>
      </c>
      <c r="I65" s="81"/>
      <c r="J65" s="81"/>
    </row>
    <row r="66" spans="2:10" ht="18.75" customHeight="1">
      <c r="B66" s="79" t="s">
        <v>89</v>
      </c>
      <c r="C66" s="79" t="s">
        <v>90</v>
      </c>
      <c r="D66" s="79" t="s">
        <v>593</v>
      </c>
      <c r="E66" s="79" t="s">
        <v>593</v>
      </c>
      <c r="F66" s="79" t="s">
        <v>52</v>
      </c>
      <c r="G66" s="79" t="s">
        <v>52</v>
      </c>
      <c r="H66" s="79" t="s">
        <v>21</v>
      </c>
      <c r="I66" s="79"/>
      <c r="J66" s="79"/>
    </row>
    <row r="67" spans="2:10" ht="18.75" customHeight="1">
      <c r="B67" s="81" t="s">
        <v>89</v>
      </c>
      <c r="C67" s="81" t="s">
        <v>90</v>
      </c>
      <c r="D67" s="81" t="s">
        <v>594</v>
      </c>
      <c r="E67" s="81" t="s">
        <v>594</v>
      </c>
      <c r="F67" s="81" t="s">
        <v>52</v>
      </c>
      <c r="G67" s="81" t="s">
        <v>52</v>
      </c>
      <c r="H67" s="81" t="s">
        <v>21</v>
      </c>
      <c r="I67" s="81"/>
      <c r="J67" s="81"/>
    </row>
    <row r="68" spans="2:10" ht="18.75" customHeight="1">
      <c r="B68" s="79" t="s">
        <v>89</v>
      </c>
      <c r="C68" s="79" t="s">
        <v>90</v>
      </c>
      <c r="D68" s="79" t="s">
        <v>595</v>
      </c>
      <c r="E68" s="79" t="s">
        <v>595</v>
      </c>
      <c r="F68" s="79" t="s">
        <v>52</v>
      </c>
      <c r="G68" s="79" t="s">
        <v>52</v>
      </c>
      <c r="H68" s="79" t="s">
        <v>21</v>
      </c>
      <c r="I68" s="79"/>
      <c r="J68" s="79"/>
    </row>
    <row r="69" spans="2:10" ht="18.75" customHeight="1">
      <c r="B69" s="81" t="s">
        <v>89</v>
      </c>
      <c r="C69" s="81" t="s">
        <v>90</v>
      </c>
      <c r="D69" s="81" t="s">
        <v>596</v>
      </c>
      <c r="E69" s="81" t="s">
        <v>596</v>
      </c>
      <c r="F69" s="81" t="s">
        <v>52</v>
      </c>
      <c r="G69" s="81" t="s">
        <v>52</v>
      </c>
      <c r="H69" s="81" t="s">
        <v>21</v>
      </c>
      <c r="I69" s="81"/>
      <c r="J69" s="81"/>
    </row>
    <row r="70" spans="2:10" ht="18.75" customHeight="1" thickBot="1">
      <c r="B70" s="439" t="s">
        <v>801</v>
      </c>
      <c r="C70" s="439" t="s">
        <v>90</v>
      </c>
      <c r="D70" s="439" t="s">
        <v>597</v>
      </c>
      <c r="E70" s="439" t="s">
        <v>598</v>
      </c>
      <c r="F70" s="439" t="s">
        <v>52</v>
      </c>
      <c r="G70" s="439" t="s">
        <v>52</v>
      </c>
      <c r="H70" s="439" t="s">
        <v>21</v>
      </c>
      <c r="I70" s="439"/>
      <c r="J70" s="8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D6256-A1E7-4D67-91D7-D293C0063D81}">
  <dimension ref="A2:N70"/>
  <sheetViews>
    <sheetView topLeftCell="A28" workbookViewId="0">
      <selection activeCell="B18" sqref="B18:H18"/>
    </sheetView>
  </sheetViews>
  <sheetFormatPr defaultRowHeight="13.2"/>
  <cols>
    <col min="1" max="1" width="3.33203125" customWidth="1"/>
    <col min="2" max="2" width="20.88671875" customWidth="1"/>
    <col min="3" max="3" width="22.33203125" bestFit="1" customWidth="1"/>
    <col min="4" max="4" width="33.44140625" customWidth="1"/>
    <col min="5" max="5" width="45.6640625" customWidth="1"/>
    <col min="6" max="6" width="11" customWidth="1"/>
    <col min="7" max="7" width="16" customWidth="1"/>
    <col min="8" max="8" width="11" customWidth="1"/>
    <col min="9" max="9" width="14.109375" customWidth="1"/>
    <col min="10" max="10" width="11" customWidth="1"/>
    <col min="11" max="11" width="3.33203125" customWidth="1"/>
  </cols>
  <sheetData>
    <row r="2" spans="2:14" ht="17.399999999999999">
      <c r="B2" s="265" t="s">
        <v>672</v>
      </c>
      <c r="C2" s="265"/>
      <c r="D2" s="266"/>
      <c r="E2" s="265"/>
      <c r="F2" s="265"/>
      <c r="G2" s="266"/>
      <c r="H2" s="265"/>
      <c r="I2" s="265"/>
      <c r="J2" s="266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70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71</v>
      </c>
      <c r="C5" s="48" t="s">
        <v>72</v>
      </c>
      <c r="D5" s="48" t="s">
        <v>73</v>
      </c>
      <c r="E5" s="48" t="s">
        <v>74</v>
      </c>
      <c r="F5" s="48" t="s">
        <v>75</v>
      </c>
      <c r="G5" s="48" t="s">
        <v>76</v>
      </c>
      <c r="H5" s="48" t="s">
        <v>77</v>
      </c>
      <c r="I5" s="48" t="s">
        <v>78</v>
      </c>
      <c r="J5" s="48" t="s">
        <v>79</v>
      </c>
    </row>
    <row r="6" spans="2:14" ht="40.200000000000003" thickBot="1">
      <c r="B6" s="49" t="s">
        <v>80</v>
      </c>
      <c r="C6" s="49" t="s">
        <v>81</v>
      </c>
      <c r="D6" s="49" t="s">
        <v>82</v>
      </c>
      <c r="E6" s="49" t="s">
        <v>83</v>
      </c>
      <c r="F6" s="49" t="s">
        <v>84</v>
      </c>
      <c r="G6" s="49" t="s">
        <v>85</v>
      </c>
      <c r="H6" s="49" t="s">
        <v>86</v>
      </c>
      <c r="I6" s="52" t="s">
        <v>87</v>
      </c>
      <c r="J6" s="52" t="s">
        <v>88</v>
      </c>
    </row>
    <row r="7" spans="2:14" ht="15.75" customHeight="1">
      <c r="B7" s="76" t="s">
        <v>89</v>
      </c>
      <c r="C7" s="77" t="s">
        <v>90</v>
      </c>
      <c r="D7" s="76" t="s">
        <v>91</v>
      </c>
      <c r="E7" s="76" t="s">
        <v>92</v>
      </c>
      <c r="F7" s="76" t="s">
        <v>20</v>
      </c>
      <c r="G7" s="76" t="s">
        <v>93</v>
      </c>
      <c r="H7" s="76"/>
      <c r="I7" s="76"/>
      <c r="J7" s="76"/>
      <c r="N7" s="38"/>
    </row>
    <row r="8" spans="2:14" ht="15.75" customHeight="1">
      <c r="B8" s="78" t="s">
        <v>89</v>
      </c>
      <c r="C8" s="79" t="s">
        <v>90</v>
      </c>
      <c r="D8" s="78" t="s">
        <v>94</v>
      </c>
      <c r="E8" s="78" t="s">
        <v>95</v>
      </c>
      <c r="F8" s="78" t="s">
        <v>20</v>
      </c>
      <c r="G8" s="78" t="s">
        <v>93</v>
      </c>
      <c r="H8" s="78"/>
      <c r="I8" s="78"/>
      <c r="J8" s="78"/>
      <c r="N8" s="38"/>
    </row>
    <row r="9" spans="2:14" ht="15.75" customHeight="1">
      <c r="B9" s="80" t="s">
        <v>89</v>
      </c>
      <c r="C9" s="81" t="s">
        <v>90</v>
      </c>
      <c r="D9" s="80" t="s">
        <v>96</v>
      </c>
      <c r="E9" s="80" t="s">
        <v>97</v>
      </c>
      <c r="F9" s="80" t="s">
        <v>20</v>
      </c>
      <c r="G9" s="80" t="s">
        <v>93</v>
      </c>
      <c r="H9" s="80"/>
      <c r="I9" s="80"/>
      <c r="J9" s="80"/>
      <c r="N9" s="38"/>
    </row>
    <row r="10" spans="2:14" ht="15.75" customHeight="1">
      <c r="B10" s="78" t="s">
        <v>89</v>
      </c>
      <c r="C10" s="79" t="s">
        <v>90</v>
      </c>
      <c r="D10" s="79" t="s">
        <v>98</v>
      </c>
      <c r="E10" s="83" t="s">
        <v>99</v>
      </c>
      <c r="F10" s="78" t="s">
        <v>20</v>
      </c>
      <c r="G10" s="78" t="s">
        <v>93</v>
      </c>
      <c r="H10" s="78"/>
      <c r="I10" s="79"/>
      <c r="J10" s="79"/>
      <c r="N10" s="38"/>
    </row>
    <row r="11" spans="2:14" ht="15.75" customHeight="1">
      <c r="B11" s="80" t="s">
        <v>89</v>
      </c>
      <c r="C11" s="81" t="s">
        <v>90</v>
      </c>
      <c r="D11" s="81" t="s">
        <v>100</v>
      </c>
      <c r="E11" s="81" t="s">
        <v>101</v>
      </c>
      <c r="F11" s="80" t="s">
        <v>20</v>
      </c>
      <c r="G11" s="80" t="s">
        <v>93</v>
      </c>
      <c r="H11" s="80"/>
      <c r="I11" s="81"/>
      <c r="J11" s="81"/>
      <c r="N11" s="38"/>
    </row>
    <row r="12" spans="2:14" ht="15.75" customHeight="1">
      <c r="B12" s="78" t="s">
        <v>89</v>
      </c>
      <c r="C12" s="79" t="s">
        <v>90</v>
      </c>
      <c r="D12" s="79" t="s">
        <v>102</v>
      </c>
      <c r="E12" s="79" t="s">
        <v>103</v>
      </c>
      <c r="F12" s="78" t="s">
        <v>20</v>
      </c>
      <c r="G12" s="78" t="s">
        <v>93</v>
      </c>
      <c r="H12" s="78"/>
      <c r="I12" s="79"/>
      <c r="J12" s="79"/>
      <c r="N12" s="38"/>
    </row>
    <row r="13" spans="2:14" ht="15.75" customHeight="1">
      <c r="B13" s="80" t="s">
        <v>89</v>
      </c>
      <c r="C13" s="81" t="s">
        <v>90</v>
      </c>
      <c r="D13" s="81" t="s">
        <v>104</v>
      </c>
      <c r="E13" s="81" t="s">
        <v>105</v>
      </c>
      <c r="F13" s="80" t="s">
        <v>20</v>
      </c>
      <c r="G13" s="80" t="s">
        <v>93</v>
      </c>
      <c r="H13" s="80"/>
      <c r="I13" s="81"/>
      <c r="J13" s="81"/>
      <c r="N13" s="38"/>
    </row>
    <row r="14" spans="2:14" ht="15.75" customHeight="1">
      <c r="B14" s="78" t="s">
        <v>657</v>
      </c>
      <c r="C14" s="79" t="s">
        <v>90</v>
      </c>
      <c r="D14" s="79" t="s">
        <v>106</v>
      </c>
      <c r="E14" s="79" t="s">
        <v>107</v>
      </c>
      <c r="F14" s="78" t="s">
        <v>20</v>
      </c>
      <c r="G14" s="78" t="s">
        <v>93</v>
      </c>
      <c r="H14" s="78"/>
      <c r="I14" s="79"/>
      <c r="J14" s="79"/>
      <c r="N14" s="38"/>
    </row>
    <row r="15" spans="2:14" ht="15.75" customHeight="1">
      <c r="B15" s="80" t="s">
        <v>89</v>
      </c>
      <c r="C15" s="81" t="s">
        <v>90</v>
      </c>
      <c r="D15" s="81" t="s">
        <v>108</v>
      </c>
      <c r="E15" s="81" t="s">
        <v>109</v>
      </c>
      <c r="F15" s="80" t="s">
        <v>20</v>
      </c>
      <c r="G15" s="80" t="s">
        <v>93</v>
      </c>
      <c r="H15" s="80"/>
      <c r="I15" s="81"/>
      <c r="J15" s="81"/>
      <c r="N15" s="38"/>
    </row>
    <row r="16" spans="2:14" ht="15.75" customHeight="1">
      <c r="B16" s="78" t="s">
        <v>89</v>
      </c>
      <c r="C16" s="79" t="s">
        <v>90</v>
      </c>
      <c r="D16" s="79" t="s">
        <v>110</v>
      </c>
      <c r="E16" s="79" t="s">
        <v>111</v>
      </c>
      <c r="F16" s="78" t="s">
        <v>20</v>
      </c>
      <c r="G16" s="78" t="s">
        <v>93</v>
      </c>
      <c r="H16" s="78"/>
      <c r="I16" s="79"/>
      <c r="J16" s="79"/>
      <c r="N16" s="38"/>
    </row>
    <row r="17" spans="1:14" ht="15.75" customHeight="1">
      <c r="B17" s="80" t="s">
        <v>89</v>
      </c>
      <c r="C17" s="81" t="s">
        <v>90</v>
      </c>
      <c r="D17" s="81" t="s">
        <v>112</v>
      </c>
      <c r="E17" s="81" t="s">
        <v>113</v>
      </c>
      <c r="F17" s="80" t="s">
        <v>20</v>
      </c>
      <c r="G17" s="80" t="s">
        <v>93</v>
      </c>
      <c r="H17" s="80" t="s">
        <v>66</v>
      </c>
      <c r="I17" s="81"/>
      <c r="J17" s="81"/>
      <c r="N17" s="38"/>
    </row>
    <row r="18" spans="1:14" ht="15.75" customHeight="1">
      <c r="B18" s="78" t="s">
        <v>89</v>
      </c>
      <c r="C18" s="79" t="s">
        <v>90</v>
      </c>
      <c r="D18" s="79" t="s">
        <v>114</v>
      </c>
      <c r="E18" s="79" t="s">
        <v>115</v>
      </c>
      <c r="F18" s="78" t="s">
        <v>20</v>
      </c>
      <c r="G18" s="78" t="s">
        <v>93</v>
      </c>
      <c r="H18" s="268" t="s">
        <v>21</v>
      </c>
      <c r="I18" s="79"/>
      <c r="J18" s="79"/>
      <c r="N18" s="38"/>
    </row>
    <row r="19" spans="1:14" ht="15.75" customHeight="1">
      <c r="B19" s="80" t="s">
        <v>89</v>
      </c>
      <c r="C19" s="81" t="s">
        <v>90</v>
      </c>
      <c r="D19" s="81" t="s">
        <v>116</v>
      </c>
      <c r="E19" s="81" t="s">
        <v>117</v>
      </c>
      <c r="F19" s="80" t="s">
        <v>20</v>
      </c>
      <c r="G19" s="80" t="s">
        <v>93</v>
      </c>
      <c r="H19" s="80"/>
      <c r="I19" s="81"/>
      <c r="J19" s="81"/>
      <c r="N19" s="38"/>
    </row>
    <row r="20" spans="1:14" ht="15.75" customHeight="1" thickBot="1">
      <c r="B20" s="82" t="s">
        <v>118</v>
      </c>
      <c r="C20" s="82" t="s">
        <v>90</v>
      </c>
      <c r="D20" s="82" t="s">
        <v>119</v>
      </c>
      <c r="E20" s="82" t="s">
        <v>120</v>
      </c>
      <c r="F20" s="75" t="s">
        <v>48</v>
      </c>
      <c r="G20" s="75" t="s">
        <v>121</v>
      </c>
      <c r="H20" s="75"/>
      <c r="I20" s="82"/>
      <c r="J20" s="82"/>
    </row>
    <row r="21" spans="1:14">
      <c r="B21" s="177" t="s">
        <v>122</v>
      </c>
      <c r="C21" s="197" t="s">
        <v>90</v>
      </c>
      <c r="D21" s="196" t="s">
        <v>123</v>
      </c>
      <c r="E21" s="196" t="s">
        <v>461</v>
      </c>
      <c r="F21" s="177" t="s">
        <v>20</v>
      </c>
      <c r="G21" s="177" t="s">
        <v>124</v>
      </c>
      <c r="H21" s="177" t="s">
        <v>66</v>
      </c>
      <c r="I21" s="177"/>
      <c r="J21" s="177" t="s">
        <v>125</v>
      </c>
    </row>
    <row r="22" spans="1:14">
      <c r="B22" s="198" t="s">
        <v>174</v>
      </c>
      <c r="C22" s="261" t="s">
        <v>90</v>
      </c>
      <c r="D22" s="261" t="s">
        <v>126</v>
      </c>
      <c r="E22" s="261" t="s">
        <v>127</v>
      </c>
      <c r="F22" s="261" t="s">
        <v>20</v>
      </c>
      <c r="G22" s="261" t="s">
        <v>128</v>
      </c>
      <c r="H22" s="261" t="s">
        <v>66</v>
      </c>
      <c r="I22" s="261"/>
      <c r="J22" s="261"/>
    </row>
    <row r="23" spans="1:14">
      <c r="B23" s="200" t="s">
        <v>89</v>
      </c>
      <c r="C23" s="200" t="s">
        <v>90</v>
      </c>
      <c r="D23" s="200" t="s">
        <v>129</v>
      </c>
      <c r="E23" s="200" t="s">
        <v>130</v>
      </c>
      <c r="F23" s="200" t="s">
        <v>20</v>
      </c>
      <c r="G23" s="200" t="s">
        <v>128</v>
      </c>
      <c r="H23" s="200" t="s">
        <v>66</v>
      </c>
      <c r="I23" s="201"/>
      <c r="J23" s="201"/>
    </row>
    <row r="24" spans="1:14">
      <c r="B24" s="249" t="s">
        <v>543</v>
      </c>
      <c r="C24" s="250"/>
      <c r="D24" s="250"/>
      <c r="E24" s="250"/>
      <c r="F24" s="250"/>
      <c r="G24" s="250"/>
      <c r="H24" s="250"/>
      <c r="I24" s="250"/>
      <c r="J24" s="250"/>
    </row>
    <row r="25" spans="1:14" ht="18.75" customHeight="1">
      <c r="B25" s="258" t="s">
        <v>89</v>
      </c>
      <c r="C25" s="258" t="s">
        <v>90</v>
      </c>
      <c r="D25" s="258" t="s">
        <v>630</v>
      </c>
      <c r="E25" s="258" t="s">
        <v>631</v>
      </c>
      <c r="F25" s="258" t="s">
        <v>20</v>
      </c>
      <c r="G25" s="258" t="s">
        <v>632</v>
      </c>
      <c r="H25" s="258" t="s">
        <v>21</v>
      </c>
      <c r="I25" s="258"/>
      <c r="J25" s="258"/>
    </row>
    <row r="26" spans="1:14" ht="18.75" customHeight="1">
      <c r="B26" s="79" t="s">
        <v>89</v>
      </c>
      <c r="C26" s="79" t="s">
        <v>90</v>
      </c>
      <c r="D26" s="79" t="s">
        <v>649</v>
      </c>
      <c r="E26" s="79" t="s">
        <v>655</v>
      </c>
      <c r="F26" s="79" t="s">
        <v>20</v>
      </c>
      <c r="G26" s="79" t="s">
        <v>93</v>
      </c>
      <c r="H26" s="79" t="s">
        <v>21</v>
      </c>
      <c r="I26" s="79"/>
      <c r="J26" s="79"/>
    </row>
    <row r="27" spans="1:14" ht="18.75" customHeight="1">
      <c r="B27" s="81" t="s">
        <v>174</v>
      </c>
      <c r="C27" s="81" t="s">
        <v>90</v>
      </c>
      <c r="D27" s="81" t="s">
        <v>545</v>
      </c>
      <c r="E27" s="81" t="s">
        <v>546</v>
      </c>
      <c r="F27" s="81" t="s">
        <v>527</v>
      </c>
      <c r="G27" s="81" t="s">
        <v>527</v>
      </c>
      <c r="H27" s="81" t="s">
        <v>21</v>
      </c>
      <c r="I27" s="81"/>
      <c r="J27" s="81"/>
    </row>
    <row r="28" spans="1:14" ht="18.75" customHeight="1">
      <c r="B28" s="79" t="s">
        <v>174</v>
      </c>
      <c r="C28" s="79" t="s">
        <v>90</v>
      </c>
      <c r="D28" s="79" t="s">
        <v>597</v>
      </c>
      <c r="E28" s="79" t="s">
        <v>598</v>
      </c>
      <c r="F28" s="79" t="s">
        <v>52</v>
      </c>
      <c r="G28" s="79" t="s">
        <v>52</v>
      </c>
      <c r="H28" s="79" t="s">
        <v>21</v>
      </c>
      <c r="I28" s="79"/>
      <c r="J28" s="79"/>
    </row>
    <row r="29" spans="1:14" ht="18.75" customHeight="1">
      <c r="B29" s="81" t="s">
        <v>174</v>
      </c>
      <c r="C29" s="81" t="s">
        <v>90</v>
      </c>
      <c r="D29" s="81" t="s">
        <v>547</v>
      </c>
      <c r="E29" s="81" t="s">
        <v>548</v>
      </c>
      <c r="F29" s="81" t="s">
        <v>527</v>
      </c>
      <c r="G29" s="81" t="s">
        <v>527</v>
      </c>
      <c r="H29" s="81" t="s">
        <v>21</v>
      </c>
      <c r="I29" s="81"/>
      <c r="J29" s="81"/>
    </row>
    <row r="30" spans="1:14" ht="18.75" customHeight="1">
      <c r="A30" s="81"/>
      <c r="B30" t="s">
        <v>544</v>
      </c>
      <c r="C30" s="81" t="s">
        <v>90</v>
      </c>
      <c r="D30" s="81" t="s">
        <v>698</v>
      </c>
      <c r="E30" s="81" t="s">
        <v>546</v>
      </c>
      <c r="F30" s="81" t="s">
        <v>48</v>
      </c>
      <c r="G30" s="81" t="s">
        <v>551</v>
      </c>
      <c r="H30" s="81" t="s">
        <v>21</v>
      </c>
      <c r="I30" s="81"/>
      <c r="J30" s="81"/>
    </row>
    <row r="31" spans="1:14" ht="18.75" customHeight="1">
      <c r="B31" s="81" t="s">
        <v>544</v>
      </c>
      <c r="C31" s="81" t="s">
        <v>90</v>
      </c>
      <c r="D31" s="81" t="s">
        <v>699</v>
      </c>
      <c r="E31" s="81" t="s">
        <v>548</v>
      </c>
      <c r="F31" s="81" t="s">
        <v>700</v>
      </c>
      <c r="G31" s="81" t="s">
        <v>683</v>
      </c>
      <c r="H31" s="81" t="s">
        <v>21</v>
      </c>
      <c r="I31" s="81"/>
      <c r="J31" s="81"/>
    </row>
    <row r="32" spans="1:14" ht="18.75" customHeight="1">
      <c r="B32" s="79" t="s">
        <v>89</v>
      </c>
      <c r="C32" s="79" t="s">
        <v>90</v>
      </c>
      <c r="D32" s="79" t="s">
        <v>549</v>
      </c>
      <c r="E32" s="79" t="s">
        <v>550</v>
      </c>
      <c r="F32" s="79" t="s">
        <v>48</v>
      </c>
      <c r="G32" s="79" t="s">
        <v>551</v>
      </c>
      <c r="H32" s="79" t="s">
        <v>21</v>
      </c>
      <c r="I32" s="79"/>
      <c r="J32" s="79"/>
    </row>
    <row r="33" spans="2:10" ht="18.75" customHeight="1">
      <c r="B33" s="81" t="s">
        <v>89</v>
      </c>
      <c r="C33" s="81" t="s">
        <v>90</v>
      </c>
      <c r="D33" s="81" t="s">
        <v>552</v>
      </c>
      <c r="E33" s="81" t="s">
        <v>553</v>
      </c>
      <c r="F33" s="81" t="s">
        <v>48</v>
      </c>
      <c r="G33" s="81" t="s">
        <v>551</v>
      </c>
      <c r="H33" s="81" t="s">
        <v>21</v>
      </c>
      <c r="I33" s="81"/>
      <c r="J33" s="81"/>
    </row>
    <row r="34" spans="2:10" ht="18.75" customHeight="1">
      <c r="B34" s="79" t="s">
        <v>89</v>
      </c>
      <c r="C34" s="79" t="s">
        <v>90</v>
      </c>
      <c r="D34" s="79" t="s">
        <v>554</v>
      </c>
      <c r="E34" s="79" t="s">
        <v>555</v>
      </c>
      <c r="F34" s="79" t="s">
        <v>48</v>
      </c>
      <c r="G34" s="79" t="s">
        <v>551</v>
      </c>
      <c r="H34" s="79" t="s">
        <v>21</v>
      </c>
      <c r="I34" s="79"/>
      <c r="J34" s="79"/>
    </row>
    <row r="35" spans="2:10" ht="18.75" customHeight="1">
      <c r="B35" s="81" t="s">
        <v>89</v>
      </c>
      <c r="C35" s="81" t="s">
        <v>90</v>
      </c>
      <c r="D35" s="81" t="s">
        <v>556</v>
      </c>
      <c r="E35" s="81" t="s">
        <v>557</v>
      </c>
      <c r="F35" s="81" t="s">
        <v>48</v>
      </c>
      <c r="G35" s="81" t="s">
        <v>551</v>
      </c>
      <c r="H35" s="81" t="s">
        <v>21</v>
      </c>
      <c r="I35" s="81"/>
      <c r="J35" s="81"/>
    </row>
    <row r="36" spans="2:10" ht="18.75" customHeight="1">
      <c r="B36" s="79" t="s">
        <v>89</v>
      </c>
      <c r="C36" s="79" t="s">
        <v>90</v>
      </c>
      <c r="D36" s="79" t="s">
        <v>558</v>
      </c>
      <c r="E36" s="79" t="s">
        <v>559</v>
      </c>
      <c r="F36" s="79" t="s">
        <v>48</v>
      </c>
      <c r="G36" s="79" t="s">
        <v>551</v>
      </c>
      <c r="H36" s="79" t="s">
        <v>21</v>
      </c>
      <c r="I36" s="79"/>
      <c r="J36" s="79"/>
    </row>
    <row r="37" spans="2:10" ht="18.75" customHeight="1">
      <c r="B37" s="81" t="s">
        <v>89</v>
      </c>
      <c r="C37" s="81" t="s">
        <v>90</v>
      </c>
      <c r="D37" s="81" t="s">
        <v>560</v>
      </c>
      <c r="E37" s="81" t="s">
        <v>561</v>
      </c>
      <c r="F37" s="81" t="s">
        <v>48</v>
      </c>
      <c r="G37" s="81" t="s">
        <v>551</v>
      </c>
      <c r="H37" s="81" t="s">
        <v>21</v>
      </c>
      <c r="I37" s="81"/>
      <c r="J37" s="81"/>
    </row>
    <row r="38" spans="2:10" ht="18.75" customHeight="1">
      <c r="B38" s="79" t="s">
        <v>89</v>
      </c>
      <c r="C38" s="79" t="s">
        <v>90</v>
      </c>
      <c r="D38" s="79" t="s">
        <v>562</v>
      </c>
      <c r="E38" s="79" t="s">
        <v>563</v>
      </c>
      <c r="F38" s="79" t="s">
        <v>48</v>
      </c>
      <c r="G38" s="79" t="s">
        <v>551</v>
      </c>
      <c r="H38" s="79" t="s">
        <v>21</v>
      </c>
      <c r="I38" s="79"/>
      <c r="J38" s="79"/>
    </row>
    <row r="39" spans="2:10" ht="18.75" customHeight="1">
      <c r="B39" s="81" t="s">
        <v>89</v>
      </c>
      <c r="C39" s="81" t="s">
        <v>90</v>
      </c>
      <c r="D39" s="81" t="s">
        <v>564</v>
      </c>
      <c r="E39" s="81" t="s">
        <v>565</v>
      </c>
      <c r="F39" s="81" t="s">
        <v>48</v>
      </c>
      <c r="G39" s="81" t="s">
        <v>551</v>
      </c>
      <c r="H39" s="81" t="s">
        <v>21</v>
      </c>
      <c r="I39" s="81"/>
      <c r="J39" s="81"/>
    </row>
    <row r="40" spans="2:10" ht="18.75" customHeight="1">
      <c r="B40" s="79" t="s">
        <v>89</v>
      </c>
      <c r="C40" s="79" t="s">
        <v>90</v>
      </c>
      <c r="D40" s="79" t="s">
        <v>566</v>
      </c>
      <c r="E40" s="79" t="s">
        <v>567</v>
      </c>
      <c r="F40" s="79" t="s">
        <v>48</v>
      </c>
      <c r="G40" s="79" t="s">
        <v>551</v>
      </c>
      <c r="H40" s="79" t="s">
        <v>21</v>
      </c>
      <c r="I40" s="79"/>
      <c r="J40" s="79"/>
    </row>
    <row r="41" spans="2:10" ht="18.75" customHeight="1">
      <c r="B41" s="81" t="s">
        <v>89</v>
      </c>
      <c r="C41" s="81" t="s">
        <v>90</v>
      </c>
      <c r="D41" s="81" t="s">
        <v>568</v>
      </c>
      <c r="E41" s="81" t="s">
        <v>568</v>
      </c>
      <c r="F41" s="81" t="s">
        <v>48</v>
      </c>
      <c r="G41" s="81" t="s">
        <v>551</v>
      </c>
      <c r="H41" s="81" t="s">
        <v>21</v>
      </c>
      <c r="I41" s="81"/>
      <c r="J41" s="81"/>
    </row>
    <row r="42" spans="2:10" ht="18.75" customHeight="1">
      <c r="B42" s="79" t="s">
        <v>89</v>
      </c>
      <c r="C42" s="79" t="s">
        <v>90</v>
      </c>
      <c r="D42" s="79" t="s">
        <v>569</v>
      </c>
      <c r="E42" s="79" t="s">
        <v>569</v>
      </c>
      <c r="F42" s="79" t="s">
        <v>52</v>
      </c>
      <c r="G42" s="79" t="s">
        <v>52</v>
      </c>
      <c r="H42" s="79" t="s">
        <v>21</v>
      </c>
      <c r="I42" s="79"/>
      <c r="J42" s="79"/>
    </row>
    <row r="43" spans="2:10" ht="18.75" customHeight="1">
      <c r="B43" s="81" t="s">
        <v>89</v>
      </c>
      <c r="C43" s="81" t="s">
        <v>90</v>
      </c>
      <c r="D43" s="81" t="s">
        <v>570</v>
      </c>
      <c r="E43" s="81" t="s">
        <v>570</v>
      </c>
      <c r="F43" s="81" t="s">
        <v>52</v>
      </c>
      <c r="G43" s="81" t="s">
        <v>52</v>
      </c>
      <c r="H43" s="81" t="s">
        <v>21</v>
      </c>
      <c r="I43" s="81"/>
      <c r="J43" s="81"/>
    </row>
    <row r="44" spans="2:10" ht="18.75" customHeight="1">
      <c r="B44" s="79" t="s">
        <v>89</v>
      </c>
      <c r="C44" s="79" t="s">
        <v>90</v>
      </c>
      <c r="D44" s="79" t="s">
        <v>571</v>
      </c>
      <c r="E44" s="79" t="s">
        <v>571</v>
      </c>
      <c r="F44" s="79" t="s">
        <v>52</v>
      </c>
      <c r="G44" s="79" t="s">
        <v>52</v>
      </c>
      <c r="H44" s="79" t="s">
        <v>21</v>
      </c>
      <c r="I44" s="79"/>
      <c r="J44" s="79"/>
    </row>
    <row r="45" spans="2:10" ht="18.75" customHeight="1">
      <c r="B45" s="81" t="s">
        <v>89</v>
      </c>
      <c r="C45" s="81" t="s">
        <v>90</v>
      </c>
      <c r="D45" s="81" t="s">
        <v>572</v>
      </c>
      <c r="E45" s="81" t="s">
        <v>572</v>
      </c>
      <c r="F45" s="81" t="s">
        <v>52</v>
      </c>
      <c r="G45" s="81" t="s">
        <v>52</v>
      </c>
      <c r="H45" s="81" t="s">
        <v>21</v>
      </c>
      <c r="I45" s="81"/>
      <c r="J45" s="81"/>
    </row>
    <row r="46" spans="2:10" ht="18.75" customHeight="1">
      <c r="B46" s="79" t="s">
        <v>89</v>
      </c>
      <c r="C46" s="79" t="s">
        <v>90</v>
      </c>
      <c r="D46" s="79" t="s">
        <v>573</v>
      </c>
      <c r="E46" s="79" t="s">
        <v>573</v>
      </c>
      <c r="F46" s="79" t="s">
        <v>52</v>
      </c>
      <c r="G46" s="79" t="s">
        <v>52</v>
      </c>
      <c r="H46" s="79" t="s">
        <v>21</v>
      </c>
      <c r="I46" s="79"/>
      <c r="J46" s="79"/>
    </row>
    <row r="47" spans="2:10" ht="18.75" customHeight="1">
      <c r="B47" s="81" t="s">
        <v>89</v>
      </c>
      <c r="C47" s="81" t="s">
        <v>90</v>
      </c>
      <c r="D47" s="81" t="s">
        <v>574</v>
      </c>
      <c r="E47" s="81" t="s">
        <v>574</v>
      </c>
      <c r="F47" s="81" t="s">
        <v>52</v>
      </c>
      <c r="G47" s="81" t="s">
        <v>52</v>
      </c>
      <c r="H47" s="81" t="s">
        <v>21</v>
      </c>
      <c r="I47" s="81"/>
      <c r="J47" s="81"/>
    </row>
    <row r="48" spans="2:10" ht="18.75" customHeight="1">
      <c r="B48" s="79" t="s">
        <v>89</v>
      </c>
      <c r="C48" s="79" t="s">
        <v>90</v>
      </c>
      <c r="D48" s="79" t="s">
        <v>575</v>
      </c>
      <c r="E48" s="79" t="s">
        <v>575</v>
      </c>
      <c r="F48" s="79" t="s">
        <v>52</v>
      </c>
      <c r="G48" s="79" t="s">
        <v>52</v>
      </c>
      <c r="H48" s="79" t="s">
        <v>21</v>
      </c>
      <c r="I48" s="79"/>
      <c r="J48" s="79"/>
    </row>
    <row r="49" spans="2:10" ht="18.75" customHeight="1">
      <c r="B49" s="81" t="s">
        <v>89</v>
      </c>
      <c r="C49" s="81" t="s">
        <v>90</v>
      </c>
      <c r="D49" s="81" t="s">
        <v>576</v>
      </c>
      <c r="E49" s="81" t="s">
        <v>576</v>
      </c>
      <c r="F49" s="81" t="s">
        <v>52</v>
      </c>
      <c r="G49" s="81" t="s">
        <v>52</v>
      </c>
      <c r="H49" s="81" t="s">
        <v>21</v>
      </c>
      <c r="I49" s="81"/>
      <c r="J49" s="81"/>
    </row>
    <row r="50" spans="2:10" ht="18.75" customHeight="1">
      <c r="B50" s="79" t="s">
        <v>89</v>
      </c>
      <c r="C50" s="79" t="s">
        <v>90</v>
      </c>
      <c r="D50" s="79" t="s">
        <v>577</v>
      </c>
      <c r="E50" s="79" t="s">
        <v>577</v>
      </c>
      <c r="F50" s="79" t="s">
        <v>52</v>
      </c>
      <c r="G50" s="79" t="s">
        <v>52</v>
      </c>
      <c r="H50" s="79" t="s">
        <v>21</v>
      </c>
      <c r="I50" s="79"/>
      <c r="J50" s="79"/>
    </row>
    <row r="51" spans="2:10" ht="18.75" customHeight="1">
      <c r="B51" s="81" t="s">
        <v>89</v>
      </c>
      <c r="C51" s="81" t="s">
        <v>90</v>
      </c>
      <c r="D51" s="81" t="s">
        <v>578</v>
      </c>
      <c r="E51" s="81" t="s">
        <v>578</v>
      </c>
      <c r="F51" s="81" t="s">
        <v>52</v>
      </c>
      <c r="G51" s="81" t="s">
        <v>52</v>
      </c>
      <c r="H51" s="81" t="s">
        <v>21</v>
      </c>
      <c r="I51" s="81"/>
      <c r="J51" s="81"/>
    </row>
    <row r="52" spans="2:10" ht="18.75" customHeight="1">
      <c r="B52" s="79" t="s">
        <v>89</v>
      </c>
      <c r="C52" s="79" t="s">
        <v>90</v>
      </c>
      <c r="D52" s="79" t="s">
        <v>579</v>
      </c>
      <c r="E52" s="79" t="s">
        <v>579</v>
      </c>
      <c r="F52" s="79" t="s">
        <v>52</v>
      </c>
      <c r="G52" s="79" t="s">
        <v>52</v>
      </c>
      <c r="H52" s="79" t="s">
        <v>21</v>
      </c>
      <c r="I52" s="79"/>
      <c r="J52" s="79"/>
    </row>
    <row r="53" spans="2:10" ht="18.75" customHeight="1">
      <c r="B53" s="81" t="s">
        <v>89</v>
      </c>
      <c r="C53" s="81" t="s">
        <v>90</v>
      </c>
      <c r="D53" s="81" t="s">
        <v>580</v>
      </c>
      <c r="E53" s="81" t="s">
        <v>580</v>
      </c>
      <c r="F53" s="81" t="s">
        <v>52</v>
      </c>
      <c r="G53" s="81" t="s">
        <v>52</v>
      </c>
      <c r="H53" s="81" t="s">
        <v>21</v>
      </c>
      <c r="I53" s="81"/>
      <c r="J53" s="81"/>
    </row>
    <row r="54" spans="2:10" ht="18.75" customHeight="1">
      <c r="B54" s="79" t="s">
        <v>89</v>
      </c>
      <c r="C54" s="79" t="s">
        <v>90</v>
      </c>
      <c r="D54" s="79" t="s">
        <v>581</v>
      </c>
      <c r="E54" s="79" t="s">
        <v>581</v>
      </c>
      <c r="F54" s="79" t="s">
        <v>52</v>
      </c>
      <c r="G54" s="79" t="s">
        <v>52</v>
      </c>
      <c r="H54" s="79" t="s">
        <v>21</v>
      </c>
      <c r="I54" s="79"/>
      <c r="J54" s="79"/>
    </row>
    <row r="55" spans="2:10" ht="18.75" customHeight="1">
      <c r="B55" s="81" t="s">
        <v>89</v>
      </c>
      <c r="C55" s="81" t="s">
        <v>90</v>
      </c>
      <c r="D55" s="81" t="s">
        <v>582</v>
      </c>
      <c r="E55" s="81" t="s">
        <v>582</v>
      </c>
      <c r="F55" s="81" t="s">
        <v>52</v>
      </c>
      <c r="G55" s="81" t="s">
        <v>52</v>
      </c>
      <c r="H55" s="81" t="s">
        <v>21</v>
      </c>
      <c r="I55" s="81"/>
      <c r="J55" s="81"/>
    </row>
    <row r="56" spans="2:10" ht="18.75" customHeight="1">
      <c r="B56" s="79" t="s">
        <v>89</v>
      </c>
      <c r="C56" s="79" t="s">
        <v>90</v>
      </c>
      <c r="D56" s="79" t="s">
        <v>583</v>
      </c>
      <c r="E56" s="79" t="s">
        <v>583</v>
      </c>
      <c r="F56" s="79" t="s">
        <v>52</v>
      </c>
      <c r="G56" s="79" t="s">
        <v>52</v>
      </c>
      <c r="H56" s="79" t="s">
        <v>21</v>
      </c>
      <c r="I56" s="79"/>
      <c r="J56" s="79"/>
    </row>
    <row r="57" spans="2:10" ht="18.75" customHeight="1">
      <c r="B57" s="81" t="s">
        <v>89</v>
      </c>
      <c r="C57" s="81" t="s">
        <v>90</v>
      </c>
      <c r="D57" s="81" t="s">
        <v>584</v>
      </c>
      <c r="E57" s="81" t="s">
        <v>584</v>
      </c>
      <c r="F57" s="81" t="s">
        <v>52</v>
      </c>
      <c r="G57" s="81" t="s">
        <v>52</v>
      </c>
      <c r="H57" s="81" t="s">
        <v>21</v>
      </c>
      <c r="I57" s="81"/>
      <c r="J57" s="81"/>
    </row>
    <row r="58" spans="2:10" ht="18.75" customHeight="1">
      <c r="B58" s="79" t="s">
        <v>89</v>
      </c>
      <c r="C58" s="79" t="s">
        <v>90</v>
      </c>
      <c r="D58" s="79" t="s">
        <v>585</v>
      </c>
      <c r="E58" s="79" t="s">
        <v>585</v>
      </c>
      <c r="F58" s="79" t="s">
        <v>52</v>
      </c>
      <c r="G58" s="79" t="s">
        <v>52</v>
      </c>
      <c r="H58" s="79" t="s">
        <v>21</v>
      </c>
      <c r="I58" s="79"/>
      <c r="J58" s="79"/>
    </row>
    <row r="59" spans="2:10" ht="18.75" customHeight="1">
      <c r="B59" s="81" t="s">
        <v>89</v>
      </c>
      <c r="C59" s="81" t="s">
        <v>90</v>
      </c>
      <c r="D59" s="81" t="s">
        <v>586</v>
      </c>
      <c r="E59" s="81" t="s">
        <v>586</v>
      </c>
      <c r="F59" s="81" t="s">
        <v>52</v>
      </c>
      <c r="G59" s="81" t="s">
        <v>52</v>
      </c>
      <c r="H59" s="81" t="s">
        <v>21</v>
      </c>
      <c r="I59" s="81"/>
      <c r="J59" s="81"/>
    </row>
    <row r="60" spans="2:10" ht="18.75" customHeight="1">
      <c r="B60" s="79" t="s">
        <v>89</v>
      </c>
      <c r="C60" s="79" t="s">
        <v>90</v>
      </c>
      <c r="D60" s="79" t="s">
        <v>587</v>
      </c>
      <c r="E60" s="79" t="s">
        <v>587</v>
      </c>
      <c r="F60" s="79" t="s">
        <v>52</v>
      </c>
      <c r="G60" s="79" t="s">
        <v>52</v>
      </c>
      <c r="H60" s="79" t="s">
        <v>21</v>
      </c>
      <c r="I60" s="79"/>
      <c r="J60" s="79"/>
    </row>
    <row r="61" spans="2:10" ht="18.75" customHeight="1">
      <c r="B61" s="81" t="s">
        <v>89</v>
      </c>
      <c r="C61" s="81" t="s">
        <v>90</v>
      </c>
      <c r="D61" s="81" t="s">
        <v>588</v>
      </c>
      <c r="E61" s="81" t="s">
        <v>588</v>
      </c>
      <c r="F61" s="81" t="s">
        <v>52</v>
      </c>
      <c r="G61" s="81" t="s">
        <v>52</v>
      </c>
      <c r="H61" s="81" t="s">
        <v>21</v>
      </c>
      <c r="I61" s="81"/>
      <c r="J61" s="81"/>
    </row>
    <row r="62" spans="2:10" ht="18.75" customHeight="1">
      <c r="B62" s="79" t="s">
        <v>89</v>
      </c>
      <c r="C62" s="79" t="s">
        <v>90</v>
      </c>
      <c r="D62" s="79" t="s">
        <v>589</v>
      </c>
      <c r="E62" s="79" t="s">
        <v>589</v>
      </c>
      <c r="F62" s="79" t="s">
        <v>52</v>
      </c>
      <c r="G62" s="79" t="s">
        <v>52</v>
      </c>
      <c r="H62" s="79" t="s">
        <v>21</v>
      </c>
      <c r="I62" s="79"/>
      <c r="J62" s="79"/>
    </row>
    <row r="63" spans="2:10" ht="18.75" customHeight="1">
      <c r="B63" s="81" t="s">
        <v>89</v>
      </c>
      <c r="C63" s="81" t="s">
        <v>90</v>
      </c>
      <c r="D63" s="81" t="s">
        <v>590</v>
      </c>
      <c r="E63" s="81" t="s">
        <v>590</v>
      </c>
      <c r="F63" s="81" t="s">
        <v>52</v>
      </c>
      <c r="G63" s="81" t="s">
        <v>52</v>
      </c>
      <c r="H63" s="81" t="s">
        <v>21</v>
      </c>
      <c r="I63" s="81"/>
      <c r="J63" s="81"/>
    </row>
    <row r="64" spans="2:10" ht="18.75" customHeight="1">
      <c r="B64" s="79" t="s">
        <v>89</v>
      </c>
      <c r="C64" s="79" t="s">
        <v>90</v>
      </c>
      <c r="D64" s="79" t="s">
        <v>591</v>
      </c>
      <c r="E64" s="79" t="s">
        <v>591</v>
      </c>
      <c r="F64" s="79" t="s">
        <v>52</v>
      </c>
      <c r="G64" s="79" t="s">
        <v>52</v>
      </c>
      <c r="H64" s="79" t="s">
        <v>21</v>
      </c>
      <c r="I64" s="79"/>
      <c r="J64" s="79"/>
    </row>
    <row r="65" spans="2:10" ht="18.75" customHeight="1">
      <c r="B65" s="81" t="s">
        <v>89</v>
      </c>
      <c r="C65" s="81" t="s">
        <v>90</v>
      </c>
      <c r="D65" s="81" t="s">
        <v>592</v>
      </c>
      <c r="E65" s="81" t="s">
        <v>592</v>
      </c>
      <c r="F65" s="81" t="s">
        <v>52</v>
      </c>
      <c r="G65" s="81" t="s">
        <v>52</v>
      </c>
      <c r="H65" s="81" t="s">
        <v>21</v>
      </c>
      <c r="I65" s="81"/>
      <c r="J65" s="81"/>
    </row>
    <row r="66" spans="2:10" ht="18.75" customHeight="1">
      <c r="B66" s="79" t="s">
        <v>89</v>
      </c>
      <c r="C66" s="79" t="s">
        <v>90</v>
      </c>
      <c r="D66" s="79" t="s">
        <v>593</v>
      </c>
      <c r="E66" s="79" t="s">
        <v>593</v>
      </c>
      <c r="F66" s="79" t="s">
        <v>52</v>
      </c>
      <c r="G66" s="79" t="s">
        <v>52</v>
      </c>
      <c r="H66" s="79" t="s">
        <v>21</v>
      </c>
      <c r="I66" s="79"/>
      <c r="J66" s="79"/>
    </row>
    <row r="67" spans="2:10" ht="18.75" customHeight="1">
      <c r="B67" s="81" t="s">
        <v>89</v>
      </c>
      <c r="C67" s="81" t="s">
        <v>90</v>
      </c>
      <c r="D67" s="81" t="s">
        <v>594</v>
      </c>
      <c r="E67" s="81" t="s">
        <v>594</v>
      </c>
      <c r="F67" s="81" t="s">
        <v>52</v>
      </c>
      <c r="G67" s="81" t="s">
        <v>52</v>
      </c>
      <c r="H67" s="81" t="s">
        <v>21</v>
      </c>
      <c r="I67" s="81"/>
      <c r="J67" s="81"/>
    </row>
    <row r="68" spans="2:10" ht="18.75" customHeight="1">
      <c r="B68" s="79" t="s">
        <v>89</v>
      </c>
      <c r="C68" s="79" t="s">
        <v>90</v>
      </c>
      <c r="D68" s="79" t="s">
        <v>595</v>
      </c>
      <c r="E68" s="79" t="s">
        <v>595</v>
      </c>
      <c r="F68" s="79" t="s">
        <v>52</v>
      </c>
      <c r="G68" s="79" t="s">
        <v>52</v>
      </c>
      <c r="H68" s="79" t="s">
        <v>21</v>
      </c>
      <c r="I68" s="79"/>
      <c r="J68" s="79"/>
    </row>
    <row r="69" spans="2:10" ht="18.75" customHeight="1">
      <c r="B69" s="81" t="s">
        <v>89</v>
      </c>
      <c r="C69" s="81" t="s">
        <v>90</v>
      </c>
      <c r="D69" s="81" t="s">
        <v>596</v>
      </c>
      <c r="E69" s="81" t="s">
        <v>596</v>
      </c>
      <c r="F69" s="81" t="s">
        <v>52</v>
      </c>
      <c r="G69" s="81" t="s">
        <v>52</v>
      </c>
      <c r="H69" s="81" t="s">
        <v>21</v>
      </c>
      <c r="I69" s="81"/>
      <c r="J69" s="81"/>
    </row>
    <row r="70" spans="2:10" ht="18.75" customHeight="1" thickBot="1">
      <c r="B70" s="82" t="s">
        <v>544</v>
      </c>
      <c r="C70" s="82" t="s">
        <v>90</v>
      </c>
      <c r="D70" s="82" t="s">
        <v>597</v>
      </c>
      <c r="E70" s="82" t="s">
        <v>598</v>
      </c>
      <c r="F70" s="82" t="s">
        <v>52</v>
      </c>
      <c r="G70" s="82" t="s">
        <v>52</v>
      </c>
      <c r="H70" s="82" t="s">
        <v>21</v>
      </c>
      <c r="I70" s="82"/>
      <c r="J70" s="82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Z70"/>
  <sheetViews>
    <sheetView topLeftCell="A5" zoomScale="110" zoomScaleNormal="110" zoomScaleSheetLayoutView="50" workbookViewId="0">
      <selection activeCell="B25" sqref="B24:B25"/>
    </sheetView>
  </sheetViews>
  <sheetFormatPr defaultRowHeight="13.2"/>
  <cols>
    <col min="1" max="1" width="3.6640625" style="65" customWidth="1"/>
    <col min="2" max="2" width="46.44140625" style="65" customWidth="1"/>
    <col min="3" max="3" width="39.44140625" style="65" customWidth="1"/>
    <col min="4" max="4" width="20.88671875" style="65" customWidth="1"/>
    <col min="5" max="5" width="19.44140625" style="65" customWidth="1"/>
    <col min="6" max="6" width="11.88671875" style="65" customWidth="1"/>
    <col min="7" max="7" width="15" style="65" customWidth="1"/>
    <col min="8" max="14" width="6.33203125" style="65" customWidth="1"/>
    <col min="15" max="21" width="6.109375" style="65" customWidth="1"/>
    <col min="22" max="22" width="8.6640625" style="65"/>
    <col min="23" max="248" width="9.109375" style="65"/>
    <col min="249" max="249" width="29.109375" style="65" customWidth="1"/>
    <col min="250" max="250" width="46.44140625" style="65" customWidth="1"/>
    <col min="251" max="251" width="39.44140625" style="65" customWidth="1"/>
    <col min="252" max="252" width="20.88671875" style="65" customWidth="1"/>
    <col min="253" max="253" width="19.44140625" style="65" customWidth="1"/>
    <col min="254" max="254" width="11.88671875" style="65" customWidth="1"/>
    <col min="255" max="255" width="10.44140625" style="65" customWidth="1"/>
    <col min="256" max="256" width="14.44140625" style="65" bestFit="1" customWidth="1"/>
    <col min="257" max="257" width="13.109375" style="65" bestFit="1" customWidth="1"/>
    <col min="258" max="258" width="8.5546875" style="65" bestFit="1" customWidth="1"/>
    <col min="259" max="260" width="8.5546875" style="65" customWidth="1"/>
    <col min="261" max="261" width="9.44140625" style="65" customWidth="1"/>
    <col min="262" max="262" width="7.44140625" style="65" bestFit="1" customWidth="1"/>
    <col min="263" max="264" width="10.5546875" style="65" bestFit="1" customWidth="1"/>
    <col min="265" max="504" width="9.109375" style="65"/>
    <col min="505" max="505" width="29.109375" style="65" customWidth="1"/>
    <col min="506" max="506" width="46.44140625" style="65" customWidth="1"/>
    <col min="507" max="507" width="39.44140625" style="65" customWidth="1"/>
    <col min="508" max="508" width="20.88671875" style="65" customWidth="1"/>
    <col min="509" max="509" width="19.44140625" style="65" customWidth="1"/>
    <col min="510" max="510" width="11.88671875" style="65" customWidth="1"/>
    <col min="511" max="511" width="10.44140625" style="65" customWidth="1"/>
    <col min="512" max="512" width="14.44140625" style="65" bestFit="1" customWidth="1"/>
    <col min="513" max="513" width="13.109375" style="65" bestFit="1" customWidth="1"/>
    <col min="514" max="514" width="8.5546875" style="65" bestFit="1" customWidth="1"/>
    <col min="515" max="516" width="8.5546875" style="65" customWidth="1"/>
    <col min="517" max="517" width="9.44140625" style="65" customWidth="1"/>
    <col min="518" max="518" width="7.44140625" style="65" bestFit="1" customWidth="1"/>
    <col min="519" max="520" width="10.5546875" style="65" bestFit="1" customWidth="1"/>
    <col min="521" max="760" width="9.109375" style="65"/>
    <col min="761" max="761" width="29.109375" style="65" customWidth="1"/>
    <col min="762" max="762" width="46.44140625" style="65" customWidth="1"/>
    <col min="763" max="763" width="39.44140625" style="65" customWidth="1"/>
    <col min="764" max="764" width="20.88671875" style="65" customWidth="1"/>
    <col min="765" max="765" width="19.44140625" style="65" customWidth="1"/>
    <col min="766" max="766" width="11.88671875" style="65" customWidth="1"/>
    <col min="767" max="767" width="10.44140625" style="65" customWidth="1"/>
    <col min="768" max="768" width="14.44140625" style="65" bestFit="1" customWidth="1"/>
    <col min="769" max="769" width="13.109375" style="65" bestFit="1" customWidth="1"/>
    <col min="770" max="770" width="8.5546875" style="65" bestFit="1" customWidth="1"/>
    <col min="771" max="772" width="8.5546875" style="65" customWidth="1"/>
    <col min="773" max="773" width="9.44140625" style="65" customWidth="1"/>
    <col min="774" max="774" width="7.44140625" style="65" bestFit="1" customWidth="1"/>
    <col min="775" max="776" width="10.5546875" style="65" bestFit="1" customWidth="1"/>
    <col min="777" max="1016" width="9.109375" style="65"/>
    <col min="1017" max="1017" width="29.109375" style="65" customWidth="1"/>
    <col min="1018" max="1018" width="46.44140625" style="65" customWidth="1"/>
    <col min="1019" max="1019" width="39.44140625" style="65" customWidth="1"/>
    <col min="1020" max="1020" width="20.88671875" style="65" customWidth="1"/>
    <col min="1021" max="1021" width="19.44140625" style="65" customWidth="1"/>
    <col min="1022" max="1022" width="11.88671875" style="65" customWidth="1"/>
    <col min="1023" max="1023" width="10.44140625" style="65" customWidth="1"/>
    <col min="1024" max="1024" width="14.44140625" style="65" bestFit="1" customWidth="1"/>
    <col min="1025" max="1025" width="13.109375" style="65" bestFit="1" customWidth="1"/>
    <col min="1026" max="1026" width="8.5546875" style="65" bestFit="1" customWidth="1"/>
    <col min="1027" max="1028" width="8.5546875" style="65" customWidth="1"/>
    <col min="1029" max="1029" width="9.44140625" style="65" customWidth="1"/>
    <col min="1030" max="1030" width="7.44140625" style="65" bestFit="1" customWidth="1"/>
    <col min="1031" max="1032" width="10.5546875" style="65" bestFit="1" customWidth="1"/>
    <col min="1033" max="1272" width="9.109375" style="65"/>
    <col min="1273" max="1273" width="29.109375" style="65" customWidth="1"/>
    <col min="1274" max="1274" width="46.44140625" style="65" customWidth="1"/>
    <col min="1275" max="1275" width="39.44140625" style="65" customWidth="1"/>
    <col min="1276" max="1276" width="20.88671875" style="65" customWidth="1"/>
    <col min="1277" max="1277" width="19.44140625" style="65" customWidth="1"/>
    <col min="1278" max="1278" width="11.88671875" style="65" customWidth="1"/>
    <col min="1279" max="1279" width="10.44140625" style="65" customWidth="1"/>
    <col min="1280" max="1280" width="14.44140625" style="65" bestFit="1" customWidth="1"/>
    <col min="1281" max="1281" width="13.109375" style="65" bestFit="1" customWidth="1"/>
    <col min="1282" max="1282" width="8.5546875" style="65" bestFit="1" customWidth="1"/>
    <col min="1283" max="1284" width="8.5546875" style="65" customWidth="1"/>
    <col min="1285" max="1285" width="9.44140625" style="65" customWidth="1"/>
    <col min="1286" max="1286" width="7.44140625" style="65" bestFit="1" customWidth="1"/>
    <col min="1287" max="1288" width="10.5546875" style="65" bestFit="1" customWidth="1"/>
    <col min="1289" max="1528" width="9.109375" style="65"/>
    <col min="1529" max="1529" width="29.109375" style="65" customWidth="1"/>
    <col min="1530" max="1530" width="46.44140625" style="65" customWidth="1"/>
    <col min="1531" max="1531" width="39.44140625" style="65" customWidth="1"/>
    <col min="1532" max="1532" width="20.88671875" style="65" customWidth="1"/>
    <col min="1533" max="1533" width="19.44140625" style="65" customWidth="1"/>
    <col min="1534" max="1534" width="11.88671875" style="65" customWidth="1"/>
    <col min="1535" max="1535" width="10.44140625" style="65" customWidth="1"/>
    <col min="1536" max="1536" width="14.44140625" style="65" bestFit="1" customWidth="1"/>
    <col min="1537" max="1537" width="13.109375" style="65" bestFit="1" customWidth="1"/>
    <col min="1538" max="1538" width="8.5546875" style="65" bestFit="1" customWidth="1"/>
    <col min="1539" max="1540" width="8.5546875" style="65" customWidth="1"/>
    <col min="1541" max="1541" width="9.44140625" style="65" customWidth="1"/>
    <col min="1542" max="1542" width="7.44140625" style="65" bestFit="1" customWidth="1"/>
    <col min="1543" max="1544" width="10.5546875" style="65" bestFit="1" customWidth="1"/>
    <col min="1545" max="1784" width="9.109375" style="65"/>
    <col min="1785" max="1785" width="29.109375" style="65" customWidth="1"/>
    <col min="1786" max="1786" width="46.44140625" style="65" customWidth="1"/>
    <col min="1787" max="1787" width="39.44140625" style="65" customWidth="1"/>
    <col min="1788" max="1788" width="20.88671875" style="65" customWidth="1"/>
    <col min="1789" max="1789" width="19.44140625" style="65" customWidth="1"/>
    <col min="1790" max="1790" width="11.88671875" style="65" customWidth="1"/>
    <col min="1791" max="1791" width="10.44140625" style="65" customWidth="1"/>
    <col min="1792" max="1792" width="14.44140625" style="65" bestFit="1" customWidth="1"/>
    <col min="1793" max="1793" width="13.109375" style="65" bestFit="1" customWidth="1"/>
    <col min="1794" max="1794" width="8.5546875" style="65" bestFit="1" customWidth="1"/>
    <col min="1795" max="1796" width="8.5546875" style="65" customWidth="1"/>
    <col min="1797" max="1797" width="9.44140625" style="65" customWidth="1"/>
    <col min="1798" max="1798" width="7.44140625" style="65" bestFit="1" customWidth="1"/>
    <col min="1799" max="1800" width="10.5546875" style="65" bestFit="1" customWidth="1"/>
    <col min="1801" max="2040" width="9.109375" style="65"/>
    <col min="2041" max="2041" width="29.109375" style="65" customWidth="1"/>
    <col min="2042" max="2042" width="46.44140625" style="65" customWidth="1"/>
    <col min="2043" max="2043" width="39.44140625" style="65" customWidth="1"/>
    <col min="2044" max="2044" width="20.88671875" style="65" customWidth="1"/>
    <col min="2045" max="2045" width="19.44140625" style="65" customWidth="1"/>
    <col min="2046" max="2046" width="11.88671875" style="65" customWidth="1"/>
    <col min="2047" max="2047" width="10.44140625" style="65" customWidth="1"/>
    <col min="2048" max="2048" width="14.44140625" style="65" bestFit="1" customWidth="1"/>
    <col min="2049" max="2049" width="13.109375" style="65" bestFit="1" customWidth="1"/>
    <col min="2050" max="2050" width="8.5546875" style="65" bestFit="1" customWidth="1"/>
    <col min="2051" max="2052" width="8.5546875" style="65" customWidth="1"/>
    <col min="2053" max="2053" width="9.44140625" style="65" customWidth="1"/>
    <col min="2054" max="2054" width="7.44140625" style="65" bestFit="1" customWidth="1"/>
    <col min="2055" max="2056" width="10.5546875" style="65" bestFit="1" customWidth="1"/>
    <col min="2057" max="2296" width="9.109375" style="65"/>
    <col min="2297" max="2297" width="29.109375" style="65" customWidth="1"/>
    <col min="2298" max="2298" width="46.44140625" style="65" customWidth="1"/>
    <col min="2299" max="2299" width="39.44140625" style="65" customWidth="1"/>
    <col min="2300" max="2300" width="20.88671875" style="65" customWidth="1"/>
    <col min="2301" max="2301" width="19.44140625" style="65" customWidth="1"/>
    <col min="2302" max="2302" width="11.88671875" style="65" customWidth="1"/>
    <col min="2303" max="2303" width="10.44140625" style="65" customWidth="1"/>
    <col min="2304" max="2304" width="14.44140625" style="65" bestFit="1" customWidth="1"/>
    <col min="2305" max="2305" width="13.109375" style="65" bestFit="1" customWidth="1"/>
    <col min="2306" max="2306" width="8.5546875" style="65" bestFit="1" customWidth="1"/>
    <col min="2307" max="2308" width="8.5546875" style="65" customWidth="1"/>
    <col min="2309" max="2309" width="9.44140625" style="65" customWidth="1"/>
    <col min="2310" max="2310" width="7.44140625" style="65" bestFit="1" customWidth="1"/>
    <col min="2311" max="2312" width="10.5546875" style="65" bestFit="1" customWidth="1"/>
    <col min="2313" max="2552" width="9.109375" style="65"/>
    <col min="2553" max="2553" width="29.109375" style="65" customWidth="1"/>
    <col min="2554" max="2554" width="46.44140625" style="65" customWidth="1"/>
    <col min="2555" max="2555" width="39.44140625" style="65" customWidth="1"/>
    <col min="2556" max="2556" width="20.88671875" style="65" customWidth="1"/>
    <col min="2557" max="2557" width="19.44140625" style="65" customWidth="1"/>
    <col min="2558" max="2558" width="11.88671875" style="65" customWidth="1"/>
    <col min="2559" max="2559" width="10.44140625" style="65" customWidth="1"/>
    <col min="2560" max="2560" width="14.44140625" style="65" bestFit="1" customWidth="1"/>
    <col min="2561" max="2561" width="13.109375" style="65" bestFit="1" customWidth="1"/>
    <col min="2562" max="2562" width="8.5546875" style="65" bestFit="1" customWidth="1"/>
    <col min="2563" max="2564" width="8.5546875" style="65" customWidth="1"/>
    <col min="2565" max="2565" width="9.44140625" style="65" customWidth="1"/>
    <col min="2566" max="2566" width="7.44140625" style="65" bestFit="1" customWidth="1"/>
    <col min="2567" max="2568" width="10.5546875" style="65" bestFit="1" customWidth="1"/>
    <col min="2569" max="2808" width="9.109375" style="65"/>
    <col min="2809" max="2809" width="29.109375" style="65" customWidth="1"/>
    <col min="2810" max="2810" width="46.44140625" style="65" customWidth="1"/>
    <col min="2811" max="2811" width="39.44140625" style="65" customWidth="1"/>
    <col min="2812" max="2812" width="20.88671875" style="65" customWidth="1"/>
    <col min="2813" max="2813" width="19.44140625" style="65" customWidth="1"/>
    <col min="2814" max="2814" width="11.88671875" style="65" customWidth="1"/>
    <col min="2815" max="2815" width="10.44140625" style="65" customWidth="1"/>
    <col min="2816" max="2816" width="14.44140625" style="65" bestFit="1" customWidth="1"/>
    <col min="2817" max="2817" width="13.109375" style="65" bestFit="1" customWidth="1"/>
    <col min="2818" max="2818" width="8.5546875" style="65" bestFit="1" customWidth="1"/>
    <col min="2819" max="2820" width="8.5546875" style="65" customWidth="1"/>
    <col min="2821" max="2821" width="9.44140625" style="65" customWidth="1"/>
    <col min="2822" max="2822" width="7.44140625" style="65" bestFit="1" customWidth="1"/>
    <col min="2823" max="2824" width="10.5546875" style="65" bestFit="1" customWidth="1"/>
    <col min="2825" max="3064" width="9.109375" style="65"/>
    <col min="3065" max="3065" width="29.109375" style="65" customWidth="1"/>
    <col min="3066" max="3066" width="46.44140625" style="65" customWidth="1"/>
    <col min="3067" max="3067" width="39.44140625" style="65" customWidth="1"/>
    <col min="3068" max="3068" width="20.88671875" style="65" customWidth="1"/>
    <col min="3069" max="3069" width="19.44140625" style="65" customWidth="1"/>
    <col min="3070" max="3070" width="11.88671875" style="65" customWidth="1"/>
    <col min="3071" max="3071" width="10.44140625" style="65" customWidth="1"/>
    <col min="3072" max="3072" width="14.44140625" style="65" bestFit="1" customWidth="1"/>
    <col min="3073" max="3073" width="13.109375" style="65" bestFit="1" customWidth="1"/>
    <col min="3074" max="3074" width="8.5546875" style="65" bestFit="1" customWidth="1"/>
    <col min="3075" max="3076" width="8.5546875" style="65" customWidth="1"/>
    <col min="3077" max="3077" width="9.44140625" style="65" customWidth="1"/>
    <col min="3078" max="3078" width="7.44140625" style="65" bestFit="1" customWidth="1"/>
    <col min="3079" max="3080" width="10.5546875" style="65" bestFit="1" customWidth="1"/>
    <col min="3081" max="3320" width="9.109375" style="65"/>
    <col min="3321" max="3321" width="29.109375" style="65" customWidth="1"/>
    <col min="3322" max="3322" width="46.44140625" style="65" customWidth="1"/>
    <col min="3323" max="3323" width="39.44140625" style="65" customWidth="1"/>
    <col min="3324" max="3324" width="20.88671875" style="65" customWidth="1"/>
    <col min="3325" max="3325" width="19.44140625" style="65" customWidth="1"/>
    <col min="3326" max="3326" width="11.88671875" style="65" customWidth="1"/>
    <col min="3327" max="3327" width="10.44140625" style="65" customWidth="1"/>
    <col min="3328" max="3328" width="14.44140625" style="65" bestFit="1" customWidth="1"/>
    <col min="3329" max="3329" width="13.109375" style="65" bestFit="1" customWidth="1"/>
    <col min="3330" max="3330" width="8.5546875" style="65" bestFit="1" customWidth="1"/>
    <col min="3331" max="3332" width="8.5546875" style="65" customWidth="1"/>
    <col min="3333" max="3333" width="9.44140625" style="65" customWidth="1"/>
    <col min="3334" max="3334" width="7.44140625" style="65" bestFit="1" customWidth="1"/>
    <col min="3335" max="3336" width="10.5546875" style="65" bestFit="1" customWidth="1"/>
    <col min="3337" max="3576" width="9.109375" style="65"/>
    <col min="3577" max="3577" width="29.109375" style="65" customWidth="1"/>
    <col min="3578" max="3578" width="46.44140625" style="65" customWidth="1"/>
    <col min="3579" max="3579" width="39.44140625" style="65" customWidth="1"/>
    <col min="3580" max="3580" width="20.88671875" style="65" customWidth="1"/>
    <col min="3581" max="3581" width="19.44140625" style="65" customWidth="1"/>
    <col min="3582" max="3582" width="11.88671875" style="65" customWidth="1"/>
    <col min="3583" max="3583" width="10.44140625" style="65" customWidth="1"/>
    <col min="3584" max="3584" width="14.44140625" style="65" bestFit="1" customWidth="1"/>
    <col min="3585" max="3585" width="13.109375" style="65" bestFit="1" customWidth="1"/>
    <col min="3586" max="3586" width="8.5546875" style="65" bestFit="1" customWidth="1"/>
    <col min="3587" max="3588" width="8.5546875" style="65" customWidth="1"/>
    <col min="3589" max="3589" width="9.44140625" style="65" customWidth="1"/>
    <col min="3590" max="3590" width="7.44140625" style="65" bestFit="1" customWidth="1"/>
    <col min="3591" max="3592" width="10.5546875" style="65" bestFit="1" customWidth="1"/>
    <col min="3593" max="3832" width="9.109375" style="65"/>
    <col min="3833" max="3833" width="29.109375" style="65" customWidth="1"/>
    <col min="3834" max="3834" width="46.44140625" style="65" customWidth="1"/>
    <col min="3835" max="3835" width="39.44140625" style="65" customWidth="1"/>
    <col min="3836" max="3836" width="20.88671875" style="65" customWidth="1"/>
    <col min="3837" max="3837" width="19.44140625" style="65" customWidth="1"/>
    <col min="3838" max="3838" width="11.88671875" style="65" customWidth="1"/>
    <col min="3839" max="3839" width="10.44140625" style="65" customWidth="1"/>
    <col min="3840" max="3840" width="14.44140625" style="65" bestFit="1" customWidth="1"/>
    <col min="3841" max="3841" width="13.109375" style="65" bestFit="1" customWidth="1"/>
    <col min="3842" max="3842" width="8.5546875" style="65" bestFit="1" customWidth="1"/>
    <col min="3843" max="3844" width="8.5546875" style="65" customWidth="1"/>
    <col min="3845" max="3845" width="9.44140625" style="65" customWidth="1"/>
    <col min="3846" max="3846" width="7.44140625" style="65" bestFit="1" customWidth="1"/>
    <col min="3847" max="3848" width="10.5546875" style="65" bestFit="1" customWidth="1"/>
    <col min="3849" max="4088" width="9.109375" style="65"/>
    <col min="4089" max="4089" width="29.109375" style="65" customWidth="1"/>
    <col min="4090" max="4090" width="46.44140625" style="65" customWidth="1"/>
    <col min="4091" max="4091" width="39.44140625" style="65" customWidth="1"/>
    <col min="4092" max="4092" width="20.88671875" style="65" customWidth="1"/>
    <col min="4093" max="4093" width="19.44140625" style="65" customWidth="1"/>
    <col min="4094" max="4094" width="11.88671875" style="65" customWidth="1"/>
    <col min="4095" max="4095" width="10.44140625" style="65" customWidth="1"/>
    <col min="4096" max="4096" width="14.44140625" style="65" bestFit="1" customWidth="1"/>
    <col min="4097" max="4097" width="13.109375" style="65" bestFit="1" customWidth="1"/>
    <col min="4098" max="4098" width="8.5546875" style="65" bestFit="1" customWidth="1"/>
    <col min="4099" max="4100" width="8.5546875" style="65" customWidth="1"/>
    <col min="4101" max="4101" width="9.44140625" style="65" customWidth="1"/>
    <col min="4102" max="4102" width="7.44140625" style="65" bestFit="1" customWidth="1"/>
    <col min="4103" max="4104" width="10.5546875" style="65" bestFit="1" customWidth="1"/>
    <col min="4105" max="4344" width="9.109375" style="65"/>
    <col min="4345" max="4345" width="29.109375" style="65" customWidth="1"/>
    <col min="4346" max="4346" width="46.44140625" style="65" customWidth="1"/>
    <col min="4347" max="4347" width="39.44140625" style="65" customWidth="1"/>
    <col min="4348" max="4348" width="20.88671875" style="65" customWidth="1"/>
    <col min="4349" max="4349" width="19.44140625" style="65" customWidth="1"/>
    <col min="4350" max="4350" width="11.88671875" style="65" customWidth="1"/>
    <col min="4351" max="4351" width="10.44140625" style="65" customWidth="1"/>
    <col min="4352" max="4352" width="14.44140625" style="65" bestFit="1" customWidth="1"/>
    <col min="4353" max="4353" width="13.109375" style="65" bestFit="1" customWidth="1"/>
    <col min="4354" max="4354" width="8.5546875" style="65" bestFit="1" customWidth="1"/>
    <col min="4355" max="4356" width="8.5546875" style="65" customWidth="1"/>
    <col min="4357" max="4357" width="9.44140625" style="65" customWidth="1"/>
    <col min="4358" max="4358" width="7.44140625" style="65" bestFit="1" customWidth="1"/>
    <col min="4359" max="4360" width="10.5546875" style="65" bestFit="1" customWidth="1"/>
    <col min="4361" max="4600" width="9.109375" style="65"/>
    <col min="4601" max="4601" width="29.109375" style="65" customWidth="1"/>
    <col min="4602" max="4602" width="46.44140625" style="65" customWidth="1"/>
    <col min="4603" max="4603" width="39.44140625" style="65" customWidth="1"/>
    <col min="4604" max="4604" width="20.88671875" style="65" customWidth="1"/>
    <col min="4605" max="4605" width="19.44140625" style="65" customWidth="1"/>
    <col min="4606" max="4606" width="11.88671875" style="65" customWidth="1"/>
    <col min="4607" max="4607" width="10.44140625" style="65" customWidth="1"/>
    <col min="4608" max="4608" width="14.44140625" style="65" bestFit="1" customWidth="1"/>
    <col min="4609" max="4609" width="13.109375" style="65" bestFit="1" customWidth="1"/>
    <col min="4610" max="4610" width="8.5546875" style="65" bestFit="1" customWidth="1"/>
    <col min="4611" max="4612" width="8.5546875" style="65" customWidth="1"/>
    <col min="4613" max="4613" width="9.44140625" style="65" customWidth="1"/>
    <col min="4614" max="4614" width="7.44140625" style="65" bestFit="1" customWidth="1"/>
    <col min="4615" max="4616" width="10.5546875" style="65" bestFit="1" customWidth="1"/>
    <col min="4617" max="4856" width="9.109375" style="65"/>
    <col min="4857" max="4857" width="29.109375" style="65" customWidth="1"/>
    <col min="4858" max="4858" width="46.44140625" style="65" customWidth="1"/>
    <col min="4859" max="4859" width="39.44140625" style="65" customWidth="1"/>
    <col min="4860" max="4860" width="20.88671875" style="65" customWidth="1"/>
    <col min="4861" max="4861" width="19.44140625" style="65" customWidth="1"/>
    <col min="4862" max="4862" width="11.88671875" style="65" customWidth="1"/>
    <col min="4863" max="4863" width="10.44140625" style="65" customWidth="1"/>
    <col min="4864" max="4864" width="14.44140625" style="65" bestFit="1" customWidth="1"/>
    <col min="4865" max="4865" width="13.109375" style="65" bestFit="1" customWidth="1"/>
    <col min="4866" max="4866" width="8.5546875" style="65" bestFit="1" customWidth="1"/>
    <col min="4867" max="4868" width="8.5546875" style="65" customWidth="1"/>
    <col min="4869" max="4869" width="9.44140625" style="65" customWidth="1"/>
    <col min="4870" max="4870" width="7.44140625" style="65" bestFit="1" customWidth="1"/>
    <col min="4871" max="4872" width="10.5546875" style="65" bestFit="1" customWidth="1"/>
    <col min="4873" max="5112" width="9.109375" style="65"/>
    <col min="5113" max="5113" width="29.109375" style="65" customWidth="1"/>
    <col min="5114" max="5114" width="46.44140625" style="65" customWidth="1"/>
    <col min="5115" max="5115" width="39.44140625" style="65" customWidth="1"/>
    <col min="5116" max="5116" width="20.88671875" style="65" customWidth="1"/>
    <col min="5117" max="5117" width="19.44140625" style="65" customWidth="1"/>
    <col min="5118" max="5118" width="11.88671875" style="65" customWidth="1"/>
    <col min="5119" max="5119" width="10.44140625" style="65" customWidth="1"/>
    <col min="5120" max="5120" width="14.44140625" style="65" bestFit="1" customWidth="1"/>
    <col min="5121" max="5121" width="13.109375" style="65" bestFit="1" customWidth="1"/>
    <col min="5122" max="5122" width="8.5546875" style="65" bestFit="1" customWidth="1"/>
    <col min="5123" max="5124" width="8.5546875" style="65" customWidth="1"/>
    <col min="5125" max="5125" width="9.44140625" style="65" customWidth="1"/>
    <col min="5126" max="5126" width="7.44140625" style="65" bestFit="1" customWidth="1"/>
    <col min="5127" max="5128" width="10.5546875" style="65" bestFit="1" customWidth="1"/>
    <col min="5129" max="5368" width="9.109375" style="65"/>
    <col min="5369" max="5369" width="29.109375" style="65" customWidth="1"/>
    <col min="5370" max="5370" width="46.44140625" style="65" customWidth="1"/>
    <col min="5371" max="5371" width="39.44140625" style="65" customWidth="1"/>
    <col min="5372" max="5372" width="20.88671875" style="65" customWidth="1"/>
    <col min="5373" max="5373" width="19.44140625" style="65" customWidth="1"/>
    <col min="5374" max="5374" width="11.88671875" style="65" customWidth="1"/>
    <col min="5375" max="5375" width="10.44140625" style="65" customWidth="1"/>
    <col min="5376" max="5376" width="14.44140625" style="65" bestFit="1" customWidth="1"/>
    <col min="5377" max="5377" width="13.109375" style="65" bestFit="1" customWidth="1"/>
    <col min="5378" max="5378" width="8.5546875" style="65" bestFit="1" customWidth="1"/>
    <col min="5379" max="5380" width="8.5546875" style="65" customWidth="1"/>
    <col min="5381" max="5381" width="9.44140625" style="65" customWidth="1"/>
    <col min="5382" max="5382" width="7.44140625" style="65" bestFit="1" customWidth="1"/>
    <col min="5383" max="5384" width="10.5546875" style="65" bestFit="1" customWidth="1"/>
    <col min="5385" max="5624" width="9.109375" style="65"/>
    <col min="5625" max="5625" width="29.109375" style="65" customWidth="1"/>
    <col min="5626" max="5626" width="46.44140625" style="65" customWidth="1"/>
    <col min="5627" max="5627" width="39.44140625" style="65" customWidth="1"/>
    <col min="5628" max="5628" width="20.88671875" style="65" customWidth="1"/>
    <col min="5629" max="5629" width="19.44140625" style="65" customWidth="1"/>
    <col min="5630" max="5630" width="11.88671875" style="65" customWidth="1"/>
    <col min="5631" max="5631" width="10.44140625" style="65" customWidth="1"/>
    <col min="5632" max="5632" width="14.44140625" style="65" bestFit="1" customWidth="1"/>
    <col min="5633" max="5633" width="13.109375" style="65" bestFit="1" customWidth="1"/>
    <col min="5634" max="5634" width="8.5546875" style="65" bestFit="1" customWidth="1"/>
    <col min="5635" max="5636" width="8.5546875" style="65" customWidth="1"/>
    <col min="5637" max="5637" width="9.44140625" style="65" customWidth="1"/>
    <col min="5638" max="5638" width="7.44140625" style="65" bestFit="1" customWidth="1"/>
    <col min="5639" max="5640" width="10.5546875" style="65" bestFit="1" customWidth="1"/>
    <col min="5641" max="5880" width="9.109375" style="65"/>
    <col min="5881" max="5881" width="29.109375" style="65" customWidth="1"/>
    <col min="5882" max="5882" width="46.44140625" style="65" customWidth="1"/>
    <col min="5883" max="5883" width="39.44140625" style="65" customWidth="1"/>
    <col min="5884" max="5884" width="20.88671875" style="65" customWidth="1"/>
    <col min="5885" max="5885" width="19.44140625" style="65" customWidth="1"/>
    <col min="5886" max="5886" width="11.88671875" style="65" customWidth="1"/>
    <col min="5887" max="5887" width="10.44140625" style="65" customWidth="1"/>
    <col min="5888" max="5888" width="14.44140625" style="65" bestFit="1" customWidth="1"/>
    <col min="5889" max="5889" width="13.109375" style="65" bestFit="1" customWidth="1"/>
    <col min="5890" max="5890" width="8.5546875" style="65" bestFit="1" customWidth="1"/>
    <col min="5891" max="5892" width="8.5546875" style="65" customWidth="1"/>
    <col min="5893" max="5893" width="9.44140625" style="65" customWidth="1"/>
    <col min="5894" max="5894" width="7.44140625" style="65" bestFit="1" customWidth="1"/>
    <col min="5895" max="5896" width="10.5546875" style="65" bestFit="1" customWidth="1"/>
    <col min="5897" max="6136" width="9.109375" style="65"/>
    <col min="6137" max="6137" width="29.109375" style="65" customWidth="1"/>
    <col min="6138" max="6138" width="46.44140625" style="65" customWidth="1"/>
    <col min="6139" max="6139" width="39.44140625" style="65" customWidth="1"/>
    <col min="6140" max="6140" width="20.88671875" style="65" customWidth="1"/>
    <col min="6141" max="6141" width="19.44140625" style="65" customWidth="1"/>
    <col min="6142" max="6142" width="11.88671875" style="65" customWidth="1"/>
    <col min="6143" max="6143" width="10.44140625" style="65" customWidth="1"/>
    <col min="6144" max="6144" width="14.44140625" style="65" bestFit="1" customWidth="1"/>
    <col min="6145" max="6145" width="13.109375" style="65" bestFit="1" customWidth="1"/>
    <col min="6146" max="6146" width="8.5546875" style="65" bestFit="1" customWidth="1"/>
    <col min="6147" max="6148" width="8.5546875" style="65" customWidth="1"/>
    <col min="6149" max="6149" width="9.44140625" style="65" customWidth="1"/>
    <col min="6150" max="6150" width="7.44140625" style="65" bestFit="1" customWidth="1"/>
    <col min="6151" max="6152" width="10.5546875" style="65" bestFit="1" customWidth="1"/>
    <col min="6153" max="6392" width="9.109375" style="65"/>
    <col min="6393" max="6393" width="29.109375" style="65" customWidth="1"/>
    <col min="6394" max="6394" width="46.44140625" style="65" customWidth="1"/>
    <col min="6395" max="6395" width="39.44140625" style="65" customWidth="1"/>
    <col min="6396" max="6396" width="20.88671875" style="65" customWidth="1"/>
    <col min="6397" max="6397" width="19.44140625" style="65" customWidth="1"/>
    <col min="6398" max="6398" width="11.88671875" style="65" customWidth="1"/>
    <col min="6399" max="6399" width="10.44140625" style="65" customWidth="1"/>
    <col min="6400" max="6400" width="14.44140625" style="65" bestFit="1" customWidth="1"/>
    <col min="6401" max="6401" width="13.109375" style="65" bestFit="1" customWidth="1"/>
    <col min="6402" max="6402" width="8.5546875" style="65" bestFit="1" customWidth="1"/>
    <col min="6403" max="6404" width="8.5546875" style="65" customWidth="1"/>
    <col min="6405" max="6405" width="9.44140625" style="65" customWidth="1"/>
    <col min="6406" max="6406" width="7.44140625" style="65" bestFit="1" customWidth="1"/>
    <col min="6407" max="6408" width="10.5546875" style="65" bestFit="1" customWidth="1"/>
    <col min="6409" max="6648" width="9.109375" style="65"/>
    <col min="6649" max="6649" width="29.109375" style="65" customWidth="1"/>
    <col min="6650" max="6650" width="46.44140625" style="65" customWidth="1"/>
    <col min="6651" max="6651" width="39.44140625" style="65" customWidth="1"/>
    <col min="6652" max="6652" width="20.88671875" style="65" customWidth="1"/>
    <col min="6653" max="6653" width="19.44140625" style="65" customWidth="1"/>
    <col min="6654" max="6654" width="11.88671875" style="65" customWidth="1"/>
    <col min="6655" max="6655" width="10.44140625" style="65" customWidth="1"/>
    <col min="6656" max="6656" width="14.44140625" style="65" bestFit="1" customWidth="1"/>
    <col min="6657" max="6657" width="13.109375" style="65" bestFit="1" customWidth="1"/>
    <col min="6658" max="6658" width="8.5546875" style="65" bestFit="1" customWidth="1"/>
    <col min="6659" max="6660" width="8.5546875" style="65" customWidth="1"/>
    <col min="6661" max="6661" width="9.44140625" style="65" customWidth="1"/>
    <col min="6662" max="6662" width="7.44140625" style="65" bestFit="1" customWidth="1"/>
    <col min="6663" max="6664" width="10.5546875" style="65" bestFit="1" customWidth="1"/>
    <col min="6665" max="6904" width="9.109375" style="65"/>
    <col min="6905" max="6905" width="29.109375" style="65" customWidth="1"/>
    <col min="6906" max="6906" width="46.44140625" style="65" customWidth="1"/>
    <col min="6907" max="6907" width="39.44140625" style="65" customWidth="1"/>
    <col min="6908" max="6908" width="20.88671875" style="65" customWidth="1"/>
    <col min="6909" max="6909" width="19.44140625" style="65" customWidth="1"/>
    <col min="6910" max="6910" width="11.88671875" style="65" customWidth="1"/>
    <col min="6911" max="6911" width="10.44140625" style="65" customWidth="1"/>
    <col min="6912" max="6912" width="14.44140625" style="65" bestFit="1" customWidth="1"/>
    <col min="6913" max="6913" width="13.109375" style="65" bestFit="1" customWidth="1"/>
    <col min="6914" max="6914" width="8.5546875" style="65" bestFit="1" customWidth="1"/>
    <col min="6915" max="6916" width="8.5546875" style="65" customWidth="1"/>
    <col min="6917" max="6917" width="9.44140625" style="65" customWidth="1"/>
    <col min="6918" max="6918" width="7.44140625" style="65" bestFit="1" customWidth="1"/>
    <col min="6919" max="6920" width="10.5546875" style="65" bestFit="1" customWidth="1"/>
    <col min="6921" max="7160" width="9.109375" style="65"/>
    <col min="7161" max="7161" width="29.109375" style="65" customWidth="1"/>
    <col min="7162" max="7162" width="46.44140625" style="65" customWidth="1"/>
    <col min="7163" max="7163" width="39.44140625" style="65" customWidth="1"/>
    <col min="7164" max="7164" width="20.88671875" style="65" customWidth="1"/>
    <col min="7165" max="7165" width="19.44140625" style="65" customWidth="1"/>
    <col min="7166" max="7166" width="11.88671875" style="65" customWidth="1"/>
    <col min="7167" max="7167" width="10.44140625" style="65" customWidth="1"/>
    <col min="7168" max="7168" width="14.44140625" style="65" bestFit="1" customWidth="1"/>
    <col min="7169" max="7169" width="13.109375" style="65" bestFit="1" customWidth="1"/>
    <col min="7170" max="7170" width="8.5546875" style="65" bestFit="1" customWidth="1"/>
    <col min="7171" max="7172" width="8.5546875" style="65" customWidth="1"/>
    <col min="7173" max="7173" width="9.44140625" style="65" customWidth="1"/>
    <col min="7174" max="7174" width="7.44140625" style="65" bestFit="1" customWidth="1"/>
    <col min="7175" max="7176" width="10.5546875" style="65" bestFit="1" customWidth="1"/>
    <col min="7177" max="7416" width="9.109375" style="65"/>
    <col min="7417" max="7417" width="29.109375" style="65" customWidth="1"/>
    <col min="7418" max="7418" width="46.44140625" style="65" customWidth="1"/>
    <col min="7419" max="7419" width="39.44140625" style="65" customWidth="1"/>
    <col min="7420" max="7420" width="20.88671875" style="65" customWidth="1"/>
    <col min="7421" max="7421" width="19.44140625" style="65" customWidth="1"/>
    <col min="7422" max="7422" width="11.88671875" style="65" customWidth="1"/>
    <col min="7423" max="7423" width="10.44140625" style="65" customWidth="1"/>
    <col min="7424" max="7424" width="14.44140625" style="65" bestFit="1" customWidth="1"/>
    <col min="7425" max="7425" width="13.109375" style="65" bestFit="1" customWidth="1"/>
    <col min="7426" max="7426" width="8.5546875" style="65" bestFit="1" customWidth="1"/>
    <col min="7427" max="7428" width="8.5546875" style="65" customWidth="1"/>
    <col min="7429" max="7429" width="9.44140625" style="65" customWidth="1"/>
    <col min="7430" max="7430" width="7.44140625" style="65" bestFit="1" customWidth="1"/>
    <col min="7431" max="7432" width="10.5546875" style="65" bestFit="1" customWidth="1"/>
    <col min="7433" max="7672" width="9.109375" style="65"/>
    <col min="7673" max="7673" width="29.109375" style="65" customWidth="1"/>
    <col min="7674" max="7674" width="46.44140625" style="65" customWidth="1"/>
    <col min="7675" max="7675" width="39.44140625" style="65" customWidth="1"/>
    <col min="7676" max="7676" width="20.88671875" style="65" customWidth="1"/>
    <col min="7677" max="7677" width="19.44140625" style="65" customWidth="1"/>
    <col min="7678" max="7678" width="11.88671875" style="65" customWidth="1"/>
    <col min="7679" max="7679" width="10.44140625" style="65" customWidth="1"/>
    <col min="7680" max="7680" width="14.44140625" style="65" bestFit="1" customWidth="1"/>
    <col min="7681" max="7681" width="13.109375" style="65" bestFit="1" customWidth="1"/>
    <col min="7682" max="7682" width="8.5546875" style="65" bestFit="1" customWidth="1"/>
    <col min="7683" max="7684" width="8.5546875" style="65" customWidth="1"/>
    <col min="7685" max="7685" width="9.44140625" style="65" customWidth="1"/>
    <col min="7686" max="7686" width="7.44140625" style="65" bestFit="1" customWidth="1"/>
    <col min="7687" max="7688" width="10.5546875" style="65" bestFit="1" customWidth="1"/>
    <col min="7689" max="7928" width="9.109375" style="65"/>
    <col min="7929" max="7929" width="29.109375" style="65" customWidth="1"/>
    <col min="7930" max="7930" width="46.44140625" style="65" customWidth="1"/>
    <col min="7931" max="7931" width="39.44140625" style="65" customWidth="1"/>
    <col min="7932" max="7932" width="20.88671875" style="65" customWidth="1"/>
    <col min="7933" max="7933" width="19.44140625" style="65" customWidth="1"/>
    <col min="7934" max="7934" width="11.88671875" style="65" customWidth="1"/>
    <col min="7935" max="7935" width="10.44140625" style="65" customWidth="1"/>
    <col min="7936" max="7936" width="14.44140625" style="65" bestFit="1" customWidth="1"/>
    <col min="7937" max="7937" width="13.109375" style="65" bestFit="1" customWidth="1"/>
    <col min="7938" max="7938" width="8.5546875" style="65" bestFit="1" customWidth="1"/>
    <col min="7939" max="7940" width="8.5546875" style="65" customWidth="1"/>
    <col min="7941" max="7941" width="9.44140625" style="65" customWidth="1"/>
    <col min="7942" max="7942" width="7.44140625" style="65" bestFit="1" customWidth="1"/>
    <col min="7943" max="7944" width="10.5546875" style="65" bestFit="1" customWidth="1"/>
    <col min="7945" max="8184" width="9.109375" style="65"/>
    <col min="8185" max="8185" width="29.109375" style="65" customWidth="1"/>
    <col min="8186" max="8186" width="46.44140625" style="65" customWidth="1"/>
    <col min="8187" max="8187" width="39.44140625" style="65" customWidth="1"/>
    <col min="8188" max="8188" width="20.88671875" style="65" customWidth="1"/>
    <col min="8189" max="8189" width="19.44140625" style="65" customWidth="1"/>
    <col min="8190" max="8190" width="11.88671875" style="65" customWidth="1"/>
    <col min="8191" max="8191" width="10.44140625" style="65" customWidth="1"/>
    <col min="8192" max="8192" width="14.44140625" style="65" bestFit="1" customWidth="1"/>
    <col min="8193" max="8193" width="13.109375" style="65" bestFit="1" customWidth="1"/>
    <col min="8194" max="8194" width="8.5546875" style="65" bestFit="1" customWidth="1"/>
    <col min="8195" max="8196" width="8.5546875" style="65" customWidth="1"/>
    <col min="8197" max="8197" width="9.44140625" style="65" customWidth="1"/>
    <col min="8198" max="8198" width="7.44140625" style="65" bestFit="1" customWidth="1"/>
    <col min="8199" max="8200" width="10.5546875" style="65" bestFit="1" customWidth="1"/>
    <col min="8201" max="8440" width="9.109375" style="65"/>
    <col min="8441" max="8441" width="29.109375" style="65" customWidth="1"/>
    <col min="8442" max="8442" width="46.44140625" style="65" customWidth="1"/>
    <col min="8443" max="8443" width="39.44140625" style="65" customWidth="1"/>
    <col min="8444" max="8444" width="20.88671875" style="65" customWidth="1"/>
    <col min="8445" max="8445" width="19.44140625" style="65" customWidth="1"/>
    <col min="8446" max="8446" width="11.88671875" style="65" customWidth="1"/>
    <col min="8447" max="8447" width="10.44140625" style="65" customWidth="1"/>
    <col min="8448" max="8448" width="14.44140625" style="65" bestFit="1" customWidth="1"/>
    <col min="8449" max="8449" width="13.109375" style="65" bestFit="1" customWidth="1"/>
    <col min="8450" max="8450" width="8.5546875" style="65" bestFit="1" customWidth="1"/>
    <col min="8451" max="8452" width="8.5546875" style="65" customWidth="1"/>
    <col min="8453" max="8453" width="9.44140625" style="65" customWidth="1"/>
    <col min="8454" max="8454" width="7.44140625" style="65" bestFit="1" customWidth="1"/>
    <col min="8455" max="8456" width="10.5546875" style="65" bestFit="1" customWidth="1"/>
    <col min="8457" max="8696" width="9.109375" style="65"/>
    <col min="8697" max="8697" width="29.109375" style="65" customWidth="1"/>
    <col min="8698" max="8698" width="46.44140625" style="65" customWidth="1"/>
    <col min="8699" max="8699" width="39.44140625" style="65" customWidth="1"/>
    <col min="8700" max="8700" width="20.88671875" style="65" customWidth="1"/>
    <col min="8701" max="8701" width="19.44140625" style="65" customWidth="1"/>
    <col min="8702" max="8702" width="11.88671875" style="65" customWidth="1"/>
    <col min="8703" max="8703" width="10.44140625" style="65" customWidth="1"/>
    <col min="8704" max="8704" width="14.44140625" style="65" bestFit="1" customWidth="1"/>
    <col min="8705" max="8705" width="13.109375" style="65" bestFit="1" customWidth="1"/>
    <col min="8706" max="8706" width="8.5546875" style="65" bestFit="1" customWidth="1"/>
    <col min="8707" max="8708" width="8.5546875" style="65" customWidth="1"/>
    <col min="8709" max="8709" width="9.44140625" style="65" customWidth="1"/>
    <col min="8710" max="8710" width="7.44140625" style="65" bestFit="1" customWidth="1"/>
    <col min="8711" max="8712" width="10.5546875" style="65" bestFit="1" customWidth="1"/>
    <col min="8713" max="8952" width="9.109375" style="65"/>
    <col min="8953" max="8953" width="29.109375" style="65" customWidth="1"/>
    <col min="8954" max="8954" width="46.44140625" style="65" customWidth="1"/>
    <col min="8955" max="8955" width="39.44140625" style="65" customWidth="1"/>
    <col min="8956" max="8956" width="20.88671875" style="65" customWidth="1"/>
    <col min="8957" max="8957" width="19.44140625" style="65" customWidth="1"/>
    <col min="8958" max="8958" width="11.88671875" style="65" customWidth="1"/>
    <col min="8959" max="8959" width="10.44140625" style="65" customWidth="1"/>
    <col min="8960" max="8960" width="14.44140625" style="65" bestFit="1" customWidth="1"/>
    <col min="8961" max="8961" width="13.109375" style="65" bestFit="1" customWidth="1"/>
    <col min="8962" max="8962" width="8.5546875" style="65" bestFit="1" customWidth="1"/>
    <col min="8963" max="8964" width="8.5546875" style="65" customWidth="1"/>
    <col min="8965" max="8965" width="9.44140625" style="65" customWidth="1"/>
    <col min="8966" max="8966" width="7.44140625" style="65" bestFit="1" customWidth="1"/>
    <col min="8967" max="8968" width="10.5546875" style="65" bestFit="1" customWidth="1"/>
    <col min="8969" max="9208" width="9.109375" style="65"/>
    <col min="9209" max="9209" width="29.109375" style="65" customWidth="1"/>
    <col min="9210" max="9210" width="46.44140625" style="65" customWidth="1"/>
    <col min="9211" max="9211" width="39.44140625" style="65" customWidth="1"/>
    <col min="9212" max="9212" width="20.88671875" style="65" customWidth="1"/>
    <col min="9213" max="9213" width="19.44140625" style="65" customWidth="1"/>
    <col min="9214" max="9214" width="11.88671875" style="65" customWidth="1"/>
    <col min="9215" max="9215" width="10.44140625" style="65" customWidth="1"/>
    <col min="9216" max="9216" width="14.44140625" style="65" bestFit="1" customWidth="1"/>
    <col min="9217" max="9217" width="13.109375" style="65" bestFit="1" customWidth="1"/>
    <col min="9218" max="9218" width="8.5546875" style="65" bestFit="1" customWidth="1"/>
    <col min="9219" max="9220" width="8.5546875" style="65" customWidth="1"/>
    <col min="9221" max="9221" width="9.44140625" style="65" customWidth="1"/>
    <col min="9222" max="9222" width="7.44140625" style="65" bestFit="1" customWidth="1"/>
    <col min="9223" max="9224" width="10.5546875" style="65" bestFit="1" customWidth="1"/>
    <col min="9225" max="9464" width="9.109375" style="65"/>
    <col min="9465" max="9465" width="29.109375" style="65" customWidth="1"/>
    <col min="9466" max="9466" width="46.44140625" style="65" customWidth="1"/>
    <col min="9467" max="9467" width="39.44140625" style="65" customWidth="1"/>
    <col min="9468" max="9468" width="20.88671875" style="65" customWidth="1"/>
    <col min="9469" max="9469" width="19.44140625" style="65" customWidth="1"/>
    <col min="9470" max="9470" width="11.88671875" style="65" customWidth="1"/>
    <col min="9471" max="9471" width="10.44140625" style="65" customWidth="1"/>
    <col min="9472" max="9472" width="14.44140625" style="65" bestFit="1" customWidth="1"/>
    <col min="9473" max="9473" width="13.109375" style="65" bestFit="1" customWidth="1"/>
    <col min="9474" max="9474" width="8.5546875" style="65" bestFit="1" customWidth="1"/>
    <col min="9475" max="9476" width="8.5546875" style="65" customWidth="1"/>
    <col min="9477" max="9477" width="9.44140625" style="65" customWidth="1"/>
    <col min="9478" max="9478" width="7.44140625" style="65" bestFit="1" customWidth="1"/>
    <col min="9479" max="9480" width="10.5546875" style="65" bestFit="1" customWidth="1"/>
    <col min="9481" max="9720" width="9.109375" style="65"/>
    <col min="9721" max="9721" width="29.109375" style="65" customWidth="1"/>
    <col min="9722" max="9722" width="46.44140625" style="65" customWidth="1"/>
    <col min="9723" max="9723" width="39.44140625" style="65" customWidth="1"/>
    <col min="9724" max="9724" width="20.88671875" style="65" customWidth="1"/>
    <col min="9725" max="9725" width="19.44140625" style="65" customWidth="1"/>
    <col min="9726" max="9726" width="11.88671875" style="65" customWidth="1"/>
    <col min="9727" max="9727" width="10.44140625" style="65" customWidth="1"/>
    <col min="9728" max="9728" width="14.44140625" style="65" bestFit="1" customWidth="1"/>
    <col min="9729" max="9729" width="13.109375" style="65" bestFit="1" customWidth="1"/>
    <col min="9730" max="9730" width="8.5546875" style="65" bestFit="1" customWidth="1"/>
    <col min="9731" max="9732" width="8.5546875" style="65" customWidth="1"/>
    <col min="9733" max="9733" width="9.44140625" style="65" customWidth="1"/>
    <col min="9734" max="9734" width="7.44140625" style="65" bestFit="1" customWidth="1"/>
    <col min="9735" max="9736" width="10.5546875" style="65" bestFit="1" customWidth="1"/>
    <col min="9737" max="9976" width="9.109375" style="65"/>
    <col min="9977" max="9977" width="29.109375" style="65" customWidth="1"/>
    <col min="9978" max="9978" width="46.44140625" style="65" customWidth="1"/>
    <col min="9979" max="9979" width="39.44140625" style="65" customWidth="1"/>
    <col min="9980" max="9980" width="20.88671875" style="65" customWidth="1"/>
    <col min="9981" max="9981" width="19.44140625" style="65" customWidth="1"/>
    <col min="9982" max="9982" width="11.88671875" style="65" customWidth="1"/>
    <col min="9983" max="9983" width="10.44140625" style="65" customWidth="1"/>
    <col min="9984" max="9984" width="14.44140625" style="65" bestFit="1" customWidth="1"/>
    <col min="9985" max="9985" width="13.109375" style="65" bestFit="1" customWidth="1"/>
    <col min="9986" max="9986" width="8.5546875" style="65" bestFit="1" customWidth="1"/>
    <col min="9987" max="9988" width="8.5546875" style="65" customWidth="1"/>
    <col min="9989" max="9989" width="9.44140625" style="65" customWidth="1"/>
    <col min="9990" max="9990" width="7.44140625" style="65" bestFit="1" customWidth="1"/>
    <col min="9991" max="9992" width="10.5546875" style="65" bestFit="1" customWidth="1"/>
    <col min="9993" max="10232" width="9.109375" style="65"/>
    <col min="10233" max="10233" width="29.109375" style="65" customWidth="1"/>
    <col min="10234" max="10234" width="46.44140625" style="65" customWidth="1"/>
    <col min="10235" max="10235" width="39.44140625" style="65" customWidth="1"/>
    <col min="10236" max="10236" width="20.88671875" style="65" customWidth="1"/>
    <col min="10237" max="10237" width="19.44140625" style="65" customWidth="1"/>
    <col min="10238" max="10238" width="11.88671875" style="65" customWidth="1"/>
    <col min="10239" max="10239" width="10.44140625" style="65" customWidth="1"/>
    <col min="10240" max="10240" width="14.44140625" style="65" bestFit="1" customWidth="1"/>
    <col min="10241" max="10241" width="13.109375" style="65" bestFit="1" customWidth="1"/>
    <col min="10242" max="10242" width="8.5546875" style="65" bestFit="1" customWidth="1"/>
    <col min="10243" max="10244" width="8.5546875" style="65" customWidth="1"/>
    <col min="10245" max="10245" width="9.44140625" style="65" customWidth="1"/>
    <col min="10246" max="10246" width="7.44140625" style="65" bestFit="1" customWidth="1"/>
    <col min="10247" max="10248" width="10.5546875" style="65" bestFit="1" customWidth="1"/>
    <col min="10249" max="10488" width="9.109375" style="65"/>
    <col min="10489" max="10489" width="29.109375" style="65" customWidth="1"/>
    <col min="10490" max="10490" width="46.44140625" style="65" customWidth="1"/>
    <col min="10491" max="10491" width="39.44140625" style="65" customWidth="1"/>
    <col min="10492" max="10492" width="20.88671875" style="65" customWidth="1"/>
    <col min="10493" max="10493" width="19.44140625" style="65" customWidth="1"/>
    <col min="10494" max="10494" width="11.88671875" style="65" customWidth="1"/>
    <col min="10495" max="10495" width="10.44140625" style="65" customWidth="1"/>
    <col min="10496" max="10496" width="14.44140625" style="65" bestFit="1" customWidth="1"/>
    <col min="10497" max="10497" width="13.109375" style="65" bestFit="1" customWidth="1"/>
    <col min="10498" max="10498" width="8.5546875" style="65" bestFit="1" customWidth="1"/>
    <col min="10499" max="10500" width="8.5546875" style="65" customWidth="1"/>
    <col min="10501" max="10501" width="9.44140625" style="65" customWidth="1"/>
    <col min="10502" max="10502" width="7.44140625" style="65" bestFit="1" customWidth="1"/>
    <col min="10503" max="10504" width="10.5546875" style="65" bestFit="1" customWidth="1"/>
    <col min="10505" max="10744" width="9.109375" style="65"/>
    <col min="10745" max="10745" width="29.109375" style="65" customWidth="1"/>
    <col min="10746" max="10746" width="46.44140625" style="65" customWidth="1"/>
    <col min="10747" max="10747" width="39.44140625" style="65" customWidth="1"/>
    <col min="10748" max="10748" width="20.88671875" style="65" customWidth="1"/>
    <col min="10749" max="10749" width="19.44140625" style="65" customWidth="1"/>
    <col min="10750" max="10750" width="11.88671875" style="65" customWidth="1"/>
    <col min="10751" max="10751" width="10.44140625" style="65" customWidth="1"/>
    <col min="10752" max="10752" width="14.44140625" style="65" bestFit="1" customWidth="1"/>
    <col min="10753" max="10753" width="13.109375" style="65" bestFit="1" customWidth="1"/>
    <col min="10754" max="10754" width="8.5546875" style="65" bestFit="1" customWidth="1"/>
    <col min="10755" max="10756" width="8.5546875" style="65" customWidth="1"/>
    <col min="10757" max="10757" width="9.44140625" style="65" customWidth="1"/>
    <col min="10758" max="10758" width="7.44140625" style="65" bestFit="1" customWidth="1"/>
    <col min="10759" max="10760" width="10.5546875" style="65" bestFit="1" customWidth="1"/>
    <col min="10761" max="11000" width="9.109375" style="65"/>
    <col min="11001" max="11001" width="29.109375" style="65" customWidth="1"/>
    <col min="11002" max="11002" width="46.44140625" style="65" customWidth="1"/>
    <col min="11003" max="11003" width="39.44140625" style="65" customWidth="1"/>
    <col min="11004" max="11004" width="20.88671875" style="65" customWidth="1"/>
    <col min="11005" max="11005" width="19.44140625" style="65" customWidth="1"/>
    <col min="11006" max="11006" width="11.88671875" style="65" customWidth="1"/>
    <col min="11007" max="11007" width="10.44140625" style="65" customWidth="1"/>
    <col min="11008" max="11008" width="14.44140625" style="65" bestFit="1" customWidth="1"/>
    <col min="11009" max="11009" width="13.109375" style="65" bestFit="1" customWidth="1"/>
    <col min="11010" max="11010" width="8.5546875" style="65" bestFit="1" customWidth="1"/>
    <col min="11011" max="11012" width="8.5546875" style="65" customWidth="1"/>
    <col min="11013" max="11013" width="9.44140625" style="65" customWidth="1"/>
    <col min="11014" max="11014" width="7.44140625" style="65" bestFit="1" customWidth="1"/>
    <col min="11015" max="11016" width="10.5546875" style="65" bestFit="1" customWidth="1"/>
    <col min="11017" max="11256" width="9.109375" style="65"/>
    <col min="11257" max="11257" width="29.109375" style="65" customWidth="1"/>
    <col min="11258" max="11258" width="46.44140625" style="65" customWidth="1"/>
    <col min="11259" max="11259" width="39.44140625" style="65" customWidth="1"/>
    <col min="11260" max="11260" width="20.88671875" style="65" customWidth="1"/>
    <col min="11261" max="11261" width="19.44140625" style="65" customWidth="1"/>
    <col min="11262" max="11262" width="11.88671875" style="65" customWidth="1"/>
    <col min="11263" max="11263" width="10.44140625" style="65" customWidth="1"/>
    <col min="11264" max="11264" width="14.44140625" style="65" bestFit="1" customWidth="1"/>
    <col min="11265" max="11265" width="13.109375" style="65" bestFit="1" customWidth="1"/>
    <col min="11266" max="11266" width="8.5546875" style="65" bestFit="1" customWidth="1"/>
    <col min="11267" max="11268" width="8.5546875" style="65" customWidth="1"/>
    <col min="11269" max="11269" width="9.44140625" style="65" customWidth="1"/>
    <col min="11270" max="11270" width="7.44140625" style="65" bestFit="1" customWidth="1"/>
    <col min="11271" max="11272" width="10.5546875" style="65" bestFit="1" customWidth="1"/>
    <col min="11273" max="11512" width="9.109375" style="65"/>
    <col min="11513" max="11513" width="29.109375" style="65" customWidth="1"/>
    <col min="11514" max="11514" width="46.44140625" style="65" customWidth="1"/>
    <col min="11515" max="11515" width="39.44140625" style="65" customWidth="1"/>
    <col min="11516" max="11516" width="20.88671875" style="65" customWidth="1"/>
    <col min="11517" max="11517" width="19.44140625" style="65" customWidth="1"/>
    <col min="11518" max="11518" width="11.88671875" style="65" customWidth="1"/>
    <col min="11519" max="11519" width="10.44140625" style="65" customWidth="1"/>
    <col min="11520" max="11520" width="14.44140625" style="65" bestFit="1" customWidth="1"/>
    <col min="11521" max="11521" width="13.109375" style="65" bestFit="1" customWidth="1"/>
    <col min="11522" max="11522" width="8.5546875" style="65" bestFit="1" customWidth="1"/>
    <col min="11523" max="11524" width="8.5546875" style="65" customWidth="1"/>
    <col min="11525" max="11525" width="9.44140625" style="65" customWidth="1"/>
    <col min="11526" max="11526" width="7.44140625" style="65" bestFit="1" customWidth="1"/>
    <col min="11527" max="11528" width="10.5546875" style="65" bestFit="1" customWidth="1"/>
    <col min="11529" max="11768" width="9.109375" style="65"/>
    <col min="11769" max="11769" width="29.109375" style="65" customWidth="1"/>
    <col min="11770" max="11770" width="46.44140625" style="65" customWidth="1"/>
    <col min="11771" max="11771" width="39.44140625" style="65" customWidth="1"/>
    <col min="11772" max="11772" width="20.88671875" style="65" customWidth="1"/>
    <col min="11773" max="11773" width="19.44140625" style="65" customWidth="1"/>
    <col min="11774" max="11774" width="11.88671875" style="65" customWidth="1"/>
    <col min="11775" max="11775" width="10.44140625" style="65" customWidth="1"/>
    <col min="11776" max="11776" width="14.44140625" style="65" bestFit="1" customWidth="1"/>
    <col min="11777" max="11777" width="13.109375" style="65" bestFit="1" customWidth="1"/>
    <col min="11778" max="11778" width="8.5546875" style="65" bestFit="1" customWidth="1"/>
    <col min="11779" max="11780" width="8.5546875" style="65" customWidth="1"/>
    <col min="11781" max="11781" width="9.44140625" style="65" customWidth="1"/>
    <col min="11782" max="11782" width="7.44140625" style="65" bestFit="1" customWidth="1"/>
    <col min="11783" max="11784" width="10.5546875" style="65" bestFit="1" customWidth="1"/>
    <col min="11785" max="12024" width="9.109375" style="65"/>
    <col min="12025" max="12025" width="29.109375" style="65" customWidth="1"/>
    <col min="12026" max="12026" width="46.44140625" style="65" customWidth="1"/>
    <col min="12027" max="12027" width="39.44140625" style="65" customWidth="1"/>
    <col min="12028" max="12028" width="20.88671875" style="65" customWidth="1"/>
    <col min="12029" max="12029" width="19.44140625" style="65" customWidth="1"/>
    <col min="12030" max="12030" width="11.88671875" style="65" customWidth="1"/>
    <col min="12031" max="12031" width="10.44140625" style="65" customWidth="1"/>
    <col min="12032" max="12032" width="14.44140625" style="65" bestFit="1" customWidth="1"/>
    <col min="12033" max="12033" width="13.109375" style="65" bestFit="1" customWidth="1"/>
    <col min="12034" max="12034" width="8.5546875" style="65" bestFit="1" customWidth="1"/>
    <col min="12035" max="12036" width="8.5546875" style="65" customWidth="1"/>
    <col min="12037" max="12037" width="9.44140625" style="65" customWidth="1"/>
    <col min="12038" max="12038" width="7.44140625" style="65" bestFit="1" customWidth="1"/>
    <col min="12039" max="12040" width="10.5546875" style="65" bestFit="1" customWidth="1"/>
    <col min="12041" max="12280" width="9.109375" style="65"/>
    <col min="12281" max="12281" width="29.109375" style="65" customWidth="1"/>
    <col min="12282" max="12282" width="46.44140625" style="65" customWidth="1"/>
    <col min="12283" max="12283" width="39.44140625" style="65" customWidth="1"/>
    <col min="12284" max="12284" width="20.88671875" style="65" customWidth="1"/>
    <col min="12285" max="12285" width="19.44140625" style="65" customWidth="1"/>
    <col min="12286" max="12286" width="11.88671875" style="65" customWidth="1"/>
    <col min="12287" max="12287" width="10.44140625" style="65" customWidth="1"/>
    <col min="12288" max="12288" width="14.44140625" style="65" bestFit="1" customWidth="1"/>
    <col min="12289" max="12289" width="13.109375" style="65" bestFit="1" customWidth="1"/>
    <col min="12290" max="12290" width="8.5546875" style="65" bestFit="1" customWidth="1"/>
    <col min="12291" max="12292" width="8.5546875" style="65" customWidth="1"/>
    <col min="12293" max="12293" width="9.44140625" style="65" customWidth="1"/>
    <col min="12294" max="12294" width="7.44140625" style="65" bestFit="1" customWidth="1"/>
    <col min="12295" max="12296" width="10.5546875" style="65" bestFit="1" customWidth="1"/>
    <col min="12297" max="12536" width="9.109375" style="65"/>
    <col min="12537" max="12537" width="29.109375" style="65" customWidth="1"/>
    <col min="12538" max="12538" width="46.44140625" style="65" customWidth="1"/>
    <col min="12539" max="12539" width="39.44140625" style="65" customWidth="1"/>
    <col min="12540" max="12540" width="20.88671875" style="65" customWidth="1"/>
    <col min="12541" max="12541" width="19.44140625" style="65" customWidth="1"/>
    <col min="12542" max="12542" width="11.88671875" style="65" customWidth="1"/>
    <col min="12543" max="12543" width="10.44140625" style="65" customWidth="1"/>
    <col min="12544" max="12544" width="14.44140625" style="65" bestFit="1" customWidth="1"/>
    <col min="12545" max="12545" width="13.109375" style="65" bestFit="1" customWidth="1"/>
    <col min="12546" max="12546" width="8.5546875" style="65" bestFit="1" customWidth="1"/>
    <col min="12547" max="12548" width="8.5546875" style="65" customWidth="1"/>
    <col min="12549" max="12549" width="9.44140625" style="65" customWidth="1"/>
    <col min="12550" max="12550" width="7.44140625" style="65" bestFit="1" customWidth="1"/>
    <col min="12551" max="12552" width="10.5546875" style="65" bestFit="1" customWidth="1"/>
    <col min="12553" max="12792" width="9.109375" style="65"/>
    <col min="12793" max="12793" width="29.109375" style="65" customWidth="1"/>
    <col min="12794" max="12794" width="46.44140625" style="65" customWidth="1"/>
    <col min="12795" max="12795" width="39.44140625" style="65" customWidth="1"/>
    <col min="12796" max="12796" width="20.88671875" style="65" customWidth="1"/>
    <col min="12797" max="12797" width="19.44140625" style="65" customWidth="1"/>
    <col min="12798" max="12798" width="11.88671875" style="65" customWidth="1"/>
    <col min="12799" max="12799" width="10.44140625" style="65" customWidth="1"/>
    <col min="12800" max="12800" width="14.44140625" style="65" bestFit="1" customWidth="1"/>
    <col min="12801" max="12801" width="13.109375" style="65" bestFit="1" customWidth="1"/>
    <col min="12802" max="12802" width="8.5546875" style="65" bestFit="1" customWidth="1"/>
    <col min="12803" max="12804" width="8.5546875" style="65" customWidth="1"/>
    <col min="12805" max="12805" width="9.44140625" style="65" customWidth="1"/>
    <col min="12806" max="12806" width="7.44140625" style="65" bestFit="1" customWidth="1"/>
    <col min="12807" max="12808" width="10.5546875" style="65" bestFit="1" customWidth="1"/>
    <col min="12809" max="13048" width="9.109375" style="65"/>
    <col min="13049" max="13049" width="29.109375" style="65" customWidth="1"/>
    <col min="13050" max="13050" width="46.44140625" style="65" customWidth="1"/>
    <col min="13051" max="13051" width="39.44140625" style="65" customWidth="1"/>
    <col min="13052" max="13052" width="20.88671875" style="65" customWidth="1"/>
    <col min="13053" max="13053" width="19.44140625" style="65" customWidth="1"/>
    <col min="13054" max="13054" width="11.88671875" style="65" customWidth="1"/>
    <col min="13055" max="13055" width="10.44140625" style="65" customWidth="1"/>
    <col min="13056" max="13056" width="14.44140625" style="65" bestFit="1" customWidth="1"/>
    <col min="13057" max="13057" width="13.109375" style="65" bestFit="1" customWidth="1"/>
    <col min="13058" max="13058" width="8.5546875" style="65" bestFit="1" customWidth="1"/>
    <col min="13059" max="13060" width="8.5546875" style="65" customWidth="1"/>
    <col min="13061" max="13061" width="9.44140625" style="65" customWidth="1"/>
    <col min="13062" max="13062" width="7.44140625" style="65" bestFit="1" customWidth="1"/>
    <col min="13063" max="13064" width="10.5546875" style="65" bestFit="1" customWidth="1"/>
    <col min="13065" max="13304" width="9.109375" style="65"/>
    <col min="13305" max="13305" width="29.109375" style="65" customWidth="1"/>
    <col min="13306" max="13306" width="46.44140625" style="65" customWidth="1"/>
    <col min="13307" max="13307" width="39.44140625" style="65" customWidth="1"/>
    <col min="13308" max="13308" width="20.88671875" style="65" customWidth="1"/>
    <col min="13309" max="13309" width="19.44140625" style="65" customWidth="1"/>
    <col min="13310" max="13310" width="11.88671875" style="65" customWidth="1"/>
    <col min="13311" max="13311" width="10.44140625" style="65" customWidth="1"/>
    <col min="13312" max="13312" width="14.44140625" style="65" bestFit="1" customWidth="1"/>
    <col min="13313" max="13313" width="13.109375" style="65" bestFit="1" customWidth="1"/>
    <col min="13314" max="13314" width="8.5546875" style="65" bestFit="1" customWidth="1"/>
    <col min="13315" max="13316" width="8.5546875" style="65" customWidth="1"/>
    <col min="13317" max="13317" width="9.44140625" style="65" customWidth="1"/>
    <col min="13318" max="13318" width="7.44140625" style="65" bestFit="1" customWidth="1"/>
    <col min="13319" max="13320" width="10.5546875" style="65" bestFit="1" customWidth="1"/>
    <col min="13321" max="13560" width="9.109375" style="65"/>
    <col min="13561" max="13561" width="29.109375" style="65" customWidth="1"/>
    <col min="13562" max="13562" width="46.44140625" style="65" customWidth="1"/>
    <col min="13563" max="13563" width="39.44140625" style="65" customWidth="1"/>
    <col min="13564" max="13564" width="20.88671875" style="65" customWidth="1"/>
    <col min="13565" max="13565" width="19.44140625" style="65" customWidth="1"/>
    <col min="13566" max="13566" width="11.88671875" style="65" customWidth="1"/>
    <col min="13567" max="13567" width="10.44140625" style="65" customWidth="1"/>
    <col min="13568" max="13568" width="14.44140625" style="65" bestFit="1" customWidth="1"/>
    <col min="13569" max="13569" width="13.109375" style="65" bestFit="1" customWidth="1"/>
    <col min="13570" max="13570" width="8.5546875" style="65" bestFit="1" customWidth="1"/>
    <col min="13571" max="13572" width="8.5546875" style="65" customWidth="1"/>
    <col min="13573" max="13573" width="9.44140625" style="65" customWidth="1"/>
    <col min="13574" max="13574" width="7.44140625" style="65" bestFit="1" customWidth="1"/>
    <col min="13575" max="13576" width="10.5546875" style="65" bestFit="1" customWidth="1"/>
    <col min="13577" max="13816" width="9.109375" style="65"/>
    <col min="13817" max="13817" width="29.109375" style="65" customWidth="1"/>
    <col min="13818" max="13818" width="46.44140625" style="65" customWidth="1"/>
    <col min="13819" max="13819" width="39.44140625" style="65" customWidth="1"/>
    <col min="13820" max="13820" width="20.88671875" style="65" customWidth="1"/>
    <col min="13821" max="13821" width="19.44140625" style="65" customWidth="1"/>
    <col min="13822" max="13822" width="11.88671875" style="65" customWidth="1"/>
    <col min="13823" max="13823" width="10.44140625" style="65" customWidth="1"/>
    <col min="13824" max="13824" width="14.44140625" style="65" bestFit="1" customWidth="1"/>
    <col min="13825" max="13825" width="13.109375" style="65" bestFit="1" customWidth="1"/>
    <col min="13826" max="13826" width="8.5546875" style="65" bestFit="1" customWidth="1"/>
    <col min="13827" max="13828" width="8.5546875" style="65" customWidth="1"/>
    <col min="13829" max="13829" width="9.44140625" style="65" customWidth="1"/>
    <col min="13830" max="13830" width="7.44140625" style="65" bestFit="1" customWidth="1"/>
    <col min="13831" max="13832" width="10.5546875" style="65" bestFit="1" customWidth="1"/>
    <col min="13833" max="14072" width="9.109375" style="65"/>
    <col min="14073" max="14073" width="29.109375" style="65" customWidth="1"/>
    <col min="14074" max="14074" width="46.44140625" style="65" customWidth="1"/>
    <col min="14075" max="14075" width="39.44140625" style="65" customWidth="1"/>
    <col min="14076" max="14076" width="20.88671875" style="65" customWidth="1"/>
    <col min="14077" max="14077" width="19.44140625" style="65" customWidth="1"/>
    <col min="14078" max="14078" width="11.88671875" style="65" customWidth="1"/>
    <col min="14079" max="14079" width="10.44140625" style="65" customWidth="1"/>
    <col min="14080" max="14080" width="14.44140625" style="65" bestFit="1" customWidth="1"/>
    <col min="14081" max="14081" width="13.109375" style="65" bestFit="1" customWidth="1"/>
    <col min="14082" max="14082" width="8.5546875" style="65" bestFit="1" customWidth="1"/>
    <col min="14083" max="14084" width="8.5546875" style="65" customWidth="1"/>
    <col min="14085" max="14085" width="9.44140625" style="65" customWidth="1"/>
    <col min="14086" max="14086" width="7.44140625" style="65" bestFit="1" customWidth="1"/>
    <col min="14087" max="14088" width="10.5546875" style="65" bestFit="1" customWidth="1"/>
    <col min="14089" max="14328" width="9.109375" style="65"/>
    <col min="14329" max="14329" width="29.109375" style="65" customWidth="1"/>
    <col min="14330" max="14330" width="46.44140625" style="65" customWidth="1"/>
    <col min="14331" max="14331" width="39.44140625" style="65" customWidth="1"/>
    <col min="14332" max="14332" width="20.88671875" style="65" customWidth="1"/>
    <col min="14333" max="14333" width="19.44140625" style="65" customWidth="1"/>
    <col min="14334" max="14334" width="11.88671875" style="65" customWidth="1"/>
    <col min="14335" max="14335" width="10.44140625" style="65" customWidth="1"/>
    <col min="14336" max="14336" width="14.44140625" style="65" bestFit="1" customWidth="1"/>
    <col min="14337" max="14337" width="13.109375" style="65" bestFit="1" customWidth="1"/>
    <col min="14338" max="14338" width="8.5546875" style="65" bestFit="1" customWidth="1"/>
    <col min="14339" max="14340" width="8.5546875" style="65" customWidth="1"/>
    <col min="14341" max="14341" width="9.44140625" style="65" customWidth="1"/>
    <col min="14342" max="14342" width="7.44140625" style="65" bestFit="1" customWidth="1"/>
    <col min="14343" max="14344" width="10.5546875" style="65" bestFit="1" customWidth="1"/>
    <col min="14345" max="14584" width="9.109375" style="65"/>
    <col min="14585" max="14585" width="29.109375" style="65" customWidth="1"/>
    <col min="14586" max="14586" width="46.44140625" style="65" customWidth="1"/>
    <col min="14587" max="14587" width="39.44140625" style="65" customWidth="1"/>
    <col min="14588" max="14588" width="20.88671875" style="65" customWidth="1"/>
    <col min="14589" max="14589" width="19.44140625" style="65" customWidth="1"/>
    <col min="14590" max="14590" width="11.88671875" style="65" customWidth="1"/>
    <col min="14591" max="14591" width="10.44140625" style="65" customWidth="1"/>
    <col min="14592" max="14592" width="14.44140625" style="65" bestFit="1" customWidth="1"/>
    <col min="14593" max="14593" width="13.109375" style="65" bestFit="1" customWidth="1"/>
    <col min="14594" max="14594" width="8.5546875" style="65" bestFit="1" customWidth="1"/>
    <col min="14595" max="14596" width="8.5546875" style="65" customWidth="1"/>
    <col min="14597" max="14597" width="9.44140625" style="65" customWidth="1"/>
    <col min="14598" max="14598" width="7.44140625" style="65" bestFit="1" customWidth="1"/>
    <col min="14599" max="14600" width="10.5546875" style="65" bestFit="1" customWidth="1"/>
    <col min="14601" max="14840" width="9.109375" style="65"/>
    <col min="14841" max="14841" width="29.109375" style="65" customWidth="1"/>
    <col min="14842" max="14842" width="46.44140625" style="65" customWidth="1"/>
    <col min="14843" max="14843" width="39.44140625" style="65" customWidth="1"/>
    <col min="14844" max="14844" width="20.88671875" style="65" customWidth="1"/>
    <col min="14845" max="14845" width="19.44140625" style="65" customWidth="1"/>
    <col min="14846" max="14846" width="11.88671875" style="65" customWidth="1"/>
    <col min="14847" max="14847" width="10.44140625" style="65" customWidth="1"/>
    <col min="14848" max="14848" width="14.44140625" style="65" bestFit="1" customWidth="1"/>
    <col min="14849" max="14849" width="13.109375" style="65" bestFit="1" customWidth="1"/>
    <col min="14850" max="14850" width="8.5546875" style="65" bestFit="1" customWidth="1"/>
    <col min="14851" max="14852" width="8.5546875" style="65" customWidth="1"/>
    <col min="14853" max="14853" width="9.44140625" style="65" customWidth="1"/>
    <col min="14854" max="14854" width="7.44140625" style="65" bestFit="1" customWidth="1"/>
    <col min="14855" max="14856" width="10.5546875" style="65" bestFit="1" customWidth="1"/>
    <col min="14857" max="15096" width="9.109375" style="65"/>
    <col min="15097" max="15097" width="29.109375" style="65" customWidth="1"/>
    <col min="15098" max="15098" width="46.44140625" style="65" customWidth="1"/>
    <col min="15099" max="15099" width="39.44140625" style="65" customWidth="1"/>
    <col min="15100" max="15100" width="20.88671875" style="65" customWidth="1"/>
    <col min="15101" max="15101" width="19.44140625" style="65" customWidth="1"/>
    <col min="15102" max="15102" width="11.88671875" style="65" customWidth="1"/>
    <col min="15103" max="15103" width="10.44140625" style="65" customWidth="1"/>
    <col min="15104" max="15104" width="14.44140625" style="65" bestFit="1" customWidth="1"/>
    <col min="15105" max="15105" width="13.109375" style="65" bestFit="1" customWidth="1"/>
    <col min="15106" max="15106" width="8.5546875" style="65" bestFit="1" customWidth="1"/>
    <col min="15107" max="15108" width="8.5546875" style="65" customWidth="1"/>
    <col min="15109" max="15109" width="9.44140625" style="65" customWidth="1"/>
    <col min="15110" max="15110" width="7.44140625" style="65" bestFit="1" customWidth="1"/>
    <col min="15111" max="15112" width="10.5546875" style="65" bestFit="1" customWidth="1"/>
    <col min="15113" max="15352" width="9.109375" style="65"/>
    <col min="15353" max="15353" width="29.109375" style="65" customWidth="1"/>
    <col min="15354" max="15354" width="46.44140625" style="65" customWidth="1"/>
    <col min="15355" max="15355" width="39.44140625" style="65" customWidth="1"/>
    <col min="15356" max="15356" width="20.88671875" style="65" customWidth="1"/>
    <col min="15357" max="15357" width="19.44140625" style="65" customWidth="1"/>
    <col min="15358" max="15358" width="11.88671875" style="65" customWidth="1"/>
    <col min="15359" max="15359" width="10.44140625" style="65" customWidth="1"/>
    <col min="15360" max="15360" width="14.44140625" style="65" bestFit="1" customWidth="1"/>
    <col min="15361" max="15361" width="13.109375" style="65" bestFit="1" customWidth="1"/>
    <col min="15362" max="15362" width="8.5546875" style="65" bestFit="1" customWidth="1"/>
    <col min="15363" max="15364" width="8.5546875" style="65" customWidth="1"/>
    <col min="15365" max="15365" width="9.44140625" style="65" customWidth="1"/>
    <col min="15366" max="15366" width="7.44140625" style="65" bestFit="1" customWidth="1"/>
    <col min="15367" max="15368" width="10.5546875" style="65" bestFit="1" customWidth="1"/>
    <col min="15369" max="15608" width="9.109375" style="65"/>
    <col min="15609" max="15609" width="29.109375" style="65" customWidth="1"/>
    <col min="15610" max="15610" width="46.44140625" style="65" customWidth="1"/>
    <col min="15611" max="15611" width="39.44140625" style="65" customWidth="1"/>
    <col min="15612" max="15612" width="20.88671875" style="65" customWidth="1"/>
    <col min="15613" max="15613" width="19.44140625" style="65" customWidth="1"/>
    <col min="15614" max="15614" width="11.88671875" style="65" customWidth="1"/>
    <col min="15615" max="15615" width="10.44140625" style="65" customWidth="1"/>
    <col min="15616" max="15616" width="14.44140625" style="65" bestFit="1" customWidth="1"/>
    <col min="15617" max="15617" width="13.109375" style="65" bestFit="1" customWidth="1"/>
    <col min="15618" max="15618" width="8.5546875" style="65" bestFit="1" customWidth="1"/>
    <col min="15619" max="15620" width="8.5546875" style="65" customWidth="1"/>
    <col min="15621" max="15621" width="9.44140625" style="65" customWidth="1"/>
    <col min="15622" max="15622" width="7.44140625" style="65" bestFit="1" customWidth="1"/>
    <col min="15623" max="15624" width="10.5546875" style="65" bestFit="1" customWidth="1"/>
    <col min="15625" max="15864" width="9.109375" style="65"/>
    <col min="15865" max="15865" width="29.109375" style="65" customWidth="1"/>
    <col min="15866" max="15866" width="46.44140625" style="65" customWidth="1"/>
    <col min="15867" max="15867" width="39.44140625" style="65" customWidth="1"/>
    <col min="15868" max="15868" width="20.88671875" style="65" customWidth="1"/>
    <col min="15869" max="15869" width="19.44140625" style="65" customWidth="1"/>
    <col min="15870" max="15870" width="11.88671875" style="65" customWidth="1"/>
    <col min="15871" max="15871" width="10.44140625" style="65" customWidth="1"/>
    <col min="15872" max="15872" width="14.44140625" style="65" bestFit="1" customWidth="1"/>
    <col min="15873" max="15873" width="13.109375" style="65" bestFit="1" customWidth="1"/>
    <col min="15874" max="15874" width="8.5546875" style="65" bestFit="1" customWidth="1"/>
    <col min="15875" max="15876" width="8.5546875" style="65" customWidth="1"/>
    <col min="15877" max="15877" width="9.44140625" style="65" customWidth="1"/>
    <col min="15878" max="15878" width="7.44140625" style="65" bestFit="1" customWidth="1"/>
    <col min="15879" max="15880" width="10.5546875" style="65" bestFit="1" customWidth="1"/>
    <col min="15881" max="16120" width="9.109375" style="65"/>
    <col min="16121" max="16121" width="29.109375" style="65" customWidth="1"/>
    <col min="16122" max="16122" width="46.44140625" style="65" customWidth="1"/>
    <col min="16123" max="16123" width="39.44140625" style="65" customWidth="1"/>
    <col min="16124" max="16124" width="20.88671875" style="65" customWidth="1"/>
    <col min="16125" max="16125" width="19.44140625" style="65" customWidth="1"/>
    <col min="16126" max="16126" width="11.88671875" style="65" customWidth="1"/>
    <col min="16127" max="16127" width="10.44140625" style="65" customWidth="1"/>
    <col min="16128" max="16128" width="14.44140625" style="65" bestFit="1" customWidth="1"/>
    <col min="16129" max="16129" width="13.109375" style="65" bestFit="1" customWidth="1"/>
    <col min="16130" max="16130" width="8.5546875" style="65" bestFit="1" customWidth="1"/>
    <col min="16131" max="16132" width="8.5546875" style="65" customWidth="1"/>
    <col min="16133" max="16133" width="9.44140625" style="65" customWidth="1"/>
    <col min="16134" max="16134" width="7.44140625" style="65" bestFit="1" customWidth="1"/>
    <col min="16135" max="16136" width="10.5546875" style="65" bestFit="1" customWidth="1"/>
    <col min="16137" max="16384" width="9.109375" style="65"/>
  </cols>
  <sheetData>
    <row r="2" spans="2:22" ht="17.399999999999999">
      <c r="B2" s="263" t="s">
        <v>673</v>
      </c>
      <c r="C2" s="63"/>
      <c r="D2" s="63"/>
      <c r="E2" s="63"/>
      <c r="F2" s="64"/>
    </row>
    <row r="3" spans="2:22">
      <c r="C3" s="66"/>
      <c r="E3" s="64"/>
      <c r="F3" s="64"/>
    </row>
    <row r="4" spans="2:22">
      <c r="E4" s="64" t="s">
        <v>496</v>
      </c>
      <c r="F4" s="64"/>
    </row>
    <row r="5" spans="2:22" ht="52.8">
      <c r="B5" s="67" t="s">
        <v>73</v>
      </c>
      <c r="C5" s="67" t="s">
        <v>659</v>
      </c>
      <c r="D5" s="67" t="s">
        <v>131</v>
      </c>
      <c r="E5" s="67" t="s">
        <v>132</v>
      </c>
      <c r="F5" s="67" t="s">
        <v>133</v>
      </c>
      <c r="G5" s="67" t="s">
        <v>134</v>
      </c>
      <c r="H5" s="210" t="s">
        <v>469</v>
      </c>
      <c r="I5" s="67" t="s">
        <v>470</v>
      </c>
      <c r="J5" s="67" t="s">
        <v>471</v>
      </c>
      <c r="K5" s="67" t="s">
        <v>472</v>
      </c>
      <c r="L5" s="67" t="s">
        <v>473</v>
      </c>
      <c r="M5" s="67" t="s">
        <v>474</v>
      </c>
      <c r="N5" s="67" t="s">
        <v>475</v>
      </c>
      <c r="O5" s="210" t="s">
        <v>476</v>
      </c>
      <c r="P5" s="67" t="s">
        <v>477</v>
      </c>
      <c r="Q5" s="67" t="s">
        <v>478</v>
      </c>
      <c r="R5" s="67" t="s">
        <v>479</v>
      </c>
      <c r="S5" s="67" t="s">
        <v>480</v>
      </c>
      <c r="T5" s="67" t="s">
        <v>481</v>
      </c>
      <c r="U5" s="67" t="s">
        <v>482</v>
      </c>
      <c r="V5" s="211" t="s">
        <v>483</v>
      </c>
    </row>
    <row r="6" spans="2:22" ht="27" thickBot="1">
      <c r="B6" s="68" t="s">
        <v>135</v>
      </c>
      <c r="C6" s="68"/>
      <c r="D6" s="68"/>
      <c r="E6" s="68"/>
      <c r="F6" s="68"/>
      <c r="G6" s="68"/>
      <c r="H6" s="212" t="s">
        <v>484</v>
      </c>
      <c r="I6" s="68" t="s">
        <v>484</v>
      </c>
      <c r="J6" s="68" t="s">
        <v>484</v>
      </c>
      <c r="K6" s="68" t="s">
        <v>484</v>
      </c>
      <c r="L6" s="68" t="s">
        <v>484</v>
      </c>
      <c r="M6" s="68" t="s">
        <v>484</v>
      </c>
      <c r="N6" s="68" t="s">
        <v>484</v>
      </c>
      <c r="O6" s="212" t="s">
        <v>484</v>
      </c>
      <c r="P6" s="68" t="s">
        <v>484</v>
      </c>
      <c r="Q6" s="68" t="s">
        <v>484</v>
      </c>
      <c r="R6" s="68" t="s">
        <v>484</v>
      </c>
      <c r="S6" s="68" t="s">
        <v>484</v>
      </c>
      <c r="T6" s="68" t="s">
        <v>484</v>
      </c>
      <c r="U6" s="68" t="s">
        <v>484</v>
      </c>
      <c r="V6" s="212" t="s">
        <v>484</v>
      </c>
    </row>
    <row r="7" spans="2:22" ht="17.399999999999999" customHeight="1">
      <c r="B7" s="85" t="str">
        <f>AGR_Processes!D7</f>
        <v>SECTF_AGR_HC</v>
      </c>
      <c r="C7" s="85" t="str">
        <f>AGR_Processes!E7</f>
        <v>Sector fuel - Hard Coal</v>
      </c>
      <c r="D7" s="87" t="s">
        <v>136</v>
      </c>
      <c r="F7" s="84">
        <v>1</v>
      </c>
      <c r="G7" s="84"/>
      <c r="H7" s="220"/>
      <c r="I7" s="221"/>
      <c r="J7" s="221"/>
      <c r="K7" s="221"/>
      <c r="L7" s="221"/>
      <c r="M7" s="221"/>
      <c r="N7" s="221"/>
      <c r="O7" s="220"/>
      <c r="P7" s="221"/>
      <c r="Q7" s="221"/>
      <c r="R7" s="221"/>
      <c r="S7" s="221"/>
      <c r="T7" s="221"/>
      <c r="U7" s="221"/>
      <c r="V7" s="213"/>
    </row>
    <row r="8" spans="2:22" ht="17.399999999999999" customHeight="1">
      <c r="B8" s="86"/>
      <c r="C8" s="86"/>
      <c r="D8" s="81"/>
      <c r="E8" s="70" t="str">
        <f>AGR_Comm!D7</f>
        <v>AGR_HC</v>
      </c>
      <c r="F8" s="69"/>
      <c r="G8" s="69"/>
      <c r="H8" s="222"/>
      <c r="I8" s="223"/>
      <c r="J8" s="223"/>
      <c r="K8" s="223"/>
      <c r="L8" s="223"/>
      <c r="M8" s="223"/>
      <c r="N8" s="223"/>
      <c r="O8" s="222">
        <v>7.81</v>
      </c>
      <c r="P8" s="223">
        <v>12</v>
      </c>
      <c r="Q8" s="223">
        <v>12</v>
      </c>
      <c r="R8" s="223">
        <v>12</v>
      </c>
      <c r="S8" s="223">
        <v>12</v>
      </c>
      <c r="T8" s="223">
        <v>12</v>
      </c>
      <c r="U8" s="223">
        <v>12</v>
      </c>
      <c r="V8" s="214"/>
    </row>
    <row r="9" spans="2:22" ht="17.399999999999999" customHeight="1">
      <c r="B9" s="88" t="str">
        <f>AGR_Processes!D8</f>
        <v>SECTF_AGR_BC</v>
      </c>
      <c r="C9" s="88" t="str">
        <f>AGR_Processes!E8</f>
        <v>Sector fuel - Brown Coal</v>
      </c>
      <c r="D9" s="91" t="s">
        <v>137</v>
      </c>
      <c r="E9" s="91"/>
      <c r="F9" s="90">
        <v>1</v>
      </c>
      <c r="G9" s="90"/>
      <c r="H9" s="224"/>
      <c r="I9" s="225"/>
      <c r="J9" s="225"/>
      <c r="K9" s="225"/>
      <c r="L9" s="225"/>
      <c r="M9" s="225"/>
      <c r="N9" s="225"/>
      <c r="O9" s="224"/>
      <c r="P9" s="225"/>
      <c r="Q9" s="225"/>
      <c r="R9" s="225"/>
      <c r="S9" s="225"/>
      <c r="T9" s="225"/>
      <c r="U9" s="225"/>
      <c r="V9" s="215"/>
    </row>
    <row r="10" spans="2:22" ht="17.399999999999999" customHeight="1">
      <c r="B10" s="88"/>
      <c r="C10" s="88"/>
      <c r="D10" s="91"/>
      <c r="E10" s="89" t="str">
        <f>AGR_Comm!D8</f>
        <v>AGR_BC</v>
      </c>
      <c r="F10" s="90"/>
      <c r="G10" s="90"/>
      <c r="H10" s="224"/>
      <c r="I10" s="225"/>
      <c r="J10" s="225"/>
      <c r="K10" s="225"/>
      <c r="L10" s="225"/>
      <c r="M10" s="225"/>
      <c r="N10" s="225"/>
      <c r="O10" s="224"/>
      <c r="P10" s="225"/>
      <c r="Q10" s="225"/>
      <c r="R10" s="225"/>
      <c r="S10" s="225"/>
      <c r="T10" s="225"/>
      <c r="U10" s="225"/>
      <c r="V10" s="215"/>
    </row>
    <row r="11" spans="2:22" ht="17.399999999999999" customHeight="1">
      <c r="B11" s="86" t="str">
        <f>AGR_Processes!D9</f>
        <v>SECTF_AGR_OIL_GSL</v>
      </c>
      <c r="C11" s="86" t="str">
        <f>AGR_Processes!E9</f>
        <v>Sector fuel - Gasoline</v>
      </c>
      <c r="D11" s="92" t="s">
        <v>138</v>
      </c>
      <c r="F11" s="69">
        <v>1</v>
      </c>
      <c r="G11" s="69"/>
      <c r="H11" s="222"/>
      <c r="I11" s="223"/>
      <c r="J11" s="223"/>
      <c r="K11" s="223"/>
      <c r="L11" s="223"/>
      <c r="M11" s="223"/>
      <c r="N11" s="223"/>
      <c r="O11" s="222"/>
      <c r="P11" s="223"/>
      <c r="Q11" s="223"/>
      <c r="R11" s="223"/>
      <c r="S11" s="223"/>
      <c r="T11" s="223"/>
      <c r="U11" s="223"/>
      <c r="V11" s="214"/>
    </row>
    <row r="12" spans="2:22" ht="17.399999999999999" customHeight="1">
      <c r="B12" s="86"/>
      <c r="C12" s="86"/>
      <c r="D12" s="92"/>
      <c r="E12" s="70" t="str">
        <f>AGR_Comm!D9</f>
        <v>AGR_OIL_GSL</v>
      </c>
      <c r="F12" s="69"/>
      <c r="G12" s="69"/>
      <c r="H12" s="222"/>
      <c r="I12" s="223"/>
      <c r="J12" s="223"/>
      <c r="K12" s="223"/>
      <c r="L12" s="223"/>
      <c r="M12" s="223"/>
      <c r="N12" s="223"/>
      <c r="O12" s="222"/>
      <c r="P12" s="223"/>
      <c r="Q12" s="223"/>
      <c r="R12" s="223"/>
      <c r="S12" s="223"/>
      <c r="T12" s="223"/>
      <c r="U12" s="223"/>
      <c r="V12" s="214"/>
    </row>
    <row r="13" spans="2:22" ht="17.399999999999999" customHeight="1">
      <c r="B13" s="88" t="str">
        <f>AGR_Processes!D10</f>
        <v>SECTF_AGR_OIL_DSL</v>
      </c>
      <c r="C13" s="88" t="str">
        <f>AGR_Processes!E10</f>
        <v>Sector fuel - Diesel</v>
      </c>
      <c r="D13" s="91" t="s">
        <v>139</v>
      </c>
      <c r="E13" s="91"/>
      <c r="F13" s="90">
        <v>1</v>
      </c>
      <c r="G13" s="90"/>
      <c r="H13" s="224"/>
      <c r="I13" s="225"/>
      <c r="J13" s="225"/>
      <c r="K13" s="225"/>
      <c r="L13" s="225"/>
      <c r="M13" s="225"/>
      <c r="N13" s="225"/>
      <c r="O13" s="224"/>
      <c r="P13" s="225"/>
      <c r="Q13" s="225"/>
      <c r="R13" s="225"/>
      <c r="S13" s="225"/>
      <c r="T13" s="225"/>
      <c r="U13" s="225"/>
      <c r="V13" s="215"/>
    </row>
    <row r="14" spans="2:22" ht="17.399999999999999" customHeight="1">
      <c r="B14" s="88"/>
      <c r="C14" s="88"/>
      <c r="D14" s="91"/>
      <c r="E14" s="89" t="str">
        <f>AGR_Comm!D10</f>
        <v>AGR_OIL_DSL</v>
      </c>
      <c r="F14" s="90"/>
      <c r="G14" s="90"/>
      <c r="H14" s="224"/>
      <c r="I14" s="225"/>
      <c r="J14" s="225"/>
      <c r="K14" s="225"/>
      <c r="L14" s="225"/>
      <c r="M14" s="225"/>
      <c r="N14" s="225"/>
      <c r="O14" s="224"/>
      <c r="P14" s="225"/>
      <c r="Q14" s="225"/>
      <c r="R14" s="225"/>
      <c r="S14" s="225"/>
      <c r="T14" s="225"/>
      <c r="U14" s="225"/>
      <c r="V14" s="215"/>
    </row>
    <row r="15" spans="2:22" ht="17.399999999999999" customHeight="1">
      <c r="B15" s="86" t="str">
        <f>AGR_Processes!D11</f>
        <v>SECTF_AGR_OIL_LPG</v>
      </c>
      <c r="C15" s="86" t="str">
        <f>AGR_Processes!E11</f>
        <v>Sector fuel - LPG</v>
      </c>
      <c r="D15" s="92" t="s">
        <v>140</v>
      </c>
      <c r="F15" s="69">
        <v>1</v>
      </c>
      <c r="G15" s="69"/>
      <c r="H15" s="222"/>
      <c r="I15" s="223"/>
      <c r="J15" s="223"/>
      <c r="K15" s="223"/>
      <c r="L15" s="223"/>
      <c r="M15" s="223"/>
      <c r="N15" s="223"/>
      <c r="O15" s="222"/>
      <c r="P15" s="223"/>
      <c r="Q15" s="223"/>
      <c r="R15" s="223"/>
      <c r="S15" s="223"/>
      <c r="T15" s="223"/>
      <c r="U15" s="223"/>
      <c r="V15" s="214"/>
    </row>
    <row r="16" spans="2:22" ht="17.399999999999999" customHeight="1">
      <c r="B16" s="86"/>
      <c r="C16" s="86"/>
      <c r="D16" s="92"/>
      <c r="E16" s="70" t="str">
        <f>AGR_Comm!D11</f>
        <v>AGR_OIL_LPG</v>
      </c>
      <c r="F16" s="69"/>
      <c r="G16" s="69"/>
      <c r="H16" s="222"/>
      <c r="I16" s="223"/>
      <c r="J16" s="223"/>
      <c r="K16" s="223"/>
      <c r="L16" s="223"/>
      <c r="M16" s="223"/>
      <c r="N16" s="223"/>
      <c r="O16" s="222"/>
      <c r="P16" s="223"/>
      <c r="Q16" s="223"/>
      <c r="R16" s="223"/>
      <c r="S16" s="223"/>
      <c r="T16" s="223"/>
      <c r="U16" s="223"/>
      <c r="V16" s="214"/>
    </row>
    <row r="17" spans="2:26" ht="17.399999999999999" customHeight="1">
      <c r="B17" s="88" t="str">
        <f>AGR_Processes!D12</f>
        <v>SECTF_AGR_OIL_FUE</v>
      </c>
      <c r="C17" s="88" t="str">
        <f>AGR_Processes!E12</f>
        <v>Sector fuel - Fuel Oil</v>
      </c>
      <c r="D17" s="91" t="s">
        <v>141</v>
      </c>
      <c r="E17" s="91"/>
      <c r="F17" s="90">
        <v>1</v>
      </c>
      <c r="G17" s="90"/>
      <c r="H17" s="224"/>
      <c r="I17" s="225"/>
      <c r="J17" s="225"/>
      <c r="K17" s="225"/>
      <c r="L17" s="225"/>
      <c r="M17" s="225"/>
      <c r="N17" s="225"/>
      <c r="O17" s="224"/>
      <c r="P17" s="225"/>
      <c r="Q17" s="225"/>
      <c r="R17" s="225"/>
      <c r="S17" s="225"/>
      <c r="T17" s="225"/>
      <c r="U17" s="225"/>
      <c r="V17" s="215"/>
    </row>
    <row r="18" spans="2:26" ht="17.399999999999999" customHeight="1">
      <c r="B18" s="88"/>
      <c r="C18" s="88"/>
      <c r="D18" s="91"/>
      <c r="E18" s="89" t="str">
        <f>AGR_Comm!D12</f>
        <v>AGR_OIL_FUE</v>
      </c>
      <c r="F18" s="90"/>
      <c r="G18" s="90"/>
      <c r="H18" s="224"/>
      <c r="I18" s="225"/>
      <c r="J18" s="225"/>
      <c r="K18" s="225"/>
      <c r="L18" s="225"/>
      <c r="M18" s="225"/>
      <c r="N18" s="225"/>
      <c r="O18" s="224"/>
      <c r="P18" s="225"/>
      <c r="Q18" s="225"/>
      <c r="R18" s="225"/>
      <c r="S18" s="225"/>
      <c r="T18" s="225"/>
      <c r="U18" s="225"/>
      <c r="V18" s="215"/>
    </row>
    <row r="19" spans="2:26" ht="17.399999999999999" customHeight="1">
      <c r="B19" s="86" t="str">
        <f>AGR_Processes!D13</f>
        <v>SECTF_AGR_NAT_GAS</v>
      </c>
      <c r="C19" s="86" t="str">
        <f>AGR_Processes!E13</f>
        <v>Sector fuel - Natural Gas</v>
      </c>
      <c r="D19" s="92" t="s">
        <v>463</v>
      </c>
      <c r="F19" s="69">
        <v>1</v>
      </c>
      <c r="G19" s="69"/>
      <c r="H19" s="222">
        <v>2.25</v>
      </c>
      <c r="I19" s="223">
        <v>5.04</v>
      </c>
      <c r="J19" s="223">
        <f t="shared" ref="J19:N19" si="0">I19</f>
        <v>5.04</v>
      </c>
      <c r="K19" s="223">
        <f t="shared" si="0"/>
        <v>5.04</v>
      </c>
      <c r="L19" s="223">
        <f t="shared" si="0"/>
        <v>5.04</v>
      </c>
      <c r="M19" s="223">
        <f t="shared" si="0"/>
        <v>5.04</v>
      </c>
      <c r="N19" s="223">
        <f t="shared" si="0"/>
        <v>5.04</v>
      </c>
      <c r="O19" s="222"/>
      <c r="P19" s="223"/>
      <c r="Q19" s="223"/>
      <c r="R19" s="223"/>
      <c r="S19" s="223"/>
      <c r="T19" s="223"/>
      <c r="U19" s="223"/>
      <c r="V19" s="214"/>
    </row>
    <row r="20" spans="2:26" ht="17.399999999999999" customHeight="1">
      <c r="B20" s="86"/>
      <c r="C20" s="86"/>
      <c r="D20" s="92"/>
      <c r="E20" s="70" t="str">
        <f>AGR_Comm!D13</f>
        <v>AGR_NAT_GAS</v>
      </c>
      <c r="F20" s="69"/>
      <c r="G20" s="69"/>
      <c r="H20" s="222"/>
      <c r="I20" s="223"/>
      <c r="J20" s="223"/>
      <c r="K20" s="223"/>
      <c r="L20" s="223"/>
      <c r="M20" s="223"/>
      <c r="N20" s="223"/>
      <c r="O20" s="222">
        <v>6.19</v>
      </c>
      <c r="P20" s="223">
        <v>7.44</v>
      </c>
      <c r="Q20" s="223">
        <f t="shared" ref="Q20:U20" si="1">P20</f>
        <v>7.44</v>
      </c>
      <c r="R20" s="223">
        <f t="shared" si="1"/>
        <v>7.44</v>
      </c>
      <c r="S20" s="223">
        <f t="shared" si="1"/>
        <v>7.44</v>
      </c>
      <c r="T20" s="223">
        <f t="shared" si="1"/>
        <v>7.44</v>
      </c>
      <c r="U20" s="223">
        <f t="shared" si="1"/>
        <v>7.44</v>
      </c>
      <c r="V20" s="214"/>
    </row>
    <row r="21" spans="2:26" ht="17.399999999999999" customHeight="1">
      <c r="B21" s="88" t="s">
        <v>658</v>
      </c>
      <c r="C21" s="88" t="str">
        <f>AGR_Processes!E14</f>
        <v>Sector fuel - Biogas</v>
      </c>
      <c r="D21" s="91" t="s">
        <v>142</v>
      </c>
      <c r="E21" s="91"/>
      <c r="F21" s="90">
        <v>1</v>
      </c>
      <c r="G21" s="90"/>
      <c r="H21" s="224"/>
      <c r="I21" s="225"/>
      <c r="J21" s="225"/>
      <c r="K21" s="225"/>
      <c r="L21" s="225"/>
      <c r="M21" s="225"/>
      <c r="N21" s="225"/>
      <c r="O21" s="224"/>
      <c r="P21" s="225"/>
      <c r="Q21" s="225"/>
      <c r="R21" s="225"/>
      <c r="S21" s="225"/>
      <c r="T21" s="225"/>
      <c r="U21" s="225"/>
      <c r="V21" s="215"/>
      <c r="X21" s="88" t="str">
        <f>AGR_Processes!D14</f>
        <v>SECTF_AGR_BIOG</v>
      </c>
      <c r="Z21" s="1" t="s">
        <v>662</v>
      </c>
    </row>
    <row r="22" spans="2:26" ht="17.399999999999999" customHeight="1">
      <c r="B22" s="88" t="s">
        <v>658</v>
      </c>
      <c r="C22" s="88"/>
      <c r="D22" s="91"/>
      <c r="E22" s="89" t="str">
        <f>AGR_Comm!D14</f>
        <v>PRI_BIOG_AGR</v>
      </c>
      <c r="F22" s="90"/>
      <c r="G22" s="90"/>
      <c r="H22" s="224"/>
      <c r="I22" s="225"/>
      <c r="J22" s="225"/>
      <c r="K22" s="225"/>
      <c r="L22" s="225"/>
      <c r="M22" s="225"/>
      <c r="N22" s="225"/>
      <c r="O22" s="224"/>
      <c r="P22" s="225"/>
      <c r="Q22" s="225"/>
      <c r="R22" s="225"/>
      <c r="S22" s="225"/>
      <c r="T22" s="225"/>
      <c r="U22" s="225"/>
      <c r="V22" s="215"/>
    </row>
    <row r="23" spans="2:26" ht="17.399999999999999" customHeight="1">
      <c r="B23" s="86" t="str">
        <f>AGR_Processes!D15</f>
        <v>SECTF_AGR_BIOM</v>
      </c>
      <c r="C23" s="86" t="str">
        <f>AGR_Processes!E15</f>
        <v>Sector fuel - Biomass</v>
      </c>
      <c r="D23" s="92" t="s">
        <v>143</v>
      </c>
      <c r="F23" s="69">
        <v>1</v>
      </c>
      <c r="G23" s="69"/>
      <c r="H23" s="222"/>
      <c r="I23" s="223"/>
      <c r="J23" s="223"/>
      <c r="K23" s="223"/>
      <c r="L23" s="223"/>
      <c r="M23" s="223"/>
      <c r="N23" s="223"/>
      <c r="O23" s="222"/>
      <c r="P23" s="223"/>
      <c r="Q23" s="223"/>
      <c r="R23" s="223"/>
      <c r="S23" s="223"/>
      <c r="T23" s="223"/>
      <c r="U23" s="223"/>
      <c r="V23" s="214"/>
    </row>
    <row r="24" spans="2:26" ht="17.399999999999999" customHeight="1">
      <c r="B24" s="86"/>
      <c r="C24" s="86"/>
      <c r="D24" s="92"/>
      <c r="E24" s="70" t="str">
        <f>AGR_Comm!D16</f>
        <v>AGR_BIOM</v>
      </c>
      <c r="F24" s="69"/>
      <c r="G24" s="69"/>
      <c r="H24" s="222"/>
      <c r="I24" s="223"/>
      <c r="J24" s="223"/>
      <c r="K24" s="223"/>
      <c r="L24" s="223"/>
      <c r="M24" s="223"/>
      <c r="N24" s="223"/>
      <c r="O24" s="222"/>
      <c r="P24" s="223"/>
      <c r="Q24" s="223"/>
      <c r="R24" s="223"/>
      <c r="S24" s="223"/>
      <c r="T24" s="223"/>
      <c r="U24" s="223"/>
      <c r="V24" s="214"/>
    </row>
    <row r="25" spans="2:26" ht="17.399999999999999" customHeight="1">
      <c r="B25" s="88" t="str">
        <f>AGR_Processes!D16</f>
        <v>SECTF_AGR_RDF</v>
      </c>
      <c r="C25" s="88" t="str">
        <f>AGR_Processes!E16</f>
        <v>Sector fuel - RDF</v>
      </c>
      <c r="D25" s="91" t="s">
        <v>144</v>
      </c>
      <c r="E25" s="91"/>
      <c r="F25" s="90">
        <v>1</v>
      </c>
      <c r="G25" s="90"/>
      <c r="H25" s="224"/>
      <c r="I25" s="225"/>
      <c r="J25" s="225"/>
      <c r="K25" s="225"/>
      <c r="L25" s="225"/>
      <c r="M25" s="225"/>
      <c r="N25" s="225"/>
      <c r="O25" s="224"/>
      <c r="P25" s="225"/>
      <c r="Q25" s="225"/>
      <c r="R25" s="225"/>
      <c r="S25" s="225"/>
      <c r="T25" s="225"/>
      <c r="U25" s="225"/>
      <c r="V25" s="215"/>
    </row>
    <row r="26" spans="2:26" ht="17.399999999999999" customHeight="1">
      <c r="B26" s="88"/>
      <c r="C26" s="88"/>
      <c r="D26" s="91"/>
      <c r="E26" s="89" t="str">
        <f>AGR_Comm!D17</f>
        <v>AGR_RDF</v>
      </c>
      <c r="F26" s="90"/>
      <c r="G26" s="90"/>
      <c r="H26" s="224"/>
      <c r="I26" s="225"/>
      <c r="J26" s="225"/>
      <c r="K26" s="225"/>
      <c r="L26" s="225"/>
      <c r="M26" s="225"/>
      <c r="N26" s="225"/>
      <c r="O26" s="224"/>
      <c r="P26" s="225"/>
      <c r="Q26" s="225"/>
      <c r="R26" s="225"/>
      <c r="S26" s="225"/>
      <c r="T26" s="225"/>
      <c r="U26" s="225"/>
      <c r="V26" s="215"/>
    </row>
    <row r="27" spans="2:26" ht="17.399999999999999" customHeight="1">
      <c r="B27" s="175" t="str">
        <f>AGR_Processes!D17</f>
        <v>SECTF_AGR_ELC</v>
      </c>
      <c r="C27" s="175" t="str">
        <f>AGR_Processes!E17</f>
        <v>Sector fuel - Electricity</v>
      </c>
      <c r="D27" s="175"/>
      <c r="E27" s="175"/>
      <c r="F27" s="176">
        <v>1</v>
      </c>
      <c r="G27" s="176"/>
      <c r="H27" s="226"/>
      <c r="I27" s="227"/>
      <c r="J27" s="227"/>
      <c r="K27" s="227"/>
      <c r="L27" s="227"/>
      <c r="M27" s="227"/>
      <c r="N27" s="227"/>
      <c r="O27" s="226"/>
      <c r="P27" s="227"/>
      <c r="Q27" s="227"/>
      <c r="R27" s="227"/>
      <c r="S27" s="227"/>
      <c r="T27" s="227"/>
      <c r="U27" s="227"/>
      <c r="V27" s="216"/>
    </row>
    <row r="28" spans="2:26" ht="16.5" customHeight="1">
      <c r="B28" s="175"/>
      <c r="C28" s="175"/>
      <c r="D28" s="175" t="s">
        <v>145</v>
      </c>
      <c r="E28" s="175"/>
      <c r="F28" s="175"/>
      <c r="G28" s="202">
        <v>0.1</v>
      </c>
      <c r="H28" s="222">
        <v>8.9159000000000006</v>
      </c>
      <c r="I28" s="223">
        <v>18.850000000000001</v>
      </c>
      <c r="J28" s="223">
        <f t="shared" ref="J28:N29" si="2">I28</f>
        <v>18.850000000000001</v>
      </c>
      <c r="K28" s="223">
        <f t="shared" si="2"/>
        <v>18.850000000000001</v>
      </c>
      <c r="L28" s="223">
        <f t="shared" si="2"/>
        <v>18.850000000000001</v>
      </c>
      <c r="M28" s="223">
        <f t="shared" si="2"/>
        <v>18.850000000000001</v>
      </c>
      <c r="N28" s="223">
        <f t="shared" si="2"/>
        <v>18.850000000000001</v>
      </c>
      <c r="O28" s="222">
        <v>50.523400000000002</v>
      </c>
      <c r="P28" s="223">
        <v>106.83</v>
      </c>
      <c r="Q28" s="223">
        <f t="shared" ref="Q28:U29" si="3">P28</f>
        <v>106.83</v>
      </c>
      <c r="R28" s="223">
        <f t="shared" si="3"/>
        <v>106.83</v>
      </c>
      <c r="S28" s="223">
        <f t="shared" si="3"/>
        <v>106.83</v>
      </c>
      <c r="T28" s="223">
        <f t="shared" si="3"/>
        <v>106.83</v>
      </c>
      <c r="U28" s="223">
        <f t="shared" si="3"/>
        <v>106.83</v>
      </c>
      <c r="V28" s="217"/>
    </row>
    <row r="29" spans="2:26" ht="16.5" customHeight="1">
      <c r="B29" s="177"/>
      <c r="C29" s="177"/>
      <c r="D29" s="178" t="s">
        <v>146</v>
      </c>
      <c r="E29" s="177"/>
      <c r="F29" s="177"/>
      <c r="G29" s="438">
        <v>1</v>
      </c>
      <c r="H29" s="222">
        <v>9.5112000000000005</v>
      </c>
      <c r="I29" s="223">
        <v>25</v>
      </c>
      <c r="J29" s="223">
        <f t="shared" si="2"/>
        <v>25</v>
      </c>
      <c r="K29" s="223">
        <f t="shared" si="2"/>
        <v>25</v>
      </c>
      <c r="L29" s="223">
        <f t="shared" si="2"/>
        <v>25</v>
      </c>
      <c r="M29" s="223">
        <f t="shared" si="2"/>
        <v>25</v>
      </c>
      <c r="N29" s="223">
        <f t="shared" si="2"/>
        <v>25</v>
      </c>
      <c r="O29" s="222">
        <v>53.896599999999999</v>
      </c>
      <c r="P29" s="223">
        <v>141.68</v>
      </c>
      <c r="Q29" s="223">
        <f t="shared" si="3"/>
        <v>141.68</v>
      </c>
      <c r="R29" s="223">
        <f t="shared" si="3"/>
        <v>141.68</v>
      </c>
      <c r="S29" s="223">
        <f t="shared" si="3"/>
        <v>141.68</v>
      </c>
      <c r="T29" s="223">
        <f t="shared" si="3"/>
        <v>141.68</v>
      </c>
      <c r="U29" s="223">
        <f t="shared" si="3"/>
        <v>141.68</v>
      </c>
      <c r="V29" s="218"/>
    </row>
    <row r="30" spans="2:26" ht="16.5" customHeight="1">
      <c r="B30" s="177"/>
      <c r="C30" s="177"/>
      <c r="D30" s="177"/>
      <c r="E30" s="179" t="str">
        <f>AGR_Comm!D18</f>
        <v>AGR_ELC</v>
      </c>
      <c r="F30" s="177"/>
      <c r="G30" s="177"/>
      <c r="H30" s="228"/>
      <c r="I30" s="229"/>
      <c r="J30" s="229"/>
      <c r="K30" s="229"/>
      <c r="L30" s="229"/>
      <c r="M30" s="229"/>
      <c r="N30" s="229"/>
      <c r="O30" s="228"/>
      <c r="P30" s="229"/>
      <c r="Q30" s="229"/>
      <c r="R30" s="229"/>
      <c r="S30" s="229"/>
      <c r="T30" s="229"/>
      <c r="U30" s="229"/>
      <c r="V30" s="218"/>
    </row>
    <row r="31" spans="2:26">
      <c r="B31" s="88" t="str">
        <f>AGR_Processes!D18</f>
        <v>SECTF_AGR_DH</v>
      </c>
      <c r="C31" s="88" t="str">
        <f>AGR_Processes!E18</f>
        <v>Sector fuel - District Heat</v>
      </c>
      <c r="D31" s="91" t="s">
        <v>147</v>
      </c>
      <c r="E31" s="91"/>
      <c r="F31" s="90">
        <v>1</v>
      </c>
      <c r="G31" s="90"/>
      <c r="H31" s="224"/>
      <c r="I31" s="225"/>
      <c r="J31" s="225"/>
      <c r="K31" s="225"/>
      <c r="L31" s="225"/>
      <c r="M31" s="225"/>
      <c r="N31" s="225"/>
      <c r="O31" s="224"/>
      <c r="P31" s="225"/>
      <c r="Q31" s="225"/>
      <c r="R31" s="225"/>
      <c r="S31" s="225"/>
      <c r="T31" s="225"/>
      <c r="U31" s="225"/>
      <c r="V31" s="215"/>
    </row>
    <row r="32" spans="2:26">
      <c r="B32" s="88"/>
      <c r="C32" s="88"/>
      <c r="D32" s="91"/>
      <c r="E32" s="89" t="str">
        <f>AGR_Comm!D19</f>
        <v>AGR_DH</v>
      </c>
      <c r="F32" s="90"/>
      <c r="G32" s="90"/>
      <c r="H32" s="224"/>
      <c r="I32" s="225"/>
      <c r="J32" s="225"/>
      <c r="K32" s="225"/>
      <c r="L32" s="225"/>
      <c r="M32" s="225"/>
      <c r="N32" s="225"/>
      <c r="O32" s="224">
        <v>19</v>
      </c>
      <c r="P32" s="225">
        <v>25</v>
      </c>
      <c r="Q32" s="225">
        <f t="shared" ref="Q32:U32" si="4">P32</f>
        <v>25</v>
      </c>
      <c r="R32" s="225">
        <f t="shared" si="4"/>
        <v>25</v>
      </c>
      <c r="S32" s="225">
        <f t="shared" si="4"/>
        <v>25</v>
      </c>
      <c r="T32" s="225">
        <f t="shared" si="4"/>
        <v>25</v>
      </c>
      <c r="U32" s="225">
        <f t="shared" si="4"/>
        <v>25</v>
      </c>
      <c r="V32" s="215"/>
    </row>
    <row r="33" spans="2:22" ht="13.8" thickBot="1">
      <c r="B33" s="157" t="str">
        <f>AGR_Processes!D19</f>
        <v>SECTF_AGR_OTH</v>
      </c>
      <c r="C33" s="157" t="str">
        <f>AGR_Processes!E19</f>
        <v>Sector fuel - Other Fuels</v>
      </c>
      <c r="D33" s="158" t="s">
        <v>148</v>
      </c>
      <c r="E33" s="159" t="str">
        <f>AGR_Comm!D20</f>
        <v>AGR_OTH_FUE</v>
      </c>
      <c r="F33" s="160">
        <v>1</v>
      </c>
      <c r="G33" s="160"/>
      <c r="H33" s="230"/>
      <c r="I33" s="231"/>
      <c r="J33" s="231"/>
      <c r="K33" s="231"/>
      <c r="L33" s="231"/>
      <c r="M33" s="231"/>
      <c r="N33" s="231"/>
      <c r="O33" s="230"/>
      <c r="P33" s="231"/>
      <c r="Q33" s="231"/>
      <c r="R33" s="231"/>
      <c r="S33" s="231"/>
      <c r="T33" s="231"/>
      <c r="U33" s="231"/>
      <c r="V33" s="219"/>
    </row>
    <row r="34" spans="2:22">
      <c r="B34"/>
      <c r="C34"/>
      <c r="D34"/>
      <c r="E34"/>
      <c r="F34"/>
      <c r="G34"/>
    </row>
    <row r="35" spans="2:22">
      <c r="B35" s="38"/>
      <c r="C35"/>
      <c r="D35"/>
      <c r="E35"/>
      <c r="F35"/>
      <c r="G35"/>
    </row>
    <row r="36" spans="2:22">
      <c r="B36"/>
      <c r="C36"/>
      <c r="D36"/>
      <c r="E36"/>
      <c r="F36"/>
      <c r="G36"/>
    </row>
    <row r="37" spans="2:22">
      <c r="B37"/>
      <c r="C37"/>
      <c r="D37"/>
      <c r="E37"/>
      <c r="F37"/>
      <c r="G37" s="65" t="s">
        <v>468</v>
      </c>
    </row>
    <row r="38" spans="2:22">
      <c r="B38"/>
      <c r="C38"/>
      <c r="D38"/>
      <c r="E38"/>
      <c r="F38"/>
    </row>
    <row r="39" spans="2:22">
      <c r="B39"/>
      <c r="C39"/>
      <c r="D39"/>
      <c r="E39"/>
      <c r="F39"/>
    </row>
    <row r="40" spans="2:22">
      <c r="B40"/>
      <c r="C40"/>
      <c r="D40"/>
      <c r="E40"/>
      <c r="F40"/>
      <c r="G40"/>
    </row>
    <row r="41" spans="2:22">
      <c r="B41"/>
      <c r="C41"/>
      <c r="D41"/>
      <c r="E41"/>
      <c r="F41"/>
      <c r="G41"/>
    </row>
    <row r="42" spans="2:22">
      <c r="B42"/>
      <c r="C42"/>
      <c r="D42"/>
      <c r="E42"/>
      <c r="F42"/>
      <c r="G42"/>
    </row>
    <row r="43" spans="2:22">
      <c r="B43"/>
      <c r="C43"/>
      <c r="D43"/>
      <c r="E43"/>
      <c r="F43"/>
      <c r="G43"/>
    </row>
    <row r="44" spans="2:22">
      <c r="B44"/>
      <c r="C44"/>
      <c r="D44"/>
      <c r="E44"/>
      <c r="F44"/>
      <c r="G44"/>
    </row>
    <row r="45" spans="2:22">
      <c r="B45"/>
      <c r="C45"/>
      <c r="D45"/>
      <c r="E45"/>
      <c r="F45"/>
      <c r="G45"/>
    </row>
    <row r="46" spans="2:22">
      <c r="B46"/>
      <c r="C46"/>
      <c r="D46"/>
      <c r="E46"/>
      <c r="F46"/>
      <c r="G46"/>
    </row>
    <row r="47" spans="2:22">
      <c r="B47"/>
      <c r="C47"/>
      <c r="D47"/>
      <c r="E47"/>
      <c r="F47"/>
      <c r="G47"/>
    </row>
    <row r="48" spans="2:22">
      <c r="B48"/>
      <c r="C48"/>
      <c r="D48"/>
      <c r="E48"/>
      <c r="F48"/>
      <c r="G48"/>
    </row>
    <row r="49" spans="2:7">
      <c r="B49"/>
      <c r="C49"/>
      <c r="D49"/>
      <c r="E49"/>
      <c r="F49"/>
      <c r="G49"/>
    </row>
    <row r="50" spans="2:7">
      <c r="B50"/>
      <c r="C50"/>
      <c r="D50"/>
      <c r="E50"/>
      <c r="F50"/>
      <c r="G50"/>
    </row>
    <row r="51" spans="2:7">
      <c r="B51"/>
      <c r="C51"/>
      <c r="D51"/>
      <c r="E51"/>
      <c r="F51"/>
      <c r="G51"/>
    </row>
    <row r="52" spans="2:7">
      <c r="C52" s="66"/>
      <c r="E52" s="64"/>
      <c r="F52" s="64"/>
    </row>
    <row r="53" spans="2:7">
      <c r="C53" s="66"/>
      <c r="E53" s="64"/>
      <c r="F53" s="64"/>
    </row>
    <row r="54" spans="2:7">
      <c r="C54" s="66"/>
      <c r="E54" s="64"/>
      <c r="F54" s="64"/>
    </row>
    <row r="55" spans="2:7">
      <c r="C55" s="66"/>
      <c r="E55" s="64"/>
      <c r="F55" s="64"/>
    </row>
    <row r="56" spans="2:7">
      <c r="C56" s="66"/>
      <c r="E56" s="64"/>
      <c r="F56" s="64"/>
    </row>
    <row r="57" spans="2:7">
      <c r="C57" s="66"/>
      <c r="E57" s="64"/>
      <c r="F57" s="64"/>
    </row>
    <row r="58" spans="2:7">
      <c r="C58" s="66"/>
      <c r="E58" s="64"/>
      <c r="F58" s="64"/>
    </row>
    <row r="59" spans="2:7">
      <c r="C59" s="66"/>
      <c r="E59" s="64"/>
      <c r="F59" s="64"/>
    </row>
    <row r="60" spans="2:7">
      <c r="C60" s="66"/>
      <c r="E60" s="64"/>
      <c r="F60" s="64"/>
    </row>
    <row r="61" spans="2:7">
      <c r="C61" s="66"/>
      <c r="E61" s="64"/>
      <c r="F61" s="64"/>
    </row>
    <row r="62" spans="2:7">
      <c r="C62" s="66"/>
      <c r="E62" s="64"/>
      <c r="F62" s="64"/>
    </row>
    <row r="63" spans="2:7">
      <c r="C63" s="66"/>
      <c r="E63" s="64"/>
      <c r="F63" s="64"/>
    </row>
    <row r="64" spans="2:7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65"/>
  <sheetViews>
    <sheetView topLeftCell="A3" zoomScale="55" zoomScaleNormal="55" workbookViewId="0">
      <selection activeCell="Q43" sqref="Q43"/>
    </sheetView>
  </sheetViews>
  <sheetFormatPr defaultColWidth="9.109375" defaultRowHeight="13.2"/>
  <cols>
    <col min="1" max="1" width="5.5546875" style="269" customWidth="1"/>
    <col min="2" max="2" width="28.44140625" style="269" bestFit="1" customWidth="1"/>
    <col min="3" max="3" width="24.88671875" style="269" bestFit="1" customWidth="1"/>
    <col min="4" max="4" width="31.33203125" style="269" customWidth="1"/>
    <col min="5" max="5" width="48.5546875" style="269" bestFit="1" customWidth="1"/>
    <col min="6" max="6" width="40.109375" style="269" customWidth="1"/>
    <col min="7" max="7" width="11.109375" style="269" bestFit="1" customWidth="1"/>
    <col min="8" max="8" width="11.109375" style="269" customWidth="1"/>
    <col min="9" max="9" width="9.109375" style="269"/>
    <col min="10" max="10" width="9.5546875" style="269" customWidth="1"/>
    <col min="11" max="11" width="8.44140625" style="269" bestFit="1" customWidth="1"/>
    <col min="12" max="13" width="9.109375" style="269"/>
    <col min="14" max="14" width="11.109375" style="269" customWidth="1"/>
    <col min="15" max="15" width="14.33203125" style="269" customWidth="1"/>
    <col min="16" max="16" width="9.109375" style="269"/>
    <col min="17" max="17" width="15.5546875" style="269" customWidth="1"/>
    <col min="18" max="16384" width="9.109375" style="269"/>
  </cols>
  <sheetData>
    <row r="2" spans="2:17">
      <c r="E2" s="246" t="s">
        <v>656</v>
      </c>
      <c r="F2" s="237"/>
      <c r="G2" s="237"/>
      <c r="H2" s="237"/>
      <c r="I2" s="42"/>
      <c r="J2" s="42"/>
      <c r="K2" s="42"/>
    </row>
    <row r="3" spans="2:17" ht="26.4">
      <c r="B3" s="71" t="s">
        <v>73</v>
      </c>
      <c r="C3" s="72" t="s">
        <v>659</v>
      </c>
      <c r="D3" s="71" t="s">
        <v>131</v>
      </c>
      <c r="E3" s="71" t="s">
        <v>132</v>
      </c>
      <c r="F3" s="71" t="s">
        <v>599</v>
      </c>
      <c r="G3" s="71" t="s">
        <v>613</v>
      </c>
      <c r="H3" s="71" t="s">
        <v>163</v>
      </c>
      <c r="I3" s="73" t="s">
        <v>604</v>
      </c>
      <c r="J3" s="73" t="s">
        <v>614</v>
      </c>
      <c r="K3" s="73" t="s">
        <v>171</v>
      </c>
      <c r="L3" s="73" t="s">
        <v>169</v>
      </c>
      <c r="N3" s="73" t="s">
        <v>703</v>
      </c>
      <c r="O3" s="73" t="s">
        <v>704</v>
      </c>
      <c r="P3" s="73"/>
      <c r="Q3" s="73" t="s">
        <v>705</v>
      </c>
    </row>
    <row r="4" spans="2:17" ht="40.200000000000003" thickBot="1">
      <c r="B4" s="74" t="s">
        <v>464</v>
      </c>
      <c r="C4" s="74" t="s">
        <v>465</v>
      </c>
      <c r="D4" s="74" t="s">
        <v>466</v>
      </c>
      <c r="E4" s="74" t="s">
        <v>467</v>
      </c>
      <c r="F4" s="74"/>
      <c r="G4" s="74" t="s">
        <v>615</v>
      </c>
      <c r="H4" s="74" t="s">
        <v>615</v>
      </c>
      <c r="I4" s="74" t="s">
        <v>616</v>
      </c>
      <c r="J4" s="74" t="s">
        <v>617</v>
      </c>
      <c r="K4" s="74" t="s">
        <v>618</v>
      </c>
      <c r="L4" s="74"/>
      <c r="N4" s="74"/>
      <c r="O4" s="74"/>
      <c r="P4" s="74"/>
      <c r="Q4" s="74" t="s">
        <v>52</v>
      </c>
    </row>
    <row r="5" spans="2:17">
      <c r="B5" s="270" t="s">
        <v>549</v>
      </c>
      <c r="C5" s="271" t="s">
        <v>550</v>
      </c>
      <c r="E5" s="271"/>
      <c r="F5" s="271"/>
      <c r="G5" s="418">
        <f>K59/1000</f>
        <v>2391.308</v>
      </c>
      <c r="H5" s="418">
        <f>G5</f>
        <v>2391.308</v>
      </c>
      <c r="I5"/>
      <c r="J5" s="240"/>
      <c r="K5" s="418">
        <v>1</v>
      </c>
      <c r="L5" s="418">
        <v>1</v>
      </c>
    </row>
    <row r="6" spans="2:17">
      <c r="B6" s="272"/>
      <c r="D6" s="273" t="s">
        <v>681</v>
      </c>
      <c r="E6" s="272"/>
      <c r="F6" s="272"/>
      <c r="G6" s="419"/>
      <c r="H6" s="419"/>
      <c r="I6" s="420">
        <v>1</v>
      </c>
      <c r="J6" s="419"/>
      <c r="K6" s="419"/>
      <c r="L6" s="419"/>
    </row>
    <row r="7" spans="2:17">
      <c r="B7" s="274"/>
      <c r="C7" s="272"/>
      <c r="D7" s="274"/>
      <c r="E7" s="275" t="s">
        <v>533</v>
      </c>
      <c r="F7" s="274"/>
      <c r="G7" s="241"/>
      <c r="H7" s="241"/>
      <c r="I7"/>
      <c r="J7" s="241"/>
      <c r="K7" s="241"/>
      <c r="L7" s="241"/>
    </row>
    <row r="8" spans="2:17">
      <c r="B8" s="274"/>
      <c r="C8" s="274"/>
      <c r="D8" s="274"/>
      <c r="E8" s="276" t="s">
        <v>505</v>
      </c>
      <c r="F8" s="274"/>
      <c r="G8" s="241"/>
      <c r="H8" s="241"/>
      <c r="I8" s="241"/>
      <c r="J8" s="421">
        <f>N8*O8</f>
        <v>7.4</v>
      </c>
      <c r="K8" s="241"/>
      <c r="L8" s="241"/>
      <c r="N8" s="277">
        <v>14.8</v>
      </c>
      <c r="O8" s="276">
        <v>0.5</v>
      </c>
      <c r="Q8" s="278">
        <f>J8*H5</f>
        <v>17695.679200000002</v>
      </c>
    </row>
    <row r="9" spans="2:17">
      <c r="B9" s="274"/>
      <c r="C9" s="274"/>
      <c r="D9" s="274"/>
      <c r="E9" s="274"/>
      <c r="F9" s="279" t="s">
        <v>499</v>
      </c>
      <c r="G9" s="241"/>
      <c r="H9" s="241"/>
      <c r="I9" s="241"/>
      <c r="J9" s="422">
        <v>0.1056</v>
      </c>
      <c r="K9" s="241"/>
      <c r="L9" s="241"/>
    </row>
    <row r="10" spans="2:17">
      <c r="B10" s="274"/>
      <c r="C10" s="274"/>
      <c r="D10" s="274"/>
      <c r="E10" s="274"/>
      <c r="F10" s="279" t="s">
        <v>501</v>
      </c>
      <c r="G10" s="241"/>
      <c r="H10" s="241"/>
      <c r="I10" s="241"/>
      <c r="J10" s="422">
        <f>0.01438</f>
        <v>1.438E-2</v>
      </c>
      <c r="K10" s="241"/>
      <c r="L10" s="241"/>
    </row>
    <row r="11" spans="2:17">
      <c r="B11" s="274"/>
      <c r="C11" s="274"/>
      <c r="D11" s="274"/>
      <c r="E11" s="274"/>
      <c r="F11" s="279" t="s">
        <v>523</v>
      </c>
      <c r="G11" s="241"/>
      <c r="H11" s="241"/>
      <c r="I11" s="241"/>
      <c r="J11" s="422">
        <f>120/1000000</f>
        <v>1.2E-4</v>
      </c>
      <c r="K11" s="241"/>
      <c r="L11" s="241"/>
    </row>
    <row r="12" spans="2:17">
      <c r="B12" s="280" t="s">
        <v>552</v>
      </c>
      <c r="C12" s="281" t="s">
        <v>553</v>
      </c>
      <c r="D12" s="281"/>
      <c r="E12" s="281"/>
      <c r="F12" s="281"/>
      <c r="G12" s="423">
        <f>(J59-K59)/1000</f>
        <v>3887.5880000000002</v>
      </c>
      <c r="H12" s="423">
        <f>G12</f>
        <v>3887.5880000000002</v>
      </c>
      <c r="I12" s="242"/>
      <c r="J12" s="242"/>
      <c r="K12" s="423">
        <v>1</v>
      </c>
      <c r="L12" s="423">
        <v>1</v>
      </c>
    </row>
    <row r="13" spans="2:17">
      <c r="B13" s="281"/>
      <c r="C13" s="281"/>
      <c r="D13" s="282" t="s">
        <v>681</v>
      </c>
      <c r="E13" s="281"/>
      <c r="F13" s="281"/>
      <c r="G13" s="242"/>
      <c r="H13" s="242"/>
      <c r="I13" s="424">
        <v>1</v>
      </c>
      <c r="J13" s="242"/>
      <c r="K13" s="242"/>
      <c r="L13" s="242"/>
    </row>
    <row r="14" spans="2:17">
      <c r="B14" s="281"/>
      <c r="C14" s="281"/>
      <c r="D14" s="281"/>
      <c r="E14" s="275" t="s">
        <v>534</v>
      </c>
      <c r="F14" s="281"/>
      <c r="G14" s="242"/>
      <c r="H14" s="242"/>
      <c r="I14" s="242"/>
      <c r="J14" s="242"/>
      <c r="K14" s="242"/>
      <c r="L14" s="242"/>
    </row>
    <row r="15" spans="2:17">
      <c r="B15" s="281"/>
      <c r="C15" s="281"/>
      <c r="D15" s="281"/>
      <c r="E15" s="276" t="s">
        <v>507</v>
      </c>
      <c r="F15" s="281"/>
      <c r="G15" s="242"/>
      <c r="H15" s="242"/>
      <c r="I15" s="242"/>
      <c r="J15" s="421">
        <f>N15*O15</f>
        <v>2.9279999999999999</v>
      </c>
      <c r="K15" s="242"/>
      <c r="L15" s="242"/>
      <c r="N15" s="277">
        <v>5.8559999999999999</v>
      </c>
      <c r="O15" s="278">
        <v>0.5</v>
      </c>
      <c r="Q15" s="278">
        <f>J15*H12</f>
        <v>11382.857664000001</v>
      </c>
    </row>
    <row r="16" spans="2:17">
      <c r="B16" s="281"/>
      <c r="C16" s="281"/>
      <c r="D16" s="281"/>
      <c r="E16" s="281"/>
      <c r="F16" s="283" t="s">
        <v>499</v>
      </c>
      <c r="G16" s="242"/>
      <c r="H16" s="242"/>
      <c r="I16" s="242"/>
      <c r="J16" s="425">
        <v>5.3100000000000001E-2</v>
      </c>
      <c r="K16" s="242"/>
      <c r="L16" s="242"/>
    </row>
    <row r="17" spans="2:17">
      <c r="B17" s="281"/>
      <c r="C17" s="281"/>
      <c r="D17" s="281"/>
      <c r="E17" s="281"/>
      <c r="F17" s="283" t="s">
        <v>501</v>
      </c>
      <c r="G17" s="242"/>
      <c r="H17" s="242"/>
      <c r="I17" s="242"/>
      <c r="J17" s="425">
        <v>8.5800000000000008E-3</v>
      </c>
      <c r="K17" s="242"/>
      <c r="L17" s="242"/>
    </row>
    <row r="18" spans="2:17">
      <c r="B18" s="281"/>
      <c r="C18" s="281"/>
      <c r="D18" s="281"/>
      <c r="E18" s="281"/>
      <c r="F18" s="283" t="s">
        <v>523</v>
      </c>
      <c r="G18" s="242"/>
      <c r="H18" s="242"/>
      <c r="I18" s="242"/>
      <c r="J18" s="425">
        <v>1.44E-4</v>
      </c>
      <c r="K18" s="242"/>
      <c r="L18" s="242"/>
    </row>
    <row r="19" spans="2:17">
      <c r="B19" s="280" t="s">
        <v>554</v>
      </c>
      <c r="C19" s="274" t="s">
        <v>555</v>
      </c>
      <c r="E19" s="274"/>
      <c r="F19" s="274"/>
      <c r="G19" s="423">
        <f>N59/1000</f>
        <v>277.85000000000002</v>
      </c>
      <c r="H19" s="423">
        <f>G19</f>
        <v>277.85000000000002</v>
      </c>
      <c r="I19"/>
      <c r="J19" s="241"/>
      <c r="K19" s="423">
        <v>1</v>
      </c>
      <c r="L19" s="423">
        <v>1</v>
      </c>
    </row>
    <row r="20" spans="2:17">
      <c r="B20" s="274"/>
      <c r="C20" s="274"/>
      <c r="D20" s="282" t="s">
        <v>681</v>
      </c>
      <c r="E20" s="274"/>
      <c r="F20" s="274"/>
      <c r="G20" s="241"/>
      <c r="H20" s="241"/>
      <c r="I20" s="424">
        <v>1</v>
      </c>
      <c r="J20" s="241"/>
      <c r="K20" s="241"/>
      <c r="L20" s="241"/>
    </row>
    <row r="21" spans="2:17">
      <c r="B21" s="274"/>
      <c r="C21" s="274"/>
      <c r="D21" s="274"/>
      <c r="E21" s="275" t="s">
        <v>535</v>
      </c>
      <c r="F21" s="274"/>
      <c r="G21" s="241"/>
      <c r="H21" s="241"/>
      <c r="I21" s="241"/>
      <c r="J21" s="241"/>
      <c r="K21" s="241"/>
      <c r="L21" s="241"/>
    </row>
    <row r="22" spans="2:17">
      <c r="B22" s="274" t="s">
        <v>174</v>
      </c>
      <c r="C22" s="274"/>
      <c r="D22" s="274"/>
      <c r="E22" s="276" t="s">
        <v>509</v>
      </c>
      <c r="F22" s="274"/>
      <c r="G22" s="241"/>
      <c r="H22" s="241"/>
      <c r="I22" s="241"/>
      <c r="J22" s="421">
        <f>N22*O22</f>
        <v>8.2500000000000004E-2</v>
      </c>
      <c r="K22" s="241"/>
      <c r="L22" s="241"/>
      <c r="N22" s="277">
        <v>0.16500000000000001</v>
      </c>
      <c r="O22" s="278">
        <v>0.5</v>
      </c>
      <c r="Q22" s="278">
        <f>J22*H19</f>
        <v>22.922625000000004</v>
      </c>
    </row>
    <row r="23" spans="2:17">
      <c r="B23" s="274"/>
      <c r="C23" s="274"/>
      <c r="D23" s="274"/>
      <c r="E23" s="274"/>
      <c r="F23" s="283" t="s">
        <v>499</v>
      </c>
      <c r="G23" s="241"/>
      <c r="H23" s="241"/>
      <c r="I23" s="241"/>
      <c r="J23" s="425">
        <v>8.0000000000000002E-3</v>
      </c>
      <c r="K23" s="241"/>
      <c r="L23" s="241"/>
    </row>
    <row r="24" spans="2:17">
      <c r="B24" s="274"/>
      <c r="C24" s="274"/>
      <c r="D24" s="274"/>
      <c r="E24" s="274"/>
      <c r="F24" s="283" t="s">
        <v>501</v>
      </c>
      <c r="G24" s="241"/>
      <c r="H24" s="241"/>
      <c r="I24" s="241"/>
      <c r="J24" s="425">
        <v>1.1299999999999999E-3</v>
      </c>
      <c r="K24" s="241"/>
      <c r="L24" s="241"/>
    </row>
    <row r="25" spans="2:17">
      <c r="B25" s="274"/>
      <c r="C25" s="274"/>
      <c r="D25" s="274"/>
      <c r="E25" s="274"/>
      <c r="F25" s="283" t="s">
        <v>523</v>
      </c>
      <c r="G25" s="241"/>
      <c r="H25" s="241"/>
      <c r="I25" s="241"/>
      <c r="J25" s="425">
        <v>1.8E-5</v>
      </c>
      <c r="K25" s="241"/>
      <c r="L25" s="241"/>
    </row>
    <row r="26" spans="2:17">
      <c r="B26" s="280" t="s">
        <v>556</v>
      </c>
      <c r="C26" s="281" t="s">
        <v>557</v>
      </c>
      <c r="D26" s="281"/>
      <c r="E26" s="281"/>
      <c r="F26" s="281"/>
      <c r="G26" s="423">
        <f>L59/1000</f>
        <v>11727.41</v>
      </c>
      <c r="H26" s="423">
        <f>G26</f>
        <v>11727.41</v>
      </c>
      <c r="I26" s="242"/>
      <c r="J26" s="242"/>
      <c r="K26" s="423">
        <v>1</v>
      </c>
      <c r="L26" s="423">
        <v>1</v>
      </c>
    </row>
    <row r="27" spans="2:17">
      <c r="B27" s="281"/>
      <c r="C27" s="281"/>
      <c r="D27" s="282" t="s">
        <v>681</v>
      </c>
      <c r="E27" s="281"/>
      <c r="F27" s="281"/>
      <c r="G27" s="242"/>
      <c r="H27" s="242"/>
      <c r="I27" s="424">
        <v>1</v>
      </c>
      <c r="J27" s="242"/>
      <c r="K27" s="242"/>
      <c r="L27" s="242"/>
    </row>
    <row r="28" spans="2:17">
      <c r="B28" s="281"/>
      <c r="C28" s="281"/>
      <c r="D28" s="281"/>
      <c r="E28" s="275" t="s">
        <v>536</v>
      </c>
      <c r="F28" s="281"/>
      <c r="G28" s="242"/>
      <c r="H28" s="242"/>
      <c r="I28" s="242"/>
      <c r="J28" s="242"/>
      <c r="K28" s="242"/>
      <c r="L28" s="242"/>
    </row>
    <row r="29" spans="2:17">
      <c r="B29" s="281"/>
      <c r="C29" s="281"/>
      <c r="D29" s="281"/>
      <c r="E29" s="276" t="s">
        <v>511</v>
      </c>
      <c r="F29" s="281"/>
      <c r="G29" s="242"/>
      <c r="H29" s="242"/>
      <c r="I29" s="242"/>
      <c r="J29" s="421">
        <f>N29*O29</f>
        <v>0.67500000000000004</v>
      </c>
      <c r="K29" s="242"/>
      <c r="L29" s="242"/>
      <c r="N29" s="276">
        <v>1.35</v>
      </c>
      <c r="O29" s="278">
        <v>0.5</v>
      </c>
      <c r="Q29" s="278">
        <f>J29*H26</f>
        <v>7916.0017500000004</v>
      </c>
    </row>
    <row r="30" spans="2:17">
      <c r="B30" s="281"/>
      <c r="C30" s="281"/>
      <c r="D30" s="281"/>
      <c r="E30" s="281"/>
      <c r="F30" s="283" t="s">
        <v>499</v>
      </c>
      <c r="G30" s="242"/>
      <c r="H30" s="242"/>
      <c r="I30" s="242"/>
      <c r="J30" s="425">
        <v>1.5E-3</v>
      </c>
      <c r="K30" s="242"/>
      <c r="L30" s="242"/>
    </row>
    <row r="31" spans="2:17">
      <c r="B31" s="281"/>
      <c r="C31" s="281"/>
      <c r="D31" s="281"/>
      <c r="E31" s="281"/>
      <c r="F31" s="283" t="s">
        <v>501</v>
      </c>
      <c r="G31" s="242"/>
      <c r="H31" s="242"/>
      <c r="I31" s="242"/>
      <c r="J31" s="425">
        <v>4.2399999999999998E-3</v>
      </c>
      <c r="K31" s="242"/>
      <c r="L31" s="242"/>
    </row>
    <row r="32" spans="2:17">
      <c r="B32" s="281"/>
      <c r="C32" s="281"/>
      <c r="D32" s="281"/>
      <c r="E32" s="281"/>
      <c r="F32" s="283" t="s">
        <v>523</v>
      </c>
      <c r="G32" s="242"/>
      <c r="H32" s="242"/>
      <c r="I32" s="242"/>
      <c r="J32" s="425">
        <v>2.5999999999999998E-4</v>
      </c>
      <c r="K32" s="242"/>
      <c r="L32" s="242"/>
    </row>
    <row r="33" spans="2:32">
      <c r="B33" s="280" t="s">
        <v>558</v>
      </c>
      <c r="C33" s="274" t="s">
        <v>559</v>
      </c>
      <c r="E33" s="274"/>
      <c r="F33" s="274"/>
      <c r="G33" s="423">
        <f>P59/1000</f>
        <v>62.581000000000003</v>
      </c>
      <c r="H33" s="423">
        <f>G33</f>
        <v>62.581000000000003</v>
      </c>
      <c r="I33"/>
      <c r="J33" s="241"/>
      <c r="K33" s="423">
        <v>1</v>
      </c>
      <c r="L33" s="423">
        <v>1</v>
      </c>
    </row>
    <row r="34" spans="2:32">
      <c r="B34" s="274"/>
      <c r="C34" s="274"/>
      <c r="D34" s="282" t="s">
        <v>681</v>
      </c>
      <c r="E34" s="274"/>
      <c r="F34" s="274"/>
      <c r="G34" s="241"/>
      <c r="H34" s="241"/>
      <c r="I34" s="424">
        <v>1</v>
      </c>
      <c r="J34" s="241"/>
      <c r="K34" s="241"/>
      <c r="L34" s="241"/>
    </row>
    <row r="35" spans="2:32">
      <c r="B35" s="274"/>
      <c r="C35" s="274"/>
      <c r="D35" s="274"/>
      <c r="E35" s="275" t="s">
        <v>537</v>
      </c>
      <c r="F35" s="274"/>
      <c r="G35" s="241"/>
      <c r="H35" s="241"/>
      <c r="I35" s="241"/>
      <c r="J35" s="241"/>
      <c r="K35" s="241"/>
      <c r="L35" s="241"/>
    </row>
    <row r="36" spans="2:32">
      <c r="B36" s="274" t="s">
        <v>174</v>
      </c>
      <c r="C36" s="274"/>
      <c r="D36" s="274"/>
      <c r="E36" s="276" t="s">
        <v>513</v>
      </c>
      <c r="F36" s="274"/>
      <c r="G36" s="241"/>
      <c r="H36" s="241"/>
      <c r="I36" s="241"/>
      <c r="J36" s="421">
        <f>N36*O36</f>
        <v>0</v>
      </c>
      <c r="K36" s="241"/>
      <c r="L36" s="241"/>
      <c r="N36" s="277">
        <v>0.76500000000000001</v>
      </c>
      <c r="O36" s="278">
        <v>0</v>
      </c>
      <c r="Q36" s="278">
        <f>J36*H33</f>
        <v>0</v>
      </c>
    </row>
    <row r="37" spans="2:32">
      <c r="B37" s="274"/>
      <c r="C37" s="274"/>
      <c r="D37" s="274"/>
      <c r="E37" s="274"/>
      <c r="F37" s="283" t="s">
        <v>499</v>
      </c>
      <c r="G37" s="241"/>
      <c r="H37" s="241"/>
      <c r="I37" s="241"/>
      <c r="J37" s="425">
        <v>5.00000000000004E-3</v>
      </c>
      <c r="K37" s="241"/>
      <c r="L37" s="241"/>
    </row>
    <row r="38" spans="2:32">
      <c r="B38" s="274"/>
      <c r="C38" s="274"/>
      <c r="D38" s="274"/>
      <c r="E38" s="274"/>
      <c r="F38" s="283" t="s">
        <v>501</v>
      </c>
      <c r="G38" s="241"/>
      <c r="H38" s="241"/>
      <c r="I38" s="241"/>
      <c r="J38" s="425">
        <v>1.6100000000000001E-3</v>
      </c>
      <c r="K38" s="241"/>
      <c r="L38" s="241"/>
      <c r="AF38" s="284" t="s">
        <v>706</v>
      </c>
    </row>
    <row r="39" spans="2:32">
      <c r="B39" s="274"/>
      <c r="C39" s="274"/>
      <c r="D39" s="274"/>
      <c r="E39" s="274"/>
      <c r="F39" s="283" t="s">
        <v>523</v>
      </c>
      <c r="G39" s="241"/>
      <c r="H39" s="241"/>
      <c r="I39" s="241"/>
      <c r="J39" s="425">
        <v>1.8E-5</v>
      </c>
      <c r="K39" s="241"/>
      <c r="L39" s="241"/>
    </row>
    <row r="40" spans="2:32">
      <c r="B40" s="280" t="s">
        <v>562</v>
      </c>
      <c r="C40" s="285" t="s">
        <v>563</v>
      </c>
      <c r="D40" s="286"/>
      <c r="E40" s="285"/>
      <c r="F40" s="285"/>
      <c r="G40" s="423">
        <f>K65/1000</f>
        <v>205774.511</v>
      </c>
      <c r="H40" s="423">
        <f>G40</f>
        <v>205774.511</v>
      </c>
      <c r="I40" s="426"/>
      <c r="J40" s="243"/>
      <c r="K40" s="423">
        <v>1</v>
      </c>
      <c r="L40" s="423">
        <v>1</v>
      </c>
    </row>
    <row r="41" spans="2:32">
      <c r="B41" s="285"/>
      <c r="C41" s="285"/>
      <c r="D41" s="282" t="s">
        <v>681</v>
      </c>
      <c r="E41" s="285"/>
      <c r="F41" s="285"/>
      <c r="G41" s="243"/>
      <c r="H41" s="243"/>
      <c r="I41" s="424">
        <v>1</v>
      </c>
      <c r="J41" s="243"/>
      <c r="K41" s="243"/>
      <c r="L41" s="243"/>
    </row>
    <row r="42" spans="2:32">
      <c r="B42" s="285"/>
      <c r="C42" s="285"/>
      <c r="D42" s="285"/>
      <c r="E42" s="275" t="s">
        <v>539</v>
      </c>
      <c r="F42" s="285"/>
      <c r="G42" s="243"/>
      <c r="H42" s="243"/>
      <c r="I42" s="243"/>
      <c r="J42" s="243"/>
      <c r="K42" s="243"/>
      <c r="L42" s="243"/>
    </row>
    <row r="43" spans="2:32">
      <c r="B43" s="285"/>
      <c r="C43" s="285"/>
      <c r="D43" s="285"/>
      <c r="E43" s="276" t="s">
        <v>517</v>
      </c>
      <c r="F43" s="285"/>
      <c r="G43" s="243"/>
      <c r="H43" s="243"/>
      <c r="I43" s="243"/>
      <c r="J43" s="421">
        <f>N43*O43</f>
        <v>1.125E-2</v>
      </c>
      <c r="K43" s="243"/>
      <c r="L43" s="243"/>
      <c r="N43" s="287">
        <v>2.2499999999999999E-2</v>
      </c>
      <c r="O43" s="278">
        <v>0.5</v>
      </c>
      <c r="Q43" s="278">
        <f>J43*H40</f>
        <v>2314.9632487499998</v>
      </c>
    </row>
    <row r="44" spans="2:32">
      <c r="B44" s="285"/>
      <c r="C44" s="285"/>
      <c r="D44" s="285"/>
      <c r="E44" s="285"/>
      <c r="F44" s="283" t="s">
        <v>501</v>
      </c>
      <c r="G44" s="243"/>
      <c r="H44" s="243"/>
      <c r="I44" s="243"/>
      <c r="J44" s="425">
        <f>0.012/1000</f>
        <v>1.2E-5</v>
      </c>
      <c r="K44" s="244"/>
      <c r="L44" s="244"/>
    </row>
    <row r="45" spans="2:32" ht="13.8" thickBot="1">
      <c r="B45" s="288"/>
      <c r="C45" s="288"/>
      <c r="D45" s="288"/>
      <c r="E45" s="288"/>
      <c r="F45" s="289" t="s">
        <v>523</v>
      </c>
      <c r="G45" s="427"/>
      <c r="H45" s="427"/>
      <c r="I45" s="427"/>
      <c r="J45" s="428">
        <v>2.5000000000000001E-4</v>
      </c>
      <c r="K45" s="429"/>
      <c r="L45" s="429"/>
    </row>
    <row r="48" spans="2:32">
      <c r="Q48" s="269">
        <f>SUM(Q5:Q45)</f>
        <v>39332.424487750002</v>
      </c>
    </row>
    <row r="49" spans="2:16" ht="12.75" customHeight="1"/>
    <row r="51" spans="2:16" ht="12.75" customHeight="1" thickBot="1">
      <c r="D51" s="251" t="s">
        <v>496</v>
      </c>
      <c r="E51" s="42"/>
      <c r="I51" s="269" t="s">
        <v>707</v>
      </c>
    </row>
    <row r="52" spans="2:16" ht="12.75" customHeight="1">
      <c r="B52" s="252" t="s">
        <v>73</v>
      </c>
      <c r="C52" s="253" t="s">
        <v>149</v>
      </c>
      <c r="D52" s="252" t="s">
        <v>132</v>
      </c>
      <c r="E52" s="254" t="s">
        <v>611</v>
      </c>
      <c r="I52" s="290" t="s">
        <v>708</v>
      </c>
      <c r="J52" s="291"/>
      <c r="K52" s="291"/>
      <c r="L52" s="291"/>
      <c r="M52" s="291"/>
      <c r="N52" s="292" t="s">
        <v>709</v>
      </c>
      <c r="O52" s="293"/>
      <c r="P52" s="294"/>
    </row>
    <row r="53" spans="2:16" ht="12.75" customHeight="1" thickBot="1">
      <c r="B53" s="255" t="s">
        <v>464</v>
      </c>
      <c r="C53" s="255" t="s">
        <v>465</v>
      </c>
      <c r="D53" s="255" t="s">
        <v>467</v>
      </c>
      <c r="E53" s="255" t="s">
        <v>612</v>
      </c>
      <c r="I53" s="295"/>
      <c r="J53" s="232"/>
      <c r="K53" s="232"/>
      <c r="L53" s="232"/>
      <c r="M53" s="232"/>
      <c r="N53" s="232"/>
      <c r="O53" s="232"/>
      <c r="P53" s="296"/>
    </row>
    <row r="54" spans="2:16">
      <c r="B54" s="297" t="str">
        <f>AGR_Processes!D30</f>
        <v>AGR_IMP_DUMMY_FOOD_LIV</v>
      </c>
      <c r="C54" s="297" t="str">
        <f>AGR_Processes!E30</f>
        <v>Dummy Energy Import</v>
      </c>
      <c r="D54" s="297" t="str">
        <f>AGR_Comm!D63</f>
        <v>AGR_LIVESTOCK_FOOD</v>
      </c>
      <c r="E54" s="297">
        <v>1E-3</v>
      </c>
      <c r="I54" s="298" t="s">
        <v>710</v>
      </c>
      <c r="J54" s="299"/>
      <c r="K54" s="299"/>
      <c r="L54" s="299"/>
      <c r="M54" s="299"/>
      <c r="N54" s="299"/>
      <c r="O54" s="299"/>
      <c r="P54" s="300"/>
    </row>
    <row r="55" spans="2:16">
      <c r="I55" s="301"/>
      <c r="J55" s="302"/>
      <c r="K55" s="302"/>
      <c r="L55" s="302"/>
      <c r="M55" s="302"/>
      <c r="N55" s="302"/>
      <c r="O55" s="302"/>
      <c r="P55" s="303"/>
    </row>
    <row r="56" spans="2:16" ht="22.2">
      <c r="I56" s="304" t="s">
        <v>711</v>
      </c>
      <c r="J56" s="305" t="s">
        <v>712</v>
      </c>
      <c r="K56" s="305"/>
      <c r="L56" s="305" t="s">
        <v>713</v>
      </c>
      <c r="M56" s="305"/>
      <c r="N56" s="305" t="s">
        <v>714</v>
      </c>
      <c r="O56" s="306" t="s">
        <v>715</v>
      </c>
      <c r="P56" s="307" t="s">
        <v>716</v>
      </c>
    </row>
    <row r="57" spans="2:16" ht="21">
      <c r="I57" s="304"/>
      <c r="J57" s="305" t="s">
        <v>717</v>
      </c>
      <c r="K57" s="306" t="s">
        <v>718</v>
      </c>
      <c r="L57" s="305" t="s">
        <v>717</v>
      </c>
      <c r="M57" s="306" t="s">
        <v>719</v>
      </c>
      <c r="N57" s="305"/>
      <c r="O57" s="306"/>
      <c r="P57" s="307"/>
    </row>
    <row r="58" spans="2:16">
      <c r="I58" s="304"/>
      <c r="J58" s="305" t="s">
        <v>720</v>
      </c>
      <c r="K58" s="305"/>
      <c r="L58" s="305"/>
      <c r="M58" s="305"/>
      <c r="N58" s="305"/>
      <c r="O58" s="305"/>
      <c r="P58" s="308" t="s">
        <v>721</v>
      </c>
    </row>
    <row r="59" spans="2:16" ht="13.8" thickBot="1">
      <c r="I59" s="309" t="s">
        <v>722</v>
      </c>
      <c r="J59" s="310">
        <v>6278896</v>
      </c>
      <c r="K59" s="310">
        <v>2391308</v>
      </c>
      <c r="L59" s="310">
        <v>11727410</v>
      </c>
      <c r="M59" s="310">
        <v>814967</v>
      </c>
      <c r="N59" s="310">
        <v>277850</v>
      </c>
      <c r="O59" s="310">
        <v>182473350</v>
      </c>
      <c r="P59" s="311">
        <v>62581</v>
      </c>
    </row>
    <row r="60" spans="2:16">
      <c r="I60" s="312" t="s">
        <v>723</v>
      </c>
      <c r="J60" s="313"/>
      <c r="K60" s="313"/>
      <c r="L60" s="313"/>
      <c r="M60" s="313"/>
      <c r="N60" s="314"/>
      <c r="O60" s="315"/>
      <c r="P60" s="316"/>
    </row>
    <row r="61" spans="2:16">
      <c r="I61" s="304" t="s">
        <v>724</v>
      </c>
      <c r="J61" s="305" t="s">
        <v>725</v>
      </c>
      <c r="K61" s="305"/>
      <c r="L61" s="305" t="s">
        <v>726</v>
      </c>
      <c r="M61" s="305"/>
      <c r="P61" s="317"/>
    </row>
    <row r="62" spans="2:16">
      <c r="I62" s="304"/>
      <c r="J62" s="305" t="s">
        <v>727</v>
      </c>
      <c r="K62" s="305"/>
      <c r="L62" s="305"/>
      <c r="M62" s="305"/>
      <c r="P62" s="317"/>
    </row>
    <row r="63" spans="2:16">
      <c r="I63" s="304"/>
      <c r="J63" s="305" t="s">
        <v>728</v>
      </c>
      <c r="K63" s="305" t="s">
        <v>729</v>
      </c>
      <c r="L63" s="305" t="s">
        <v>728</v>
      </c>
      <c r="M63" s="305" t="s">
        <v>729</v>
      </c>
      <c r="P63" s="317"/>
    </row>
    <row r="64" spans="2:16">
      <c r="I64" s="304"/>
      <c r="J64" s="305" t="s">
        <v>720</v>
      </c>
      <c r="K64" s="305"/>
      <c r="L64" s="305"/>
      <c r="M64" s="305"/>
      <c r="P64" s="317"/>
    </row>
    <row r="65" spans="9:16" ht="13.8" thickBot="1">
      <c r="I65" s="318" t="s">
        <v>730</v>
      </c>
      <c r="J65" s="319">
        <v>214987216</v>
      </c>
      <c r="K65" s="319">
        <v>205774511</v>
      </c>
      <c r="L65" s="319">
        <v>185713737</v>
      </c>
      <c r="M65" s="319">
        <v>182473350</v>
      </c>
      <c r="N65" s="320"/>
      <c r="O65" s="320"/>
      <c r="P65" s="321"/>
    </row>
  </sheetData>
  <hyperlinks>
    <hyperlink ref="AF38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3.2"/>
  <cols>
    <col min="1" max="1" width="3.33203125" customWidth="1"/>
    <col min="2" max="2" width="28.44140625" bestFit="1" customWidth="1"/>
    <col min="3" max="3" width="24.88671875" bestFit="1" customWidth="1"/>
    <col min="4" max="4" width="31.33203125" customWidth="1"/>
    <col min="5" max="5" width="48.5546875" bestFit="1" customWidth="1"/>
    <col min="6" max="6" width="40.109375" customWidth="1"/>
    <col min="7" max="7" width="11.109375" bestFit="1" customWidth="1"/>
    <col min="8" max="8" width="11.109375" customWidth="1"/>
    <col min="10" max="10" width="9.5546875" customWidth="1"/>
    <col min="11" max="11" width="8.44140625" bestFit="1" customWidth="1"/>
    <col min="12" max="12" width="3.33203125" customWidth="1"/>
  </cols>
  <sheetData>
    <row r="2" spans="2:11" ht="17.399999999999999">
      <c r="B2" s="263" t="s">
        <v>674</v>
      </c>
      <c r="C2" s="63"/>
      <c r="D2" s="63"/>
      <c r="E2" s="63"/>
    </row>
    <row r="4" spans="2:11">
      <c r="E4" s="246" t="s">
        <v>702</v>
      </c>
      <c r="F4" s="237"/>
      <c r="G4" s="237"/>
      <c r="H4" s="237"/>
      <c r="I4" s="42"/>
      <c r="J4" s="42"/>
      <c r="K4" s="42"/>
    </row>
    <row r="5" spans="2:11">
      <c r="B5" s="71" t="s">
        <v>73</v>
      </c>
      <c r="C5" s="72" t="s">
        <v>659</v>
      </c>
      <c r="D5" s="71" t="s">
        <v>131</v>
      </c>
      <c r="E5" s="71" t="s">
        <v>132</v>
      </c>
      <c r="F5" s="71" t="s">
        <v>599</v>
      </c>
      <c r="G5" s="71" t="s">
        <v>613</v>
      </c>
      <c r="H5" s="71" t="s">
        <v>163</v>
      </c>
      <c r="I5" s="73" t="s">
        <v>604</v>
      </c>
      <c r="J5" s="73" t="s">
        <v>614</v>
      </c>
      <c r="K5" s="73" t="s">
        <v>171</v>
      </c>
    </row>
    <row r="6" spans="2:11" ht="53.4" thickBot="1">
      <c r="B6" s="74" t="s">
        <v>464</v>
      </c>
      <c r="C6" s="74" t="s">
        <v>465</v>
      </c>
      <c r="D6" s="74" t="s">
        <v>466</v>
      </c>
      <c r="E6" s="74" t="s">
        <v>467</v>
      </c>
      <c r="F6" s="74"/>
      <c r="G6" s="74" t="s">
        <v>615</v>
      </c>
      <c r="H6" s="74" t="s">
        <v>615</v>
      </c>
      <c r="I6" s="74" t="s">
        <v>616</v>
      </c>
      <c r="J6" s="74" t="s">
        <v>617</v>
      </c>
      <c r="K6" s="74" t="s">
        <v>618</v>
      </c>
    </row>
    <row r="7" spans="2:11">
      <c r="B7" s="240" t="s">
        <v>549</v>
      </c>
      <c r="C7" s="240" t="s">
        <v>550</v>
      </c>
      <c r="D7" s="240" t="str">
        <f>AGR_Comm!$D$65</f>
        <v>AGR_DUMMY_NRG_CATTLE</v>
      </c>
      <c r="E7" s="240"/>
      <c r="F7" s="240"/>
      <c r="G7" s="240">
        <v>85.388000000000005</v>
      </c>
      <c r="H7" s="240">
        <v>85.388000000000005</v>
      </c>
      <c r="I7" s="240">
        <v>1</v>
      </c>
      <c r="J7" s="240"/>
      <c r="K7" s="240">
        <v>1</v>
      </c>
    </row>
    <row r="8" spans="2:11">
      <c r="B8" s="241"/>
      <c r="C8" s="241"/>
      <c r="D8" s="241"/>
      <c r="E8" s="241" t="s">
        <v>533</v>
      </c>
      <c r="F8" s="241"/>
      <c r="G8" s="241"/>
      <c r="H8" s="241"/>
      <c r="I8" s="241"/>
      <c r="J8" s="241"/>
      <c r="K8" s="241"/>
    </row>
    <row r="9" spans="2:11">
      <c r="B9" s="241"/>
      <c r="C9" s="241"/>
      <c r="D9" s="241"/>
      <c r="E9" s="241" t="s">
        <v>505</v>
      </c>
      <c r="F9" s="241"/>
      <c r="G9" s="241"/>
      <c r="H9" s="241"/>
      <c r="I9" s="241"/>
      <c r="J9" s="241">
        <v>1.752</v>
      </c>
      <c r="K9" s="241"/>
    </row>
    <row r="10" spans="2:11">
      <c r="B10" s="241"/>
      <c r="C10" s="241"/>
      <c r="D10" s="241"/>
      <c r="E10" s="241"/>
      <c r="F10" s="241" t="s">
        <v>499</v>
      </c>
      <c r="G10" s="241"/>
      <c r="H10" s="241"/>
      <c r="I10" s="241"/>
      <c r="J10" s="241">
        <v>0.12053185649596189</v>
      </c>
      <c r="K10" s="241"/>
    </row>
    <row r="11" spans="2:11">
      <c r="B11" s="241"/>
      <c r="C11" s="241"/>
      <c r="D11" s="241"/>
      <c r="E11" s="241"/>
      <c r="F11" s="241" t="s">
        <v>501</v>
      </c>
      <c r="G11" s="241"/>
      <c r="H11" s="241"/>
      <c r="I11" s="241"/>
      <c r="J11" s="241">
        <v>7.8432905396672095E-3</v>
      </c>
      <c r="K11" s="241"/>
    </row>
    <row r="12" spans="2:11">
      <c r="B12" s="241"/>
      <c r="C12" s="241"/>
      <c r="D12" s="241"/>
      <c r="E12" s="241"/>
      <c r="F12" s="241" t="s">
        <v>523</v>
      </c>
      <c r="G12" s="241"/>
      <c r="H12" s="241"/>
      <c r="I12" s="241"/>
      <c r="J12" s="241">
        <v>8.0732056231336464E-4</v>
      </c>
      <c r="K12" s="241"/>
    </row>
    <row r="13" spans="2:11">
      <c r="B13" s="242" t="s">
        <v>552</v>
      </c>
      <c r="C13" s="242" t="s">
        <v>553</v>
      </c>
      <c r="D13" s="242" t="str">
        <f>AGR_Comm!$D$65</f>
        <v>AGR_DUMMY_NRG_CATTLE</v>
      </c>
      <c r="E13" s="242"/>
      <c r="F13" s="242"/>
      <c r="G13" s="242">
        <v>93.212999999999994</v>
      </c>
      <c r="H13" s="242">
        <v>93.212999999999994</v>
      </c>
      <c r="I13" s="242">
        <v>1</v>
      </c>
      <c r="J13" s="242"/>
      <c r="K13" s="242">
        <v>1</v>
      </c>
    </row>
    <row r="14" spans="2:11">
      <c r="B14" s="242"/>
      <c r="C14" s="242"/>
      <c r="D14" s="242"/>
      <c r="E14" s="242" t="s">
        <v>534</v>
      </c>
      <c r="F14" s="242"/>
      <c r="G14" s="242"/>
      <c r="H14" s="242"/>
      <c r="I14" s="242"/>
      <c r="J14" s="242"/>
      <c r="K14" s="242"/>
    </row>
    <row r="15" spans="2:11">
      <c r="B15" s="242"/>
      <c r="C15" s="242"/>
      <c r="D15" s="242"/>
      <c r="E15" s="242" t="s">
        <v>507</v>
      </c>
      <c r="F15" s="242"/>
      <c r="G15" s="242"/>
      <c r="H15" s="242"/>
      <c r="I15" s="242"/>
      <c r="J15" s="242">
        <v>0.65700000000000003</v>
      </c>
      <c r="K15" s="242"/>
    </row>
    <row r="16" spans="2:11">
      <c r="B16" s="242"/>
      <c r="C16" s="242"/>
      <c r="D16" s="242"/>
      <c r="E16" s="242"/>
      <c r="F16" s="242" t="s">
        <v>499</v>
      </c>
      <c r="G16" s="242"/>
      <c r="H16" s="242"/>
      <c r="I16" s="242"/>
      <c r="J16" s="242">
        <v>4.9685741154640389E-2</v>
      </c>
      <c r="K16" s="242"/>
    </row>
    <row r="17" spans="2:11">
      <c r="B17" s="242"/>
      <c r="C17" s="242"/>
      <c r="D17" s="242"/>
      <c r="E17" s="242"/>
      <c r="F17" s="242" t="s">
        <v>501</v>
      </c>
      <c r="G17" s="242"/>
      <c r="H17" s="242"/>
      <c r="I17" s="242"/>
      <c r="J17" s="242">
        <v>1.7337189468587999E-3</v>
      </c>
      <c r="K17" s="242"/>
    </row>
    <row r="18" spans="2:11">
      <c r="B18" s="242"/>
      <c r="C18" s="242"/>
      <c r="D18" s="242"/>
      <c r="E18" s="242"/>
      <c r="F18" s="242" t="s">
        <v>523</v>
      </c>
      <c r="G18" s="242"/>
      <c r="H18" s="242"/>
      <c r="I18" s="242"/>
      <c r="J18" s="242">
        <v>3.5346248850639975E-4</v>
      </c>
      <c r="K18" s="242"/>
    </row>
    <row r="19" spans="2:11">
      <c r="B19" s="241" t="s">
        <v>554</v>
      </c>
      <c r="C19" s="241" t="s">
        <v>555</v>
      </c>
      <c r="D19" s="241" t="str">
        <f>AGR_Comm!$D$65</f>
        <v>AGR_DUMMY_NRG_CATTLE</v>
      </c>
      <c r="E19" s="241"/>
      <c r="F19" s="241"/>
      <c r="G19" s="241">
        <v>79.091999999999999</v>
      </c>
      <c r="H19" s="241">
        <v>79.091999999999999</v>
      </c>
      <c r="I19" s="241">
        <v>1</v>
      </c>
      <c r="J19" s="241"/>
      <c r="K19" s="241">
        <v>1</v>
      </c>
    </row>
    <row r="20" spans="2:11">
      <c r="B20" s="241"/>
      <c r="C20" s="241"/>
      <c r="D20" s="241"/>
      <c r="E20" s="241" t="s">
        <v>535</v>
      </c>
      <c r="F20" s="241"/>
      <c r="G20" s="241"/>
      <c r="H20" s="241"/>
      <c r="I20" s="241"/>
      <c r="J20" s="241"/>
      <c r="K20" s="241"/>
    </row>
    <row r="21" spans="2:11">
      <c r="B21" s="241"/>
      <c r="C21" s="241"/>
      <c r="D21" s="241"/>
      <c r="E21" s="241" t="s">
        <v>509</v>
      </c>
      <c r="F21" s="241"/>
      <c r="G21" s="241"/>
      <c r="H21" s="241"/>
      <c r="I21" s="241"/>
      <c r="J21" s="241">
        <v>3.066E-2</v>
      </c>
      <c r="K21" s="241"/>
    </row>
    <row r="22" spans="2:11">
      <c r="B22" s="241"/>
      <c r="C22" s="241"/>
      <c r="D22" s="241"/>
      <c r="E22" s="241"/>
      <c r="F22" s="241" t="s">
        <v>499</v>
      </c>
      <c r="G22" s="241"/>
      <c r="H22" s="241"/>
      <c r="I22" s="241"/>
      <c r="J22" s="241">
        <v>8.0000000000000002E-3</v>
      </c>
      <c r="K22" s="241"/>
    </row>
    <row r="23" spans="2:11">
      <c r="B23" s="241"/>
      <c r="C23" s="241"/>
      <c r="D23" s="241"/>
      <c r="E23" s="241"/>
      <c r="F23" s="241" t="s">
        <v>501</v>
      </c>
      <c r="G23" s="241"/>
      <c r="H23" s="241"/>
      <c r="I23" s="241"/>
      <c r="J23" s="241">
        <v>1.8999999999999998E-4</v>
      </c>
      <c r="K23" s="241"/>
    </row>
    <row r="24" spans="2:11">
      <c r="B24" s="241"/>
      <c r="C24" s="241"/>
      <c r="D24" s="241"/>
      <c r="E24" s="241"/>
      <c r="F24" s="241" t="s">
        <v>523</v>
      </c>
      <c r="G24" s="241"/>
      <c r="H24" s="241"/>
      <c r="I24" s="241"/>
      <c r="J24" s="241">
        <v>4.4422318016281294E-5</v>
      </c>
      <c r="K24" s="241"/>
    </row>
    <row r="25" spans="2:11">
      <c r="B25" s="242" t="s">
        <v>556</v>
      </c>
      <c r="C25" s="242" t="s">
        <v>557</v>
      </c>
      <c r="D25" s="242" t="str">
        <f>AGR_Comm!$D$65</f>
        <v>AGR_DUMMY_NRG_CATTLE</v>
      </c>
      <c r="E25" s="242"/>
      <c r="F25" s="242"/>
      <c r="G25" s="242">
        <v>141.44300000000001</v>
      </c>
      <c r="H25" s="242">
        <v>141.44300000000001</v>
      </c>
      <c r="I25" s="242">
        <v>1</v>
      </c>
      <c r="J25" s="242"/>
      <c r="K25" s="242">
        <v>1</v>
      </c>
    </row>
    <row r="26" spans="2:11">
      <c r="B26" s="242"/>
      <c r="C26" s="242"/>
      <c r="D26" s="242"/>
      <c r="E26" s="242" t="s">
        <v>536</v>
      </c>
      <c r="F26" s="242"/>
      <c r="G26" s="242"/>
      <c r="H26" s="242"/>
      <c r="I26" s="242"/>
      <c r="J26" s="242"/>
      <c r="K26" s="242"/>
    </row>
    <row r="27" spans="2:11">
      <c r="B27" s="242"/>
      <c r="C27" s="242"/>
      <c r="D27" s="242"/>
      <c r="E27" s="242" t="s">
        <v>511</v>
      </c>
      <c r="F27" s="242"/>
      <c r="G27" s="242"/>
      <c r="H27" s="242"/>
      <c r="I27" s="242"/>
      <c r="J27" s="242">
        <v>2.3186624999999999E-2</v>
      </c>
      <c r="K27" s="242"/>
    </row>
    <row r="28" spans="2:11">
      <c r="B28" s="242"/>
      <c r="C28" s="242"/>
      <c r="D28" s="242"/>
      <c r="E28" s="242"/>
      <c r="F28" s="242" t="s">
        <v>499</v>
      </c>
      <c r="G28" s="242"/>
      <c r="H28" s="242"/>
      <c r="I28" s="242"/>
      <c r="J28" s="242">
        <v>1.5E-3</v>
      </c>
      <c r="K28" s="242"/>
    </row>
    <row r="29" spans="2:11">
      <c r="B29" s="242"/>
      <c r="C29" s="242"/>
      <c r="D29" s="242"/>
      <c r="E29" s="242"/>
      <c r="F29" s="242" t="s">
        <v>501</v>
      </c>
      <c r="G29" s="242"/>
      <c r="H29" s="242"/>
      <c r="I29" s="242"/>
      <c r="J29" s="242">
        <v>1.3777228601968301E-3</v>
      </c>
      <c r="K29" s="242"/>
    </row>
    <row r="30" spans="2:11">
      <c r="B30" s="242"/>
      <c r="C30" s="242"/>
      <c r="D30" s="242"/>
      <c r="E30" s="242"/>
      <c r="F30" s="242" t="s">
        <v>523</v>
      </c>
      <c r="G30" s="242"/>
      <c r="H30" s="242"/>
      <c r="I30" s="242"/>
      <c r="J30" s="242">
        <v>8.574121747084128E-5</v>
      </c>
      <c r="K30" s="242"/>
    </row>
    <row r="31" spans="2:11">
      <c r="B31" s="241" t="s">
        <v>558</v>
      </c>
      <c r="C31" s="241" t="s">
        <v>559</v>
      </c>
      <c r="D31" s="241" t="str">
        <f>AGR_Comm!$D$65</f>
        <v>AGR_DUMMY_NRG_CATTLE</v>
      </c>
      <c r="E31" s="241"/>
      <c r="F31" s="241"/>
      <c r="G31" s="241">
        <v>4.9765253411344545</v>
      </c>
      <c r="H31" s="241">
        <v>4.9765253411344545</v>
      </c>
      <c r="I31" s="241">
        <v>1</v>
      </c>
      <c r="J31" s="241"/>
      <c r="K31" s="241">
        <v>1</v>
      </c>
    </row>
    <row r="32" spans="2:11">
      <c r="B32" s="241"/>
      <c r="C32" s="241"/>
      <c r="D32" s="241"/>
      <c r="E32" s="241" t="s">
        <v>537</v>
      </c>
      <c r="F32" s="241"/>
      <c r="G32" s="241"/>
      <c r="H32" s="241"/>
      <c r="I32" s="241"/>
      <c r="J32" s="241"/>
      <c r="K32" s="241"/>
    </row>
    <row r="33" spans="2:11">
      <c r="B33" s="241"/>
      <c r="C33" s="241"/>
      <c r="D33" s="241"/>
      <c r="E33" s="241" t="s">
        <v>513</v>
      </c>
      <c r="F33" s="241"/>
      <c r="G33" s="241"/>
      <c r="H33" s="241"/>
      <c r="I33" s="241"/>
      <c r="J33" s="241">
        <v>3.066E-2</v>
      </c>
      <c r="K33" s="241"/>
    </row>
    <row r="34" spans="2:11">
      <c r="B34" s="241"/>
      <c r="C34" s="241"/>
      <c r="D34" s="241"/>
      <c r="E34" s="241"/>
      <c r="F34" s="241" t="s">
        <v>499</v>
      </c>
      <c r="G34" s="241"/>
      <c r="H34" s="241"/>
      <c r="I34" s="241"/>
      <c r="J34" s="241">
        <v>5.00000000000004E-3</v>
      </c>
      <c r="K34" s="241"/>
    </row>
    <row r="35" spans="2:11">
      <c r="B35" s="241"/>
      <c r="C35" s="241"/>
      <c r="D35" s="241"/>
      <c r="E35" s="241"/>
      <c r="F35" s="241" t="s">
        <v>501</v>
      </c>
      <c r="G35" s="241"/>
      <c r="H35" s="241"/>
      <c r="I35" s="241"/>
      <c r="J35" s="241">
        <v>1.3000000000009E-4</v>
      </c>
      <c r="K35" s="241"/>
    </row>
    <row r="36" spans="2:11">
      <c r="B36" s="241"/>
      <c r="C36" s="241"/>
      <c r="D36" s="241"/>
      <c r="E36" s="241"/>
      <c r="F36" s="241" t="s">
        <v>523</v>
      </c>
      <c r="G36" s="241"/>
      <c r="H36" s="241"/>
      <c r="I36" s="241"/>
      <c r="J36" s="241">
        <v>3.4996311428315267E-5</v>
      </c>
      <c r="K36" s="241"/>
    </row>
    <row r="37" spans="2:11">
      <c r="B37" s="242" t="s">
        <v>560</v>
      </c>
      <c r="C37" s="242" t="s">
        <v>561</v>
      </c>
      <c r="D37" s="242" t="str">
        <f>AGR_Comm!$D$65</f>
        <v>AGR_DUMMY_NRG_CATTLE</v>
      </c>
      <c r="E37" s="242"/>
      <c r="F37" s="242"/>
      <c r="G37" s="242">
        <v>20.306000000000001</v>
      </c>
      <c r="H37" s="242">
        <v>20.306000000000001</v>
      </c>
      <c r="I37" s="242">
        <v>1</v>
      </c>
      <c r="J37" s="242"/>
      <c r="K37" s="242">
        <v>1</v>
      </c>
    </row>
    <row r="38" spans="2:11">
      <c r="B38" s="242"/>
      <c r="C38" s="242"/>
      <c r="D38" s="242"/>
      <c r="E38" s="242" t="s">
        <v>538</v>
      </c>
      <c r="F38" s="242"/>
      <c r="G38" s="242"/>
      <c r="H38" s="242"/>
      <c r="I38" s="242"/>
      <c r="J38" s="242"/>
      <c r="K38" s="242"/>
    </row>
    <row r="39" spans="2:11">
      <c r="B39" s="242"/>
      <c r="C39" s="242"/>
      <c r="D39" s="242"/>
      <c r="E39" s="242" t="s">
        <v>515</v>
      </c>
      <c r="F39" s="242"/>
      <c r="G39" s="242"/>
      <c r="H39" s="242"/>
      <c r="I39" s="242"/>
      <c r="J39" s="242">
        <v>1.752</v>
      </c>
      <c r="K39" s="242"/>
    </row>
    <row r="40" spans="2:11">
      <c r="B40" s="242"/>
      <c r="C40" s="242"/>
      <c r="D40" s="242"/>
      <c r="E40" s="242"/>
      <c r="F40" s="242" t="s">
        <v>499</v>
      </c>
      <c r="G40" s="242"/>
      <c r="H40" s="242"/>
      <c r="I40" s="242"/>
      <c r="J40" s="242">
        <v>1.8000000000000019E-2</v>
      </c>
      <c r="K40" s="242"/>
    </row>
    <row r="41" spans="2:11">
      <c r="B41" s="242"/>
      <c r="C41" s="242"/>
      <c r="D41" s="242"/>
      <c r="E41" s="242"/>
      <c r="F41" s="242" t="s">
        <v>501</v>
      </c>
      <c r="G41" s="242"/>
      <c r="H41" s="242"/>
      <c r="I41" s="242"/>
      <c r="J41" s="242">
        <v>1.5599999999999802E-3</v>
      </c>
      <c r="K41" s="242"/>
    </row>
    <row r="42" spans="2:11">
      <c r="B42" s="242"/>
      <c r="C42" s="242"/>
      <c r="D42" s="242"/>
      <c r="E42" s="242"/>
      <c r="F42" s="242" t="s">
        <v>523</v>
      </c>
      <c r="G42" s="242"/>
      <c r="H42" s="242"/>
      <c r="I42" s="242"/>
      <c r="J42" s="242">
        <v>3.3491071428571359E-4</v>
      </c>
      <c r="K42" s="242"/>
    </row>
    <row r="43" spans="2:11">
      <c r="B43" s="241" t="s">
        <v>562</v>
      </c>
      <c r="C43" s="241" t="s">
        <v>563</v>
      </c>
      <c r="D43" s="241" t="str">
        <f>AGR_Comm!$D$65</f>
        <v>AGR_DUMMY_NRG_CATTLE</v>
      </c>
      <c r="E43" s="241"/>
      <c r="F43" s="241"/>
      <c r="G43" s="241">
        <v>5170.067</v>
      </c>
      <c r="H43" s="241">
        <v>5170.067</v>
      </c>
      <c r="I43" s="241">
        <v>1</v>
      </c>
      <c r="J43" s="241"/>
      <c r="K43" s="241">
        <v>1</v>
      </c>
    </row>
    <row r="44" spans="2:11">
      <c r="B44" s="241"/>
      <c r="C44" s="241"/>
      <c r="D44" s="241"/>
      <c r="E44" s="241" t="s">
        <v>539</v>
      </c>
      <c r="F44" s="241"/>
      <c r="G44" s="241"/>
      <c r="H44" s="241"/>
      <c r="I44" s="241"/>
      <c r="J44" s="241"/>
      <c r="K44" s="241"/>
    </row>
    <row r="45" spans="2:11">
      <c r="B45" s="241"/>
      <c r="C45" s="241"/>
      <c r="D45" s="241"/>
      <c r="E45" s="241" t="s">
        <v>517</v>
      </c>
      <c r="F45" s="241"/>
      <c r="G45" s="241"/>
      <c r="H45" s="241"/>
      <c r="I45" s="241"/>
      <c r="J45" s="241">
        <v>5.6940000000000003E-3</v>
      </c>
      <c r="K45" s="241"/>
    </row>
    <row r="46" spans="2:11">
      <c r="B46" s="241"/>
      <c r="C46" s="241"/>
      <c r="D46" s="241"/>
      <c r="E46" s="241"/>
      <c r="F46" s="241" t="s">
        <v>501</v>
      </c>
      <c r="G46" s="241"/>
      <c r="H46" s="241"/>
      <c r="I46" s="241"/>
      <c r="J46" s="241">
        <v>2.7762587827240005E-5</v>
      </c>
      <c r="K46" s="241"/>
    </row>
    <row r="47" spans="2:11">
      <c r="B47" s="241"/>
      <c r="C47" s="241"/>
      <c r="D47" s="241"/>
      <c r="E47" s="241"/>
      <c r="F47" s="241" t="s">
        <v>523</v>
      </c>
      <c r="G47" s="241"/>
      <c r="H47" s="241"/>
      <c r="I47" s="241"/>
      <c r="J47" s="241">
        <v>1.1960521853592914E-6</v>
      </c>
      <c r="K47" s="241"/>
    </row>
    <row r="48" spans="2:11">
      <c r="B48" s="242" t="s">
        <v>564</v>
      </c>
      <c r="C48" s="242" t="s">
        <v>565</v>
      </c>
      <c r="D48" s="242" t="str">
        <f>AGR_Comm!$D$65</f>
        <v>AGR_DUMMY_NRG_CATTLE</v>
      </c>
      <c r="E48" s="242"/>
      <c r="F48" s="242"/>
      <c r="G48" s="242">
        <v>17.32</v>
      </c>
      <c r="H48" s="242">
        <v>17.32</v>
      </c>
      <c r="I48" s="242">
        <v>1</v>
      </c>
      <c r="J48" s="242"/>
      <c r="K48" s="242">
        <v>1</v>
      </c>
    </row>
    <row r="49" spans="2:11">
      <c r="B49" s="242"/>
      <c r="C49" s="242"/>
      <c r="D49" s="242"/>
      <c r="E49" s="242" t="s">
        <v>540</v>
      </c>
      <c r="F49" s="242"/>
      <c r="G49" s="242"/>
      <c r="H49" s="242"/>
      <c r="I49" s="242"/>
      <c r="J49" s="242"/>
      <c r="K49" s="242"/>
    </row>
    <row r="50" spans="2:11">
      <c r="B50" s="242"/>
      <c r="C50" s="242"/>
      <c r="D50" s="242"/>
      <c r="E50" s="242" t="s">
        <v>519</v>
      </c>
      <c r="F50" s="242"/>
      <c r="G50" s="242"/>
      <c r="H50" s="242"/>
      <c r="I50" s="242"/>
      <c r="J50" s="242">
        <v>5.6940000000000003E-3</v>
      </c>
      <c r="K50" s="242"/>
    </row>
    <row r="51" spans="2:11">
      <c r="B51" s="242"/>
      <c r="C51" s="242"/>
      <c r="D51" s="242"/>
      <c r="E51" s="242"/>
      <c r="F51" s="242" t="s">
        <v>501</v>
      </c>
      <c r="G51" s="242"/>
      <c r="H51" s="242"/>
      <c r="I51" s="242"/>
      <c r="J51" s="242">
        <v>7.9999999999999993E-5</v>
      </c>
      <c r="K51" s="242"/>
    </row>
    <row r="52" spans="2:11">
      <c r="B52" s="242"/>
      <c r="C52" s="242"/>
      <c r="D52" s="242"/>
      <c r="E52" s="242"/>
      <c r="F52" s="242" t="s">
        <v>523</v>
      </c>
      <c r="G52" s="242"/>
      <c r="H52" s="242"/>
      <c r="I52" s="242"/>
      <c r="J52" s="242">
        <v>2.5457142857134688E-5</v>
      </c>
      <c r="K52" s="242"/>
    </row>
    <row r="53" spans="2:11">
      <c r="B53" s="241" t="s">
        <v>566</v>
      </c>
      <c r="C53" s="241" t="s">
        <v>567</v>
      </c>
      <c r="D53" s="241" t="str">
        <f>AGR_Comm!$D$65</f>
        <v>AGR_DUMMY_NRG_CATTLE</v>
      </c>
      <c r="E53" s="241"/>
      <c r="F53" s="241"/>
      <c r="G53" s="241">
        <v>16.899000000000001</v>
      </c>
      <c r="H53" s="241">
        <v>16.899000000000001</v>
      </c>
      <c r="I53" s="241">
        <v>1</v>
      </c>
      <c r="J53" s="241"/>
      <c r="K53" s="241">
        <v>1</v>
      </c>
    </row>
    <row r="54" spans="2:11">
      <c r="B54" s="241"/>
      <c r="C54" s="241"/>
      <c r="D54" s="241"/>
      <c r="E54" s="241" t="s">
        <v>541</v>
      </c>
      <c r="F54" s="241"/>
      <c r="G54" s="241"/>
      <c r="H54" s="241"/>
      <c r="I54" s="241"/>
      <c r="J54" s="241"/>
      <c r="K54" s="241"/>
    </row>
    <row r="55" spans="2:11">
      <c r="B55" s="241"/>
      <c r="C55" s="241"/>
      <c r="D55" s="241"/>
      <c r="E55" s="241" t="s">
        <v>521</v>
      </c>
      <c r="F55" s="241"/>
      <c r="G55" s="241"/>
      <c r="H55" s="241"/>
      <c r="I55" s="241"/>
      <c r="J55" s="241">
        <v>5.6940000000000003E-3</v>
      </c>
      <c r="K55" s="241"/>
    </row>
    <row r="56" spans="2:11">
      <c r="B56" s="241"/>
      <c r="C56" s="241"/>
      <c r="D56" s="241"/>
      <c r="E56" s="241"/>
      <c r="F56" s="241" t="s">
        <v>501</v>
      </c>
      <c r="G56" s="241"/>
      <c r="H56" s="241"/>
      <c r="I56" s="241"/>
      <c r="J56" s="241">
        <v>6.8000000000000005E-4</v>
      </c>
      <c r="K56" s="241"/>
    </row>
    <row r="57" spans="2:11">
      <c r="B57" s="241"/>
      <c r="C57" s="241"/>
      <c r="D57" s="241"/>
      <c r="E57" s="241"/>
      <c r="F57" s="241" t="s">
        <v>523</v>
      </c>
      <c r="G57" s="241"/>
      <c r="H57" s="241"/>
      <c r="I57" s="241"/>
      <c r="J57" s="241">
        <v>2.0002178975221327E-5</v>
      </c>
      <c r="K57" s="241"/>
    </row>
    <row r="58" spans="2:11">
      <c r="B58" s="243" t="s">
        <v>568</v>
      </c>
      <c r="C58" s="243" t="s">
        <v>568</v>
      </c>
      <c r="D58" s="243" t="str">
        <f>AGR_Comm!$D$65</f>
        <v>AGR_DUMMY_NRG_CATTLE</v>
      </c>
      <c r="E58" s="243"/>
      <c r="F58" s="243"/>
      <c r="G58" s="243">
        <v>5628.7045253411343</v>
      </c>
      <c r="H58" s="243">
        <v>5628.7045253411343</v>
      </c>
      <c r="I58" s="243">
        <v>1</v>
      </c>
      <c r="J58" s="243"/>
      <c r="K58" s="243">
        <v>1</v>
      </c>
    </row>
    <row r="59" spans="2:11">
      <c r="B59" s="244"/>
      <c r="C59" s="244"/>
      <c r="D59" s="244"/>
      <c r="E59" s="244" t="s">
        <v>542</v>
      </c>
      <c r="F59" s="244"/>
      <c r="G59" s="244"/>
      <c r="H59" s="244"/>
      <c r="I59" s="244"/>
      <c r="J59" s="244"/>
      <c r="K59" s="244"/>
    </row>
    <row r="60" spans="2:11" ht="13.8" thickBot="1">
      <c r="B60" s="245"/>
      <c r="C60" s="245"/>
      <c r="D60" s="245"/>
      <c r="E60" s="245"/>
      <c r="F60" s="245" t="s">
        <v>523</v>
      </c>
      <c r="G60" s="245"/>
      <c r="H60" s="245"/>
      <c r="I60" s="245"/>
      <c r="J60" s="245">
        <v>2.5538809853867566E-5</v>
      </c>
      <c r="K60" s="245"/>
    </row>
    <row r="65" spans="2:5">
      <c r="B65" s="38"/>
      <c r="C65" s="38"/>
      <c r="D65" s="251" t="s">
        <v>701</v>
      </c>
      <c r="E65" s="42"/>
    </row>
    <row r="66" spans="2:5">
      <c r="B66" s="252" t="s">
        <v>73</v>
      </c>
      <c r="C66" s="253" t="s">
        <v>149</v>
      </c>
      <c r="D66" s="252" t="s">
        <v>132</v>
      </c>
      <c r="E66" s="254" t="s">
        <v>611</v>
      </c>
    </row>
    <row r="67" spans="2:5" ht="13.8" thickBot="1">
      <c r="B67" s="255" t="s">
        <v>464</v>
      </c>
      <c r="C67" s="255" t="s">
        <v>465</v>
      </c>
      <c r="D67" s="255" t="s">
        <v>467</v>
      </c>
      <c r="E67" s="255" t="s">
        <v>612</v>
      </c>
    </row>
    <row r="68" spans="2:5">
      <c r="B68" s="256" t="str">
        <f>AGR_Processes!D27</f>
        <v>AGR_IMP_DUMMY_NRG_LIV</v>
      </c>
      <c r="C68" s="256" t="str">
        <f>AGR_Processes!E27</f>
        <v>Dummy Energy Import</v>
      </c>
      <c r="D68" s="256" t="str">
        <f>AGR_Comm!$D$65</f>
        <v>AGR_DUMMY_NRG_CATTLE</v>
      </c>
      <c r="E68" s="256">
        <v>1E-3</v>
      </c>
    </row>
    <row r="69" spans="2:5" ht="13.8" thickBot="1">
      <c r="B69" s="257" t="str">
        <f>AGR_Processes!D28</f>
        <v>AGR_IMP_LAND_RESIDUE</v>
      </c>
      <c r="C69" s="257" t="str">
        <f>AGR_Processes!E28</f>
        <v>Dummy Import of Crop Residues for Biogas Production</v>
      </c>
      <c r="D69" s="257" t="str">
        <f>AGR_Comm!D68</f>
        <v>AGR_DUMMY_LAND_RESIDUES</v>
      </c>
      <c r="E69" s="257">
        <v>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A133"/>
  <sheetViews>
    <sheetView topLeftCell="E74" zoomScale="85" zoomScaleNormal="85" zoomScaleSheetLayoutView="50" workbookViewId="0">
      <selection activeCell="E66" sqref="A66:XFD66"/>
    </sheetView>
  </sheetViews>
  <sheetFormatPr defaultColWidth="9.109375" defaultRowHeight="13.2"/>
  <cols>
    <col min="1" max="1" width="10.44140625" style="269" customWidth="1"/>
    <col min="2" max="2" width="43.109375" style="269" customWidth="1"/>
    <col min="3" max="3" width="29.44140625" style="269" customWidth="1"/>
    <col min="4" max="4" width="26.88671875" style="269" customWidth="1"/>
    <col min="5" max="5" width="29.109375" style="269" customWidth="1"/>
    <col min="6" max="6" width="34" style="269" customWidth="1"/>
    <col min="7" max="7" width="9" style="269" bestFit="1" customWidth="1"/>
    <col min="8" max="10" width="12.44140625" style="269" bestFit="1" customWidth="1"/>
    <col min="11" max="12" width="12.88671875" style="269" bestFit="1" customWidth="1"/>
    <col min="13" max="13" width="12.88671875" style="269" customWidth="1"/>
    <col min="14" max="14" width="12.88671875" style="269" bestFit="1" customWidth="1"/>
    <col min="15" max="25" width="12.88671875" style="269" customWidth="1"/>
    <col min="26" max="26" width="9.109375" style="269" customWidth="1"/>
    <col min="27" max="27" width="27.5546875" style="269" customWidth="1"/>
    <col min="28" max="16384" width="9.109375" style="269"/>
  </cols>
  <sheetData>
    <row r="3" spans="2:13">
      <c r="F3" s="237"/>
      <c r="G3" s="237"/>
    </row>
    <row r="4" spans="2:13" ht="39.6">
      <c r="B4" s="71" t="s">
        <v>73</v>
      </c>
      <c r="C4" s="72" t="s">
        <v>149</v>
      </c>
      <c r="D4" s="72" t="s">
        <v>131</v>
      </c>
      <c r="E4" s="71" t="s">
        <v>132</v>
      </c>
      <c r="F4" s="71" t="s">
        <v>599</v>
      </c>
      <c r="G4" s="73" t="s">
        <v>600</v>
      </c>
      <c r="H4" s="322" t="s">
        <v>601</v>
      </c>
      <c r="I4" s="322" t="s">
        <v>602</v>
      </c>
      <c r="J4" s="322" t="s">
        <v>171</v>
      </c>
      <c r="K4" s="322" t="s">
        <v>603</v>
      </c>
      <c r="L4" s="322" t="s">
        <v>604</v>
      </c>
      <c r="M4" s="323"/>
    </row>
    <row r="5" spans="2:13" ht="13.8" thickBot="1">
      <c r="B5" s="74" t="s">
        <v>464</v>
      </c>
      <c r="C5" s="74" t="s">
        <v>465</v>
      </c>
      <c r="D5" s="74"/>
      <c r="E5" s="74" t="s">
        <v>467</v>
      </c>
      <c r="F5" s="74"/>
      <c r="G5" s="74" t="s">
        <v>605</v>
      </c>
      <c r="H5" s="324" t="s">
        <v>606</v>
      </c>
      <c r="I5" s="324"/>
      <c r="J5" s="324"/>
      <c r="K5" s="324"/>
      <c r="L5" s="324"/>
      <c r="M5" s="325"/>
    </row>
    <row r="6" spans="2:13" ht="15.9" customHeight="1">
      <c r="B6" s="326" t="str">
        <f>[1]SEC_Processes!D40</f>
        <v>AGR_FERT_N_INORG</v>
      </c>
      <c r="C6" s="326" t="str">
        <f>[1]SEC_Processes!E40</f>
        <v>AGR_FERT_N_INORG</v>
      </c>
      <c r="D6" s="327" t="str">
        <f>[1]SEC_Comm!$D$61</f>
        <v>AGR_LAND</v>
      </c>
      <c r="E6" s="327" t="str">
        <f>[1]SEC_Comm!$D$62</f>
        <v>AGR_DUMMY_DMD_LAND</v>
      </c>
      <c r="F6" s="327" t="str">
        <f>[1]SEC_Comm!$D$36</f>
        <v>AGR_N2O</v>
      </c>
      <c r="G6" s="327">
        <v>100</v>
      </c>
      <c r="H6" s="327">
        <v>3.3536446309540635E-3</v>
      </c>
      <c r="I6" s="327">
        <v>3.3536446309540635E-3</v>
      </c>
      <c r="J6" s="327">
        <v>1</v>
      </c>
      <c r="K6" s="327">
        <v>1</v>
      </c>
      <c r="L6" s="326">
        <v>1</v>
      </c>
      <c r="M6" s="326"/>
    </row>
    <row r="7" spans="2:13" ht="15.9" customHeight="1">
      <c r="B7" s="328" t="str">
        <f>[1]SEC_Processes!D41</f>
        <v>AGR_FERT_N_MANURE</v>
      </c>
      <c r="C7" s="328" t="str">
        <f>[1]SEC_Processes!E41</f>
        <v>AGR_FERT_N_MANURE</v>
      </c>
      <c r="D7" s="328" t="str">
        <f>[1]SEC_Comm!$D$61</f>
        <v>AGR_LAND</v>
      </c>
      <c r="E7" s="328" t="str">
        <f>[1]SEC_Comm!$D$62</f>
        <v>AGR_DUMMY_DMD_LAND</v>
      </c>
      <c r="F7" s="328" t="str">
        <f>[1]SEC_Comm!$D$36</f>
        <v>AGR_N2O</v>
      </c>
      <c r="G7" s="328">
        <v>100</v>
      </c>
      <c r="H7" s="328">
        <v>1.3636721995992276E-3</v>
      </c>
      <c r="I7" s="328">
        <v>1.3636721995992276E-3</v>
      </c>
      <c r="J7" s="328">
        <v>1</v>
      </c>
      <c r="K7" s="328">
        <v>1</v>
      </c>
      <c r="L7" s="328">
        <v>1</v>
      </c>
      <c r="M7" s="328"/>
    </row>
    <row r="8" spans="2:13" ht="15.9" customHeight="1">
      <c r="B8" s="326" t="str">
        <f>[1]SEC_Processes!D42</f>
        <v>AGR_FERT_N_SLUDGE</v>
      </c>
      <c r="C8" s="326" t="str">
        <f>[1]SEC_Processes!E42</f>
        <v>AGR_FERT_N_SLUDGE</v>
      </c>
      <c r="D8" s="326" t="str">
        <f>[1]SEC_Comm!$D$61</f>
        <v>AGR_LAND</v>
      </c>
      <c r="E8" s="326" t="str">
        <f>[1]SEC_Comm!$D$62</f>
        <v>AGR_DUMMY_DMD_LAND</v>
      </c>
      <c r="F8" s="326" t="str">
        <f>[1]SEC_Comm!$D$36</f>
        <v>AGR_N2O</v>
      </c>
      <c r="G8" s="326">
        <v>100</v>
      </c>
      <c r="H8" s="326">
        <v>1.6167876959150761E-5</v>
      </c>
      <c r="I8" s="326">
        <v>1.6167876959150761E-5</v>
      </c>
      <c r="J8" s="326">
        <v>1</v>
      </c>
      <c r="K8" s="326">
        <v>1</v>
      </c>
      <c r="L8" s="326">
        <v>1</v>
      </c>
      <c r="M8" s="326"/>
    </row>
    <row r="9" spans="2:13" ht="15.9" customHeight="1">
      <c r="B9" s="328" t="str">
        <f>[1]SEC_Processes!D43</f>
        <v>AGR_FERT_N_URINE</v>
      </c>
      <c r="C9" s="328" t="str">
        <f>[1]SEC_Processes!E43</f>
        <v>AGR_FERT_N_URINE</v>
      </c>
      <c r="D9" s="328" t="str">
        <f>[1]SEC_Comm!$D$61</f>
        <v>AGR_LAND</v>
      </c>
      <c r="E9" s="328" t="str">
        <f>[1]SEC_Comm!$D$62</f>
        <v>AGR_DUMMY_DMD_LAND</v>
      </c>
      <c r="F9" s="328" t="str">
        <f>[1]SEC_Comm!$D$36</f>
        <v>AGR_N2O</v>
      </c>
      <c r="G9" s="328">
        <v>100</v>
      </c>
      <c r="H9" s="328">
        <v>3.5521265615012299E-4</v>
      </c>
      <c r="I9" s="328">
        <v>3.5521265615012299E-4</v>
      </c>
      <c r="J9" s="328">
        <v>1</v>
      </c>
      <c r="K9" s="328">
        <v>1</v>
      </c>
      <c r="L9" s="328">
        <v>1</v>
      </c>
      <c r="M9" s="328"/>
    </row>
    <row r="10" spans="2:13" ht="15.9" customHeight="1">
      <c r="B10" s="326" t="str">
        <f>[1]SEC_Processes!D44</f>
        <v>AGR_FERT_N_CROP-RES</v>
      </c>
      <c r="C10" s="326" t="str">
        <f>[1]SEC_Processes!E44</f>
        <v>AGR_FERT_N_CROP-RES</v>
      </c>
      <c r="D10" s="326" t="str">
        <f>[1]SEC_Comm!$D$61</f>
        <v>AGR_LAND</v>
      </c>
      <c r="E10" s="326" t="str">
        <f>[1]SEC_Comm!$D$62</f>
        <v>AGR_DUMMY_DMD_LAND</v>
      </c>
      <c r="F10" s="326" t="str">
        <f>[1]SEC_Comm!$D$36</f>
        <v>AGR_N2O</v>
      </c>
      <c r="G10" s="326">
        <v>100</v>
      </c>
      <c r="H10" s="326">
        <v>1.3317292501199591E-3</v>
      </c>
      <c r="I10" s="326">
        <v>1.3317292501199591E-3</v>
      </c>
      <c r="J10" s="326">
        <v>1</v>
      </c>
      <c r="K10" s="326">
        <v>1</v>
      </c>
      <c r="L10" s="326">
        <v>1</v>
      </c>
      <c r="M10" s="326"/>
    </row>
    <row r="11" spans="2:13" ht="15.9" customHeight="1">
      <c r="B11" s="328" t="str">
        <f>[1]SEC_Processes!D45</f>
        <v>AGR_FERT_N_MIN</v>
      </c>
      <c r="C11" s="328" t="str">
        <f>[1]SEC_Processes!E45</f>
        <v>AGR_FERT_N_MIN</v>
      </c>
      <c r="D11" s="328" t="str">
        <f>[1]SEC_Comm!$D$61</f>
        <v>AGR_LAND</v>
      </c>
      <c r="E11" s="328" t="str">
        <f>[1]SEC_Comm!$D$62</f>
        <v>AGR_DUMMY_DMD_LAND</v>
      </c>
      <c r="F11" s="328" t="str">
        <f>[1]SEC_Comm!$D$36</f>
        <v>AGR_N2O</v>
      </c>
      <c r="G11" s="328">
        <v>100</v>
      </c>
      <c r="H11" s="328">
        <v>3.3444092997706812E-5</v>
      </c>
      <c r="I11" s="328">
        <v>3.3444092997706812E-5</v>
      </c>
      <c r="J11" s="328">
        <v>1</v>
      </c>
      <c r="K11" s="328">
        <v>1</v>
      </c>
      <c r="L11" s="328">
        <v>1</v>
      </c>
      <c r="M11" s="328"/>
    </row>
    <row r="12" spans="2:13" ht="15.9" customHeight="1">
      <c r="B12" s="326" t="str">
        <f>[1]SEC_Processes!D46</f>
        <v>AGR_FERT_N_CULT</v>
      </c>
      <c r="C12" s="326" t="str">
        <f>[1]SEC_Processes!E46</f>
        <v>AGR_FERT_N_CULT</v>
      </c>
      <c r="D12" s="326" t="str">
        <f>[1]SEC_Comm!$D$61</f>
        <v>AGR_LAND</v>
      </c>
      <c r="E12" s="326" t="str">
        <f>[1]SEC_Comm!$D$62</f>
        <v>AGR_DUMMY_DMD_LAND</v>
      </c>
      <c r="F12" s="326" t="str">
        <f>[1]SEC_Comm!$D$36</f>
        <v>AGR_N2O</v>
      </c>
      <c r="G12" s="326">
        <v>100</v>
      </c>
      <c r="H12" s="326">
        <v>2.3921301121307636E-3</v>
      </c>
      <c r="I12" s="326">
        <v>2.3921301121307636E-3</v>
      </c>
      <c r="J12" s="326">
        <v>1</v>
      </c>
      <c r="K12" s="326">
        <v>1</v>
      </c>
      <c r="L12" s="326">
        <v>1</v>
      </c>
      <c r="M12" s="326"/>
    </row>
    <row r="13" spans="2:13" ht="15.9" customHeight="1">
      <c r="B13" s="328" t="str">
        <f>[1]SEC_Processes!D47</f>
        <v>AGR_FERT_N_ATM-DEP</v>
      </c>
      <c r="C13" s="328" t="str">
        <f>[1]SEC_Processes!E47</f>
        <v>AGR_FERT_N_ATM-DEP</v>
      </c>
      <c r="D13" s="328" t="str">
        <f>[1]SEC_Comm!$D$61</f>
        <v>AGR_LAND</v>
      </c>
      <c r="E13" s="328" t="str">
        <f>[1]SEC_Comm!$D$62</f>
        <v>AGR_DUMMY_DMD_LAND</v>
      </c>
      <c r="F13" s="328" t="str">
        <f>[1]SEC_Comm!$D$36</f>
        <v>AGR_N2O</v>
      </c>
      <c r="G13" s="328">
        <v>100</v>
      </c>
      <c r="H13" s="328">
        <v>6.474598752018464E-4</v>
      </c>
      <c r="I13" s="328">
        <v>6.474598752018464E-4</v>
      </c>
      <c r="J13" s="328">
        <v>1</v>
      </c>
      <c r="K13" s="328">
        <v>1</v>
      </c>
      <c r="L13" s="328">
        <v>1</v>
      </c>
      <c r="M13" s="328"/>
    </row>
    <row r="14" spans="2:13" ht="15.9" customHeight="1" thickBot="1">
      <c r="B14" s="329" t="str">
        <f>[1]SEC_Processes!D48</f>
        <v>AGR_FERT_N_NITR-LEACH</v>
      </c>
      <c r="C14" s="329" t="str">
        <f>[1]SEC_Processes!E48</f>
        <v>AGR_FERT_N_NITR-LEACH</v>
      </c>
      <c r="D14" s="329" t="str">
        <f>[1]SEC_Comm!$D$61</f>
        <v>AGR_LAND</v>
      </c>
      <c r="E14" s="329" t="str">
        <f>[1]SEC_Comm!$D$62</f>
        <v>AGR_DUMMY_DMD_LAND</v>
      </c>
      <c r="F14" s="329" t="str">
        <f>[1]SEC_Comm!$D$36</f>
        <v>AGR_N2O</v>
      </c>
      <c r="G14" s="329">
        <v>100</v>
      </c>
      <c r="H14" s="329">
        <v>1.4128413827858835E-3</v>
      </c>
      <c r="I14" s="329">
        <v>1.4128413827858835E-3</v>
      </c>
      <c r="J14" s="329">
        <v>1</v>
      </c>
      <c r="K14" s="329">
        <v>1</v>
      </c>
      <c r="L14" s="329">
        <v>1</v>
      </c>
      <c r="M14" s="326"/>
    </row>
    <row r="16" spans="2:13">
      <c r="F16" s="237"/>
      <c r="G16" s="237"/>
    </row>
    <row r="17" spans="2:19" ht="39.6">
      <c r="B17" s="71" t="s">
        <v>73</v>
      </c>
      <c r="C17" s="72" t="s">
        <v>149</v>
      </c>
      <c r="D17" s="72" t="s">
        <v>131</v>
      </c>
      <c r="E17" s="71" t="s">
        <v>132</v>
      </c>
      <c r="F17" s="71" t="s">
        <v>599</v>
      </c>
      <c r="G17" s="73" t="s">
        <v>600</v>
      </c>
      <c r="H17" s="322" t="s">
        <v>607</v>
      </c>
      <c r="I17" s="322" t="s">
        <v>608</v>
      </c>
      <c r="J17" s="322" t="s">
        <v>171</v>
      </c>
      <c r="K17" s="322" t="s">
        <v>603</v>
      </c>
      <c r="L17" s="322" t="s">
        <v>604</v>
      </c>
      <c r="M17" s="323"/>
    </row>
    <row r="18" spans="2:19" ht="13.8" thickBot="1">
      <c r="B18" s="74" t="s">
        <v>464</v>
      </c>
      <c r="C18" s="74" t="s">
        <v>465</v>
      </c>
      <c r="D18" s="74"/>
      <c r="E18" s="74" t="s">
        <v>467</v>
      </c>
      <c r="F18" s="74"/>
      <c r="G18" s="74" t="s">
        <v>605</v>
      </c>
      <c r="H18" s="324" t="s">
        <v>606</v>
      </c>
      <c r="I18" s="324"/>
      <c r="J18" s="324"/>
      <c r="K18" s="324"/>
      <c r="L18" s="324"/>
      <c r="M18" s="325"/>
    </row>
    <row r="19" spans="2:19">
      <c r="B19" s="327" t="str">
        <f>[1]SEC_Processes!D49</f>
        <v>AGR_LAND_FERT_CO2_LIM</v>
      </c>
      <c r="C19" s="327" t="str">
        <f>[1]SEC_Processes!E49</f>
        <v>AGR_LAND_FERT_CO2_LIM</v>
      </c>
      <c r="D19" s="327" t="str">
        <f>[1]SEC_Comm!$D$61</f>
        <v>AGR_LAND</v>
      </c>
      <c r="E19" s="327" t="str">
        <f>[1]SEC_Comm!$D$62</f>
        <v>AGR_DUMMY_DMD_LAND</v>
      </c>
      <c r="F19" s="327" t="str">
        <f>[1]SEC_Comm!$D$24</f>
        <v>AGR_CO2</v>
      </c>
      <c r="G19" s="327">
        <v>100</v>
      </c>
      <c r="H19" s="327">
        <v>0.13152132080584736</v>
      </c>
      <c r="I19" s="327">
        <v>0.13152132080584736</v>
      </c>
      <c r="J19" s="327">
        <v>1</v>
      </c>
      <c r="K19" s="327">
        <v>1</v>
      </c>
      <c r="L19" s="326">
        <v>1</v>
      </c>
      <c r="M19" s="326"/>
    </row>
    <row r="20" spans="2:19">
      <c r="B20" s="328" t="str">
        <f>[1]SEC_Processes!D50</f>
        <v>AGR_LAND_FERT_CO2_DOL</v>
      </c>
      <c r="C20" s="328" t="str">
        <f>[1]SEC_Processes!E50</f>
        <v>AGR_LAND_FERT_CO2_DOL</v>
      </c>
      <c r="D20" s="328" t="str">
        <f>[1]SEC_Comm!$D$61</f>
        <v>AGR_LAND</v>
      </c>
      <c r="E20" s="328" t="str">
        <f>[1]SEC_Comm!$D$62</f>
        <v>AGR_DUMMY_DMD_LAND</v>
      </c>
      <c r="F20" s="328" t="str">
        <f>[1]SEC_Comm!$D$24</f>
        <v>AGR_CO2</v>
      </c>
      <c r="G20" s="328">
        <v>100</v>
      </c>
      <c r="H20" s="328">
        <v>4.8130324585142367E-2</v>
      </c>
      <c r="I20" s="328">
        <v>4.8130324585142367E-2</v>
      </c>
      <c r="J20" s="328">
        <v>1</v>
      </c>
      <c r="K20" s="328">
        <v>1</v>
      </c>
      <c r="L20" s="328">
        <v>1</v>
      </c>
      <c r="M20" s="328"/>
    </row>
    <row r="21" spans="2:19">
      <c r="B21" s="326" t="str">
        <f>[1]SEC_Processes!D51</f>
        <v>AGR_LAND_FERT_CO2_UREA</v>
      </c>
      <c r="C21" s="326" t="str">
        <f>[1]SEC_Processes!E51</f>
        <v>AGR_LAND_FERT_CO2_UREA</v>
      </c>
      <c r="D21" s="326" t="str">
        <f>[1]SEC_Comm!$D$61</f>
        <v>AGR_LAND</v>
      </c>
      <c r="E21" s="326" t="str">
        <f>[1]SEC_Comm!$D$62</f>
        <v>AGR_DUMMY_DMD_LAND</v>
      </c>
      <c r="F21" s="326" t="str">
        <f>[1]SEC_Comm!$D$24</f>
        <v>AGR_CO2</v>
      </c>
      <c r="G21" s="326">
        <v>100</v>
      </c>
      <c r="H21" s="326">
        <v>8.9067158554401421E-2</v>
      </c>
      <c r="I21" s="326">
        <v>8.9067158554401421E-2</v>
      </c>
      <c r="J21" s="326">
        <v>1</v>
      </c>
      <c r="K21" s="326">
        <v>1</v>
      </c>
      <c r="L21" s="326">
        <v>1</v>
      </c>
      <c r="M21" s="326"/>
    </row>
    <row r="22" spans="2:19" ht="13.8" thickBot="1">
      <c r="B22" s="330" t="str">
        <f>[1]SEC_Processes!D52</f>
        <v>AGR_LAND_FERT_CO2_OTH</v>
      </c>
      <c r="C22" s="330" t="str">
        <f>[1]SEC_Processes!E52</f>
        <v>AGR_LAND_FERT_CO2_OTH</v>
      </c>
      <c r="D22" s="330" t="str">
        <f>[1]SEC_Comm!$D$61</f>
        <v>AGR_LAND</v>
      </c>
      <c r="E22" s="330" t="str">
        <f>[1]SEC_Comm!$D$62</f>
        <v>AGR_DUMMY_DMD_LAND</v>
      </c>
      <c r="F22" s="330" t="str">
        <f>[1]SEC_Comm!$D$24</f>
        <v>AGR_CO2</v>
      </c>
      <c r="G22" s="330">
        <v>100</v>
      </c>
      <c r="H22" s="330">
        <v>5.3429612525204687E-2</v>
      </c>
      <c r="I22" s="330">
        <v>5.3429612525204687E-2</v>
      </c>
      <c r="J22" s="330">
        <v>1</v>
      </c>
      <c r="K22" s="330">
        <v>1</v>
      </c>
      <c r="L22" s="330">
        <v>1</v>
      </c>
      <c r="M22" s="328"/>
    </row>
    <row r="25" spans="2:19">
      <c r="F25" s="237" t="s">
        <v>656</v>
      </c>
      <c r="G25" s="237"/>
    </row>
    <row r="26" spans="2:19" ht="39.6">
      <c r="B26" s="331" t="s">
        <v>73</v>
      </c>
      <c r="C26" s="332" t="s">
        <v>149</v>
      </c>
      <c r="D26" s="332" t="s">
        <v>131</v>
      </c>
      <c r="E26" s="333" t="s">
        <v>132</v>
      </c>
      <c r="F26" s="333" t="s">
        <v>599</v>
      </c>
      <c r="G26" s="334" t="s">
        <v>600</v>
      </c>
      <c r="H26" s="335" t="s">
        <v>604</v>
      </c>
      <c r="I26" s="335" t="s">
        <v>732</v>
      </c>
      <c r="J26" s="335" t="s">
        <v>171</v>
      </c>
      <c r="K26" s="335" t="s">
        <v>620</v>
      </c>
      <c r="L26" s="336" t="s">
        <v>169</v>
      </c>
      <c r="M26" s="335" t="s">
        <v>601</v>
      </c>
      <c r="N26" s="335" t="s">
        <v>602</v>
      </c>
      <c r="P26" s="337" t="s">
        <v>733</v>
      </c>
      <c r="Q26" s="73" t="s">
        <v>704</v>
      </c>
      <c r="R26" s="73"/>
      <c r="S26" s="73" t="s">
        <v>705</v>
      </c>
    </row>
    <row r="27" spans="2:19">
      <c r="B27" s="338" t="s">
        <v>464</v>
      </c>
      <c r="C27" s="339" t="s">
        <v>465</v>
      </c>
      <c r="D27" s="339"/>
      <c r="E27" s="339" t="s">
        <v>467</v>
      </c>
      <c r="F27" s="339"/>
      <c r="G27" s="339" t="s">
        <v>605</v>
      </c>
      <c r="H27" s="340" t="s">
        <v>734</v>
      </c>
      <c r="I27" s="340" t="s">
        <v>735</v>
      </c>
      <c r="J27" s="340"/>
      <c r="K27" s="340" t="s">
        <v>735</v>
      </c>
      <c r="L27" s="341"/>
      <c r="M27" s="340" t="s">
        <v>606</v>
      </c>
      <c r="N27" s="340"/>
      <c r="P27" s="342" t="s">
        <v>736</v>
      </c>
      <c r="Q27" s="340"/>
      <c r="R27" s="340"/>
      <c r="S27" s="340" t="s">
        <v>52</v>
      </c>
    </row>
    <row r="28" spans="2:19" ht="15.9" customHeight="1">
      <c r="B28" s="343" t="s">
        <v>582</v>
      </c>
      <c r="C28" s="270" t="s">
        <v>582</v>
      </c>
      <c r="D28" s="344"/>
      <c r="E28" s="344"/>
      <c r="F28" s="344"/>
      <c r="G28" s="345">
        <f>I109</f>
        <v>2373.3000000000002</v>
      </c>
      <c r="H28" s="344"/>
      <c r="I28" s="344"/>
      <c r="J28" s="270">
        <v>1</v>
      </c>
      <c r="K28" s="344"/>
      <c r="L28" s="346">
        <v>1</v>
      </c>
      <c r="M28" s="344"/>
      <c r="N28" s="344"/>
      <c r="P28" s="344"/>
    </row>
    <row r="29" spans="2:19" ht="15.9" customHeight="1">
      <c r="B29" s="347"/>
      <c r="D29" s="348" t="s">
        <v>682</v>
      </c>
      <c r="H29" s="348">
        <v>1</v>
      </c>
      <c r="L29" s="349"/>
    </row>
    <row r="30" spans="2:19" ht="15.9" customHeight="1">
      <c r="B30" s="347"/>
      <c r="D30" s="326"/>
      <c r="E30" s="350" t="s">
        <v>684</v>
      </c>
      <c r="K30" s="350">
        <f>J109/10</f>
        <v>5.34</v>
      </c>
      <c r="L30" s="349"/>
    </row>
    <row r="31" spans="2:19" ht="15.9" customHeight="1">
      <c r="B31" s="347"/>
      <c r="E31" s="278" t="s">
        <v>633</v>
      </c>
      <c r="I31" s="278">
        <f>P31*Q31</f>
        <v>0.78389961188850954</v>
      </c>
      <c r="L31" s="349"/>
      <c r="P31" s="351">
        <f>((K109/10)/I109)*Q106*0.33/1000</f>
        <v>1.5677992237770191</v>
      </c>
      <c r="Q31" s="278">
        <v>0.5</v>
      </c>
      <c r="S31" s="278">
        <f>I31*G28</f>
        <v>1860.4289488949998</v>
      </c>
    </row>
    <row r="32" spans="2:19" ht="15.9" customHeight="1">
      <c r="B32" s="352"/>
      <c r="C32" s="353"/>
      <c r="D32" s="353"/>
      <c r="E32" s="353"/>
      <c r="F32" s="354" t="s">
        <v>523</v>
      </c>
      <c r="G32" s="353"/>
      <c r="H32" s="353"/>
      <c r="I32" s="353"/>
      <c r="J32" s="353"/>
      <c r="K32" s="353"/>
      <c r="L32" s="355"/>
      <c r="M32" s="354">
        <v>1.4E-3</v>
      </c>
      <c r="N32" s="354">
        <v>1.4E-3</v>
      </c>
    </row>
    <row r="33" spans="2:19" ht="15.9" customHeight="1">
      <c r="B33" s="356" t="s">
        <v>583</v>
      </c>
      <c r="C33" s="270" t="s">
        <v>583</v>
      </c>
      <c r="D33" s="344"/>
      <c r="E33" s="344"/>
      <c r="F33" s="344"/>
      <c r="G33" s="270">
        <f>I113</f>
        <v>675.3</v>
      </c>
      <c r="H33" s="344"/>
      <c r="I33" s="344"/>
      <c r="J33" s="270">
        <v>1</v>
      </c>
      <c r="K33" s="344"/>
      <c r="L33" s="346">
        <v>1</v>
      </c>
      <c r="M33" s="344"/>
      <c r="N33" s="344"/>
    </row>
    <row r="34" spans="2:19" ht="15.9" customHeight="1">
      <c r="B34" s="347"/>
      <c r="D34" s="348" t="s">
        <v>682</v>
      </c>
      <c r="H34" s="348">
        <v>1</v>
      </c>
      <c r="L34" s="349"/>
    </row>
    <row r="35" spans="2:19" ht="15.9" customHeight="1">
      <c r="B35" s="347"/>
      <c r="E35" s="350" t="s">
        <v>685</v>
      </c>
      <c r="K35" s="350">
        <f>J113/10</f>
        <v>4.4399999999999995</v>
      </c>
      <c r="L35" s="349"/>
    </row>
    <row r="36" spans="2:19" ht="15.9" customHeight="1">
      <c r="B36" s="347"/>
      <c r="E36" s="278" t="s">
        <v>634</v>
      </c>
      <c r="I36" s="278">
        <f>P36*Q36</f>
        <v>0.58652764282541103</v>
      </c>
      <c r="L36" s="349"/>
      <c r="P36" s="351">
        <f>((K113/10)/I113)*R106*0.33/1000</f>
        <v>1.1730552856508221</v>
      </c>
      <c r="Q36" s="278">
        <v>0.5</v>
      </c>
      <c r="S36" s="278">
        <f t="shared" ref="S36:S81" si="0">I36*G33</f>
        <v>396.08211720000003</v>
      </c>
    </row>
    <row r="37" spans="2:19" ht="15.9" customHeight="1">
      <c r="B37" s="352"/>
      <c r="C37" s="353"/>
      <c r="D37" s="353"/>
      <c r="E37" s="353"/>
      <c r="F37" s="279" t="s">
        <v>523</v>
      </c>
      <c r="G37" s="353"/>
      <c r="H37" s="353"/>
      <c r="I37" s="353"/>
      <c r="J37" s="353"/>
      <c r="K37" s="353"/>
      <c r="L37" s="355"/>
      <c r="M37" s="354">
        <v>1.4E-3</v>
      </c>
      <c r="N37" s="354">
        <v>1.4E-3</v>
      </c>
    </row>
    <row r="38" spans="2:19" ht="15.9" customHeight="1">
      <c r="B38" s="356" t="s">
        <v>584</v>
      </c>
      <c r="C38" s="270" t="s">
        <v>584</v>
      </c>
      <c r="D38" s="344"/>
      <c r="E38" s="344"/>
      <c r="F38" s="344"/>
      <c r="G38" s="270">
        <f>I121</f>
        <v>946.1</v>
      </c>
      <c r="H38" s="344"/>
      <c r="I38" s="344"/>
      <c r="J38" s="270">
        <v>1</v>
      </c>
      <c r="K38" s="344"/>
      <c r="L38" s="346">
        <v>1</v>
      </c>
      <c r="M38" s="344"/>
      <c r="N38" s="344"/>
    </row>
    <row r="39" spans="2:19" ht="15.9" customHeight="1">
      <c r="B39" s="347"/>
      <c r="D39" s="348" t="s">
        <v>682</v>
      </c>
      <c r="H39" s="348">
        <v>1</v>
      </c>
      <c r="L39" s="349"/>
    </row>
    <row r="40" spans="2:19" ht="15.9" customHeight="1">
      <c r="B40" s="347"/>
      <c r="E40" s="350" t="s">
        <v>686</v>
      </c>
      <c r="K40" s="357">
        <f>J121/10</f>
        <v>7.2099999999999991</v>
      </c>
      <c r="L40" s="349"/>
    </row>
    <row r="41" spans="2:19" ht="15.9" customHeight="1">
      <c r="B41" s="347"/>
      <c r="E41" s="278" t="s">
        <v>635</v>
      </c>
      <c r="I41" s="278">
        <f>P41*Q41</f>
        <v>1.0588164699503224</v>
      </c>
      <c r="K41" s="358" t="s">
        <v>364</v>
      </c>
      <c r="L41" s="349"/>
      <c r="P41" s="351">
        <f>((K121/10)/I121)*Q106*0.33/1000</f>
        <v>2.1176329399006448</v>
      </c>
      <c r="Q41" s="278">
        <v>0.5</v>
      </c>
      <c r="S41" s="278">
        <f t="shared" si="0"/>
        <v>1001.7462622200001</v>
      </c>
    </row>
    <row r="42" spans="2:19" ht="15.9" customHeight="1">
      <c r="B42" s="352"/>
      <c r="C42" s="353"/>
      <c r="D42" s="353"/>
      <c r="E42" s="353"/>
      <c r="F42" s="354" t="s">
        <v>523</v>
      </c>
      <c r="G42" s="353"/>
      <c r="H42" s="353"/>
      <c r="I42" s="353"/>
      <c r="J42" s="353"/>
      <c r="K42" s="353"/>
      <c r="L42" s="355"/>
      <c r="M42" s="354">
        <v>2.3700000000000001E-3</v>
      </c>
      <c r="N42" s="354">
        <v>2.3700000000000001E-3</v>
      </c>
    </row>
    <row r="43" spans="2:19" ht="15.9" customHeight="1">
      <c r="B43" s="359" t="s">
        <v>585</v>
      </c>
      <c r="C43" s="360" t="s">
        <v>585</v>
      </c>
      <c r="G43" s="360">
        <f>I119</f>
        <v>590.9</v>
      </c>
      <c r="J43" s="360">
        <v>1</v>
      </c>
      <c r="L43" s="361">
        <v>1</v>
      </c>
    </row>
    <row r="44" spans="2:19" ht="15.9" customHeight="1">
      <c r="B44" s="347"/>
      <c r="D44" s="348" t="s">
        <v>682</v>
      </c>
      <c r="H44" s="348">
        <v>1</v>
      </c>
      <c r="L44" s="349"/>
    </row>
    <row r="45" spans="2:19" ht="15.9" customHeight="1">
      <c r="B45" s="347"/>
      <c r="E45" s="350" t="s">
        <v>687</v>
      </c>
      <c r="K45" s="357">
        <f>J119/10</f>
        <v>3.5200000000000005</v>
      </c>
      <c r="L45" s="349"/>
    </row>
    <row r="46" spans="2:19" ht="15.9" customHeight="1">
      <c r="B46" s="347"/>
      <c r="E46" s="278" t="s">
        <v>636</v>
      </c>
      <c r="I46" s="278">
        <f>P46*Q46</f>
        <v>0.52271761254019289</v>
      </c>
      <c r="L46" s="349"/>
      <c r="P46" s="351">
        <f>((K119/10)/I119)*T106*0.33/1000</f>
        <v>1.0454352250803858</v>
      </c>
      <c r="Q46" s="278">
        <v>0.5</v>
      </c>
      <c r="S46" s="278">
        <f t="shared" si="0"/>
        <v>308.87383724999995</v>
      </c>
    </row>
    <row r="47" spans="2:19" ht="15.9" customHeight="1">
      <c r="B47" s="352"/>
      <c r="C47" s="353"/>
      <c r="D47" s="353"/>
      <c r="E47" s="353"/>
      <c r="F47" s="354" t="s">
        <v>523</v>
      </c>
      <c r="G47" s="353"/>
      <c r="H47" s="353"/>
      <c r="I47" s="353"/>
      <c r="J47" s="353"/>
      <c r="K47" s="353"/>
      <c r="L47" s="355"/>
      <c r="M47" s="362">
        <v>2.4316666669999998E-3</v>
      </c>
      <c r="N47" s="362">
        <v>2.4316666669999998E-3</v>
      </c>
    </row>
    <row r="48" spans="2:19" ht="15.9" customHeight="1">
      <c r="B48" s="356" t="s">
        <v>586</v>
      </c>
      <c r="C48" s="270" t="s">
        <v>586</v>
      </c>
      <c r="D48" s="344"/>
      <c r="E48" s="344"/>
      <c r="F48" s="344"/>
      <c r="G48" s="345">
        <f>I117</f>
        <v>1389</v>
      </c>
      <c r="H48" s="344"/>
      <c r="I48" s="344"/>
      <c r="J48" s="270">
        <v>1</v>
      </c>
      <c r="K48" s="344"/>
      <c r="L48" s="346">
        <v>1</v>
      </c>
      <c r="M48" s="344"/>
      <c r="N48" s="344"/>
    </row>
    <row r="49" spans="2:26" ht="15.9" customHeight="1">
      <c r="B49" s="347"/>
      <c r="D49" s="348" t="s">
        <v>682</v>
      </c>
      <c r="H49" s="348">
        <v>1</v>
      </c>
      <c r="L49" s="349"/>
    </row>
    <row r="50" spans="2:26" ht="15.9" customHeight="1">
      <c r="B50" s="347"/>
      <c r="E50" s="350" t="s">
        <v>688</v>
      </c>
      <c r="K50" s="350">
        <f>J117/10</f>
        <v>4.46</v>
      </c>
      <c r="L50" s="349"/>
    </row>
    <row r="51" spans="2:26" ht="15.9" customHeight="1">
      <c r="B51" s="347"/>
      <c r="E51" s="278" t="s">
        <v>637</v>
      </c>
      <c r="I51" s="278">
        <f>P51*Q51</f>
        <v>0.80952866511879074</v>
      </c>
      <c r="L51" s="349"/>
      <c r="P51" s="351">
        <f>((K117/10)/I117)*U106*0.33/1000</f>
        <v>1.6190573302375815</v>
      </c>
      <c r="Q51" s="278">
        <v>0.5</v>
      </c>
      <c r="S51" s="278">
        <f t="shared" si="0"/>
        <v>1124.4353158500003</v>
      </c>
    </row>
    <row r="52" spans="2:26">
      <c r="B52" s="352"/>
      <c r="C52" s="353"/>
      <c r="D52" s="353"/>
      <c r="E52" s="353"/>
      <c r="F52" s="354" t="s">
        <v>523</v>
      </c>
      <c r="G52" s="353"/>
      <c r="H52" s="353"/>
      <c r="I52" s="353"/>
      <c r="J52" s="353"/>
      <c r="K52" s="353"/>
      <c r="L52" s="355"/>
      <c r="M52" s="354">
        <v>4.4999999999999997E-3</v>
      </c>
      <c r="N52" s="354">
        <v>4.4999999999999997E-3</v>
      </c>
    </row>
    <row r="53" spans="2:26" ht="15.9" customHeight="1">
      <c r="B53" s="356" t="s">
        <v>587</v>
      </c>
      <c r="C53" s="270" t="s">
        <v>587</v>
      </c>
      <c r="D53" s="344"/>
      <c r="E53" s="344"/>
      <c r="F53" s="344"/>
      <c r="G53" s="270">
        <f>I115</f>
        <v>500.1</v>
      </c>
      <c r="H53" s="344"/>
      <c r="I53" s="344"/>
      <c r="J53" s="270">
        <v>1</v>
      </c>
      <c r="K53" s="344"/>
      <c r="L53" s="346">
        <v>1</v>
      </c>
      <c r="M53" s="344"/>
      <c r="N53" s="344"/>
    </row>
    <row r="54" spans="2:26" ht="15.9" customHeight="1">
      <c r="B54" s="347"/>
      <c r="D54" s="348" t="s">
        <v>682</v>
      </c>
      <c r="H54" s="348">
        <v>1</v>
      </c>
      <c r="L54" s="349"/>
    </row>
    <row r="55" spans="2:26" ht="15.9" customHeight="1">
      <c r="B55" s="347"/>
      <c r="E55" s="350" t="s">
        <v>689</v>
      </c>
      <c r="K55" s="350">
        <f>J115/10</f>
        <v>3.3200000000000003</v>
      </c>
      <c r="L55" s="349"/>
    </row>
    <row r="56" spans="2:26" ht="15.9" customHeight="1">
      <c r="B56" s="347"/>
      <c r="E56" s="278" t="s">
        <v>638</v>
      </c>
      <c r="I56" s="278">
        <f>P56*Q56</f>
        <v>0.60172868116376732</v>
      </c>
      <c r="L56" s="349"/>
      <c r="P56" s="351">
        <f>((K115/10)/I115)*V106*0.33/1000</f>
        <v>1.2034573623275346</v>
      </c>
      <c r="Q56" s="278">
        <v>0.5</v>
      </c>
      <c r="S56" s="278">
        <f t="shared" si="0"/>
        <v>300.92451345000006</v>
      </c>
    </row>
    <row r="57" spans="2:26" ht="15.9" customHeight="1">
      <c r="B57" s="352"/>
      <c r="C57" s="353"/>
      <c r="D57" s="353"/>
      <c r="E57" s="353"/>
      <c r="F57" s="354" t="s">
        <v>523</v>
      </c>
      <c r="G57" s="353"/>
      <c r="H57" s="353"/>
      <c r="I57" s="353"/>
      <c r="J57" s="353"/>
      <c r="K57" s="353"/>
      <c r="L57" s="355"/>
      <c r="M57" s="354">
        <v>1.9599999999999999E-3</v>
      </c>
      <c r="N57" s="354">
        <v>1.9599999999999999E-3</v>
      </c>
    </row>
    <row r="58" spans="2:26" ht="15.9" customHeight="1">
      <c r="B58" s="343" t="s">
        <v>588</v>
      </c>
      <c r="C58" s="270" t="s">
        <v>588</v>
      </c>
      <c r="D58" s="344"/>
      <c r="E58" s="344"/>
      <c r="F58" s="344"/>
      <c r="G58" s="270">
        <f>I111</f>
        <v>843.6</v>
      </c>
      <c r="H58" s="344"/>
      <c r="I58" s="344"/>
      <c r="J58" s="270">
        <v>1</v>
      </c>
      <c r="K58" s="344"/>
      <c r="L58" s="346">
        <v>1</v>
      </c>
      <c r="M58" s="344"/>
      <c r="N58" s="344"/>
    </row>
    <row r="59" spans="2:26" ht="15.9" customHeight="1">
      <c r="B59" s="347"/>
      <c r="D59" s="348" t="s">
        <v>682</v>
      </c>
      <c r="H59" s="348">
        <v>1</v>
      </c>
      <c r="L59" s="349"/>
    </row>
    <row r="60" spans="2:26" ht="15.9" customHeight="1">
      <c r="B60" s="347"/>
      <c r="E60" s="350" t="s">
        <v>690</v>
      </c>
      <c r="K60" s="350">
        <f>J111/10</f>
        <v>3.5100000000000002</v>
      </c>
      <c r="L60" s="349"/>
    </row>
    <row r="61" spans="2:26" ht="15.9" customHeight="1">
      <c r="B61" s="347"/>
      <c r="E61" s="278" t="s">
        <v>639</v>
      </c>
      <c r="I61" s="278">
        <v>3.2383000000000002</v>
      </c>
      <c r="L61" s="349"/>
      <c r="P61" s="351">
        <f>((K111/10)/I111)*W106*0.33/1000</f>
        <v>1.6209167588904694</v>
      </c>
      <c r="Q61" s="278">
        <v>0.5</v>
      </c>
      <c r="S61" s="278">
        <f t="shared" si="0"/>
        <v>2731.8298800000002</v>
      </c>
    </row>
    <row r="62" spans="2:26">
      <c r="B62" s="352"/>
      <c r="C62" s="353"/>
      <c r="D62" s="353"/>
      <c r="E62" s="353"/>
      <c r="F62" s="354" t="s">
        <v>523</v>
      </c>
      <c r="G62" s="353"/>
      <c r="H62" s="353"/>
      <c r="I62" s="353"/>
      <c r="J62" s="353"/>
      <c r="K62" s="353"/>
      <c r="L62" s="355"/>
      <c r="M62" s="354">
        <v>2.96E-3</v>
      </c>
      <c r="N62" s="354">
        <v>2.96E-3</v>
      </c>
      <c r="U62" s="284"/>
      <c r="V62" s="284"/>
      <c r="W62" s="284"/>
      <c r="X62" s="284"/>
      <c r="Y62" s="284"/>
      <c r="Z62" s="284"/>
    </row>
    <row r="63" spans="2:26" ht="15.9" customHeight="1">
      <c r="B63" s="356" t="s">
        <v>589</v>
      </c>
      <c r="C63" s="270" t="s">
        <v>589</v>
      </c>
      <c r="D63" s="344"/>
      <c r="E63" s="344"/>
      <c r="F63" s="344"/>
      <c r="G63" s="270">
        <f>I123+I125</f>
        <v>90.399999999999991</v>
      </c>
      <c r="H63" s="344"/>
      <c r="I63" s="344"/>
      <c r="J63" s="270">
        <v>1</v>
      </c>
      <c r="K63" s="344"/>
      <c r="L63" s="346">
        <v>1</v>
      </c>
      <c r="M63" s="344"/>
      <c r="N63" s="344"/>
    </row>
    <row r="64" spans="2:26" ht="15.9" customHeight="1">
      <c r="B64" s="347"/>
      <c r="D64" s="348" t="s">
        <v>682</v>
      </c>
      <c r="H64" s="348">
        <v>1</v>
      </c>
      <c r="L64" s="349"/>
    </row>
    <row r="65" spans="2:26" ht="15.9" customHeight="1">
      <c r="B65" s="347"/>
      <c r="E65" s="350" t="s">
        <v>691</v>
      </c>
      <c r="K65" s="357">
        <f>(J123+J125)/2/10</f>
        <v>1.6149999999999998</v>
      </c>
      <c r="L65" s="349"/>
      <c r="U65" s="284"/>
      <c r="V65" s="284"/>
      <c r="W65" s="284"/>
      <c r="X65" s="284"/>
      <c r="Y65" s="284"/>
      <c r="Z65" s="284"/>
    </row>
    <row r="66" spans="2:26" ht="15.9" customHeight="1">
      <c r="B66" s="347"/>
      <c r="E66" s="278" t="s">
        <v>640</v>
      </c>
      <c r="I66" s="278">
        <f>P66*Q66</f>
        <v>0.42731568584070806</v>
      </c>
      <c r="L66" s="349"/>
      <c r="P66" s="351">
        <f>(((K123+K125)/10)/(I125+I123))*X106*0.33/1000</f>
        <v>0.85463137168141612</v>
      </c>
      <c r="Q66" s="278">
        <v>0.5</v>
      </c>
      <c r="S66" s="278">
        <f t="shared" si="0"/>
        <v>38.629338000000004</v>
      </c>
    </row>
    <row r="67" spans="2:26" ht="15.9" customHeight="1">
      <c r="B67" s="352"/>
      <c r="C67" s="353"/>
      <c r="D67" s="353"/>
      <c r="E67" s="353"/>
      <c r="F67" s="354" t="s">
        <v>523</v>
      </c>
      <c r="G67" s="353"/>
      <c r="H67" s="353"/>
      <c r="I67" s="353"/>
      <c r="J67" s="353"/>
      <c r="K67" s="353"/>
      <c r="L67" s="355"/>
      <c r="M67" s="354">
        <v>4.6799999999999999E-5</v>
      </c>
      <c r="N67" s="354">
        <v>4.6799999999999999E-5</v>
      </c>
    </row>
    <row r="68" spans="2:26" ht="15.9" customHeight="1">
      <c r="B68" s="343" t="s">
        <v>590</v>
      </c>
      <c r="C68" s="270" t="s">
        <v>590</v>
      </c>
      <c r="D68" s="344"/>
      <c r="E68" s="344"/>
      <c r="F68" s="344"/>
      <c r="G68" s="270">
        <f>I133</f>
        <v>18</v>
      </c>
      <c r="H68" s="344"/>
      <c r="I68" s="344"/>
      <c r="J68" s="270">
        <v>1</v>
      </c>
      <c r="K68" s="344"/>
      <c r="L68" s="346">
        <v>1</v>
      </c>
      <c r="M68" s="344"/>
      <c r="N68" s="344"/>
    </row>
    <row r="69" spans="2:26" ht="15.9" customHeight="1">
      <c r="B69" s="347"/>
      <c r="D69" s="348" t="s">
        <v>682</v>
      </c>
      <c r="H69" s="348">
        <v>1</v>
      </c>
      <c r="L69" s="349"/>
    </row>
    <row r="70" spans="2:26" ht="15.9" customHeight="1">
      <c r="B70" s="347"/>
      <c r="E70" s="350" t="s">
        <v>692</v>
      </c>
      <c r="K70" s="350">
        <f>J133/10</f>
        <v>15.3</v>
      </c>
      <c r="L70" s="349"/>
    </row>
    <row r="71" spans="2:26" ht="15.9" customHeight="1">
      <c r="B71" s="347" t="s">
        <v>174</v>
      </c>
      <c r="E71" s="278" t="s">
        <v>641</v>
      </c>
      <c r="I71" s="278">
        <f>P71*Q71</f>
        <v>0</v>
      </c>
      <c r="L71" s="349"/>
      <c r="P71" s="278">
        <v>0</v>
      </c>
      <c r="Q71" s="278">
        <v>0</v>
      </c>
      <c r="S71" s="278">
        <f t="shared" si="0"/>
        <v>0</v>
      </c>
    </row>
    <row r="72" spans="2:26" ht="15.9" customHeight="1">
      <c r="B72" s="352"/>
      <c r="C72" s="353"/>
      <c r="D72" s="353"/>
      <c r="E72" s="353"/>
      <c r="F72" s="354" t="s">
        <v>523</v>
      </c>
      <c r="G72" s="353"/>
      <c r="H72" s="353"/>
      <c r="I72" s="353"/>
      <c r="J72" s="353"/>
      <c r="K72" s="353"/>
      <c r="L72" s="355"/>
      <c r="M72" s="354">
        <v>1.5900000000000001E-3</v>
      </c>
      <c r="N72" s="354">
        <v>1.5900000000000001E-3</v>
      </c>
    </row>
    <row r="73" spans="2:26" ht="15.9" customHeight="1">
      <c r="B73" s="343" t="s">
        <v>591</v>
      </c>
      <c r="C73" s="270" t="s">
        <v>591</v>
      </c>
      <c r="D73" s="344"/>
      <c r="E73" s="344"/>
      <c r="F73" s="344"/>
      <c r="G73" s="270">
        <f>I131</f>
        <v>82.9</v>
      </c>
      <c r="H73" s="344"/>
      <c r="I73" s="344"/>
      <c r="J73" s="270">
        <v>1</v>
      </c>
      <c r="K73" s="344"/>
      <c r="L73" s="346">
        <v>1</v>
      </c>
      <c r="M73" s="344"/>
      <c r="N73" s="344"/>
    </row>
    <row r="74" spans="2:26" ht="15.9" customHeight="1">
      <c r="B74" s="347"/>
      <c r="D74" s="348" t="s">
        <v>682</v>
      </c>
      <c r="H74" s="348">
        <v>1</v>
      </c>
      <c r="L74" s="349"/>
    </row>
    <row r="75" spans="2:26" ht="15.9" customHeight="1">
      <c r="B75" s="347"/>
      <c r="E75" s="350" t="s">
        <v>693</v>
      </c>
      <c r="K75" s="350">
        <f>J131/10</f>
        <v>2.4500000000000002</v>
      </c>
      <c r="L75" s="349"/>
    </row>
    <row r="76" spans="2:26" ht="15.9" customHeight="1">
      <c r="B76" s="347" t="s">
        <v>174</v>
      </c>
      <c r="E76" s="278" t="s">
        <v>642</v>
      </c>
      <c r="I76" s="278">
        <f>P76*Q76</f>
        <v>0</v>
      </c>
      <c r="L76" s="349"/>
      <c r="P76" s="278">
        <v>0</v>
      </c>
      <c r="Q76" s="278">
        <v>0</v>
      </c>
      <c r="S76" s="278">
        <f t="shared" si="0"/>
        <v>0</v>
      </c>
    </row>
    <row r="77" spans="2:26" ht="15.9" customHeight="1">
      <c r="B77" s="352"/>
      <c r="C77" s="353"/>
      <c r="D77" s="353"/>
      <c r="E77" s="353"/>
      <c r="F77" s="354" t="s">
        <v>523</v>
      </c>
      <c r="G77" s="353"/>
      <c r="H77" s="353"/>
      <c r="I77" s="353"/>
      <c r="J77" s="353"/>
      <c r="K77" s="353"/>
      <c r="L77" s="355"/>
      <c r="M77" s="354">
        <v>1.5900000000000001E-3</v>
      </c>
      <c r="N77" s="354">
        <v>1.5900000000000001E-3</v>
      </c>
    </row>
    <row r="78" spans="2:26" ht="15.9" customHeight="1">
      <c r="B78" s="343" t="s">
        <v>592</v>
      </c>
      <c r="C78" s="270" t="s">
        <v>592</v>
      </c>
      <c r="D78" s="344"/>
      <c r="E78" s="344"/>
      <c r="F78" s="344"/>
      <c r="G78" s="270">
        <f>I127</f>
        <v>225.7</v>
      </c>
      <c r="H78" s="344"/>
      <c r="I78" s="344"/>
      <c r="J78" s="270">
        <v>1</v>
      </c>
      <c r="K78" s="344"/>
      <c r="L78" s="346">
        <v>1</v>
      </c>
      <c r="M78" s="344"/>
      <c r="N78" s="344"/>
    </row>
    <row r="79" spans="2:26" ht="15.9" customHeight="1">
      <c r="B79" s="347"/>
      <c r="D79" s="348" t="s">
        <v>682</v>
      </c>
      <c r="H79" s="348">
        <v>1</v>
      </c>
      <c r="L79" s="349"/>
    </row>
    <row r="80" spans="2:26" ht="15.9" customHeight="1">
      <c r="B80" s="347"/>
      <c r="E80" s="350" t="s">
        <v>694</v>
      </c>
      <c r="K80" s="350">
        <f>J127/10</f>
        <v>34.799999999999997</v>
      </c>
      <c r="L80" s="349"/>
    </row>
    <row r="81" spans="2:27" ht="15.9" customHeight="1">
      <c r="B81" s="347" t="s">
        <v>174</v>
      </c>
      <c r="E81" s="278" t="s">
        <v>643</v>
      </c>
      <c r="I81" s="278">
        <f>P81*Q81</f>
        <v>0</v>
      </c>
      <c r="L81" s="349"/>
      <c r="P81" s="278">
        <v>0</v>
      </c>
      <c r="Q81" s="278">
        <v>0</v>
      </c>
      <c r="S81" s="278">
        <f t="shared" si="0"/>
        <v>0</v>
      </c>
    </row>
    <row r="82" spans="2:27" ht="15.9" customHeight="1">
      <c r="B82" s="352"/>
      <c r="C82" s="353"/>
      <c r="D82" s="353"/>
      <c r="E82" s="353"/>
      <c r="F82" s="354" t="s">
        <v>523</v>
      </c>
      <c r="G82" s="353"/>
      <c r="H82" s="353"/>
      <c r="I82" s="363"/>
      <c r="J82" s="353"/>
      <c r="K82" s="353"/>
      <c r="L82" s="355"/>
      <c r="M82" s="354">
        <v>8.0999999999999996E-4</v>
      </c>
      <c r="N82" s="354">
        <v>8.0999999999999996E-4</v>
      </c>
    </row>
    <row r="83" spans="2:27" ht="15.9" customHeight="1">
      <c r="B83" s="343" t="s">
        <v>594</v>
      </c>
      <c r="C83" s="270" t="s">
        <v>594</v>
      </c>
      <c r="D83" s="344"/>
      <c r="E83" s="344"/>
      <c r="F83" s="344"/>
      <c r="G83" s="345">
        <f>I129</f>
        <v>1039.3</v>
      </c>
      <c r="H83" s="344"/>
      <c r="I83" s="344"/>
      <c r="J83" s="270">
        <v>1</v>
      </c>
      <c r="K83" s="344"/>
      <c r="L83" s="346">
        <v>1</v>
      </c>
      <c r="M83" s="344"/>
      <c r="N83" s="344"/>
    </row>
    <row r="84" spans="2:27" ht="15.9" customHeight="1">
      <c r="B84" s="347"/>
      <c r="D84" s="348" t="s">
        <v>682</v>
      </c>
      <c r="H84" s="348">
        <v>1</v>
      </c>
      <c r="L84" s="349"/>
    </row>
    <row r="85" spans="2:27" ht="15.9" customHeight="1">
      <c r="B85" s="347"/>
      <c r="E85" s="350" t="s">
        <v>695</v>
      </c>
      <c r="K85" s="350">
        <f>J129/10</f>
        <v>3.1</v>
      </c>
      <c r="L85" s="349"/>
    </row>
    <row r="86" spans="2:27" ht="15.9" customHeight="1">
      <c r="B86" s="347" t="s">
        <v>174</v>
      </c>
      <c r="E86" s="278" t="s">
        <v>645</v>
      </c>
      <c r="I86" s="278">
        <f>P86*Q86</f>
        <v>0</v>
      </c>
      <c r="L86" s="349"/>
      <c r="P86" s="278">
        <v>0</v>
      </c>
      <c r="Q86" s="278">
        <v>0</v>
      </c>
      <c r="S86" s="278">
        <f>I86*G83</f>
        <v>0</v>
      </c>
      <c r="U86" s="364"/>
      <c r="V86" s="364"/>
      <c r="W86" s="364"/>
      <c r="X86" s="364"/>
      <c r="Y86" s="364"/>
      <c r="Z86" s="364"/>
    </row>
    <row r="87" spans="2:27" ht="15.9" customHeight="1">
      <c r="B87" s="352"/>
      <c r="C87" s="353"/>
      <c r="D87" s="353"/>
      <c r="E87" s="353"/>
      <c r="F87" s="354" t="s">
        <v>523</v>
      </c>
      <c r="G87" s="353"/>
      <c r="H87" s="353"/>
      <c r="I87" s="353"/>
      <c r="J87" s="353"/>
      <c r="K87" s="353"/>
      <c r="L87" s="355"/>
      <c r="M87" s="354">
        <v>1.4E-3</v>
      </c>
      <c r="N87" s="354">
        <v>1.4E-3</v>
      </c>
    </row>
    <row r="88" spans="2:27" ht="15.9" customHeight="1">
      <c r="B88" s="343" t="s">
        <v>595</v>
      </c>
      <c r="C88" s="270" t="s">
        <v>595</v>
      </c>
      <c r="D88" s="344"/>
      <c r="E88" s="344"/>
      <c r="F88" s="344"/>
      <c r="G88" s="270">
        <v>0</v>
      </c>
      <c r="H88" s="344"/>
      <c r="I88" s="344"/>
      <c r="J88" s="270">
        <v>1</v>
      </c>
      <c r="K88" s="344"/>
      <c r="L88" s="346">
        <v>1</v>
      </c>
      <c r="M88" s="344"/>
      <c r="N88" s="344"/>
    </row>
    <row r="89" spans="2:27" ht="15.9" customHeight="1">
      <c r="B89" s="347"/>
      <c r="D89" s="348" t="s">
        <v>682</v>
      </c>
      <c r="H89" s="348">
        <v>1</v>
      </c>
      <c r="L89" s="349"/>
      <c r="U89" s="365"/>
      <c r="V89" s="365"/>
      <c r="W89" s="365"/>
      <c r="X89" s="365"/>
      <c r="Y89" s="365"/>
      <c r="Z89" s="365"/>
      <c r="AA89" s="366"/>
    </row>
    <row r="90" spans="2:27" ht="15.9" customHeight="1">
      <c r="B90" s="347"/>
      <c r="E90" s="350" t="s">
        <v>696</v>
      </c>
      <c r="K90" s="350">
        <v>0</v>
      </c>
      <c r="L90" s="349"/>
    </row>
    <row r="91" spans="2:27" ht="15.9" customHeight="1">
      <c r="B91" s="347" t="s">
        <v>174</v>
      </c>
      <c r="E91" s="278" t="s">
        <v>646</v>
      </c>
      <c r="I91" s="278">
        <f>P91*Q91</f>
        <v>0</v>
      </c>
      <c r="L91" s="349"/>
      <c r="P91" s="278">
        <v>0</v>
      </c>
      <c r="Q91" s="278">
        <v>0</v>
      </c>
      <c r="S91" s="278">
        <f t="shared" ref="S91:S96" si="1">I91*G88</f>
        <v>0</v>
      </c>
    </row>
    <row r="92" spans="2:27" ht="15.9" customHeight="1">
      <c r="B92" s="352"/>
      <c r="C92" s="353"/>
      <c r="D92" s="353"/>
      <c r="E92" s="353"/>
      <c r="F92" s="354" t="s">
        <v>523</v>
      </c>
      <c r="G92" s="353"/>
      <c r="H92" s="353"/>
      <c r="I92" s="353"/>
      <c r="J92" s="353"/>
      <c r="K92" s="353"/>
      <c r="L92" s="355"/>
      <c r="M92" s="354">
        <v>1.3450000000000001E-3</v>
      </c>
      <c r="N92" s="354">
        <v>1.3450000000000001E-3</v>
      </c>
    </row>
    <row r="93" spans="2:27" ht="15.9" customHeight="1">
      <c r="B93" s="343" t="s">
        <v>596</v>
      </c>
      <c r="C93" s="270" t="s">
        <v>596</v>
      </c>
      <c r="D93" s="344"/>
      <c r="E93" s="344"/>
      <c r="F93" s="344"/>
      <c r="G93" s="270">
        <v>0</v>
      </c>
      <c r="H93" s="344"/>
      <c r="I93" s="344"/>
      <c r="J93" s="270">
        <v>1</v>
      </c>
      <c r="K93" s="344"/>
      <c r="L93" s="346">
        <v>1</v>
      </c>
      <c r="M93" s="344"/>
      <c r="N93" s="344"/>
    </row>
    <row r="94" spans="2:27" ht="15.9" customHeight="1">
      <c r="B94" s="347"/>
      <c r="D94" s="348" t="s">
        <v>682</v>
      </c>
      <c r="H94" s="348">
        <v>1</v>
      </c>
      <c r="L94" s="349"/>
      <c r="U94" s="284"/>
      <c r="V94" s="284"/>
      <c r="W94" s="284"/>
      <c r="X94" s="284"/>
      <c r="Y94" s="284"/>
      <c r="Z94" s="284"/>
    </row>
    <row r="95" spans="2:27" ht="15.9" customHeight="1">
      <c r="B95" s="347"/>
      <c r="E95" s="350" t="s">
        <v>697</v>
      </c>
      <c r="K95" s="350">
        <v>0</v>
      </c>
      <c r="L95" s="349"/>
    </row>
    <row r="96" spans="2:27" ht="15.9" customHeight="1">
      <c r="B96" s="347" t="s">
        <v>174</v>
      </c>
      <c r="E96" s="278" t="s">
        <v>647</v>
      </c>
      <c r="I96" s="278">
        <f>P96*Q96</f>
        <v>0</v>
      </c>
      <c r="L96" s="349"/>
      <c r="P96" s="278">
        <v>0</v>
      </c>
      <c r="Q96" s="278">
        <v>0</v>
      </c>
      <c r="S96" s="278">
        <f t="shared" si="1"/>
        <v>0</v>
      </c>
    </row>
    <row r="97" spans="2:25" ht="15.9" customHeight="1">
      <c r="B97" s="352"/>
      <c r="C97" s="353"/>
      <c r="D97" s="353"/>
      <c r="E97" s="353"/>
      <c r="F97" s="354" t="s">
        <v>523</v>
      </c>
      <c r="G97" s="353"/>
      <c r="H97" s="353"/>
      <c r="I97" s="353"/>
      <c r="J97" s="353"/>
      <c r="K97" s="353"/>
      <c r="L97" s="355"/>
      <c r="M97" s="354">
        <v>2.0999999999999999E-3</v>
      </c>
      <c r="N97" s="354">
        <v>2.0999999999999999E-3</v>
      </c>
    </row>
    <row r="98" spans="2:25" ht="15.9" customHeight="1"/>
    <row r="99" spans="2:25" ht="15.9" customHeight="1">
      <c r="S99" s="269">
        <f>SUM(S31:S96)</f>
        <v>7762.9502128650001</v>
      </c>
    </row>
    <row r="100" spans="2:25" ht="15.9" customHeight="1"/>
    <row r="101" spans="2:25" ht="15.9" customHeight="1"/>
    <row r="102" spans="2:25" ht="15.9" customHeight="1" thickBot="1">
      <c r="H102" s="269" t="s">
        <v>737</v>
      </c>
    </row>
    <row r="103" spans="2:25" ht="23.4">
      <c r="H103" s="367"/>
      <c r="I103" s="368"/>
      <c r="J103" s="368"/>
      <c r="K103" s="368"/>
      <c r="L103" s="368"/>
      <c r="M103" s="368"/>
      <c r="N103" s="369"/>
      <c r="P103" s="370" t="s">
        <v>738</v>
      </c>
      <c r="Q103" s="371" t="s">
        <v>739</v>
      </c>
      <c r="R103" s="372" t="s">
        <v>740</v>
      </c>
      <c r="S103" s="372" t="s">
        <v>741</v>
      </c>
      <c r="T103" s="373" t="s">
        <v>742</v>
      </c>
      <c r="U103" s="374" t="s">
        <v>743</v>
      </c>
      <c r="V103" s="374" t="s">
        <v>744</v>
      </c>
      <c r="W103" s="374" t="s">
        <v>745</v>
      </c>
      <c r="X103" s="374" t="s">
        <v>746</v>
      </c>
      <c r="Y103" s="374" t="s">
        <v>747</v>
      </c>
    </row>
    <row r="104" spans="2:25" ht="16.2" thickBot="1">
      <c r="H104" s="445" t="s">
        <v>748</v>
      </c>
      <c r="I104" s="446"/>
      <c r="J104" s="446"/>
      <c r="K104" s="446"/>
      <c r="L104" s="446"/>
      <c r="M104" s="375"/>
      <c r="N104" s="376" t="s">
        <v>709</v>
      </c>
      <c r="P104" s="377" t="s">
        <v>721</v>
      </c>
      <c r="Q104" s="378" t="s">
        <v>721</v>
      </c>
      <c r="R104" s="379" t="s">
        <v>721</v>
      </c>
      <c r="S104" s="379" t="s">
        <v>721</v>
      </c>
      <c r="T104" s="380" t="s">
        <v>721</v>
      </c>
      <c r="U104" s="381" t="s">
        <v>721</v>
      </c>
      <c r="V104" s="381" t="s">
        <v>721</v>
      </c>
      <c r="W104" s="381" t="s">
        <v>721</v>
      </c>
      <c r="X104" s="381" t="s">
        <v>721</v>
      </c>
      <c r="Y104" s="381" t="s">
        <v>721</v>
      </c>
    </row>
    <row r="105" spans="2:25">
      <c r="D105" s="246" t="s">
        <v>656</v>
      </c>
      <c r="E105" s="42"/>
      <c r="H105" s="382"/>
      <c r="I105" s="375"/>
      <c r="J105" s="375"/>
      <c r="K105" s="375"/>
      <c r="L105" s="375"/>
      <c r="M105" s="375"/>
      <c r="N105" s="383"/>
      <c r="P105" s="384" t="s">
        <v>749</v>
      </c>
      <c r="Q105" s="385">
        <v>12668906.699999999</v>
      </c>
      <c r="R105" s="386">
        <v>3000622.1</v>
      </c>
      <c r="S105" s="386">
        <v>6821561.2000000002</v>
      </c>
      <c r="T105" s="387">
        <v>2079958.5</v>
      </c>
      <c r="U105" s="388">
        <v>6195235.9000000004</v>
      </c>
      <c r="V105" s="388">
        <v>1657986.3</v>
      </c>
      <c r="W105" s="388">
        <v>2959751.9</v>
      </c>
      <c r="X105" s="388">
        <v>117575.3</v>
      </c>
      <c r="Y105" s="388">
        <v>4294.8</v>
      </c>
    </row>
    <row r="106" spans="2:25">
      <c r="B106" s="71" t="s">
        <v>73</v>
      </c>
      <c r="C106" s="72" t="s">
        <v>149</v>
      </c>
      <c r="D106" s="71" t="s">
        <v>132</v>
      </c>
      <c r="E106" s="163" t="s">
        <v>611</v>
      </c>
      <c r="H106" s="447" t="s">
        <v>750</v>
      </c>
      <c r="I106" s="448" t="s">
        <v>751</v>
      </c>
      <c r="J106" s="448" t="s">
        <v>752</v>
      </c>
      <c r="K106" s="448" t="s">
        <v>753</v>
      </c>
      <c r="L106" s="375" t="s">
        <v>754</v>
      </c>
      <c r="M106" s="375" t="s">
        <v>755</v>
      </c>
      <c r="N106" s="383" t="s">
        <v>756</v>
      </c>
      <c r="P106" s="384" t="s">
        <v>757</v>
      </c>
      <c r="Q106" s="389">
        <v>0.89</v>
      </c>
      <c r="R106" s="390">
        <v>0.8</v>
      </c>
      <c r="S106" s="390">
        <v>1.3</v>
      </c>
      <c r="T106" s="391">
        <v>0.9</v>
      </c>
      <c r="U106" s="392">
        <v>1.1000000000000001</v>
      </c>
      <c r="V106" s="392">
        <v>1.1000000000000001</v>
      </c>
      <c r="W106" s="392">
        <v>1.4</v>
      </c>
      <c r="X106" s="392">
        <v>1.7</v>
      </c>
      <c r="Y106" s="392">
        <v>1.4</v>
      </c>
    </row>
    <row r="107" spans="2:25" ht="13.5" customHeight="1" thickBot="1">
      <c r="B107" s="74" t="s">
        <v>464</v>
      </c>
      <c r="C107" s="74" t="s">
        <v>465</v>
      </c>
      <c r="D107" s="74" t="s">
        <v>467</v>
      </c>
      <c r="E107" s="74" t="s">
        <v>612</v>
      </c>
      <c r="H107" s="447"/>
      <c r="I107" s="448"/>
      <c r="J107" s="448"/>
      <c r="K107" s="448"/>
      <c r="L107" s="449" t="s">
        <v>758</v>
      </c>
      <c r="M107" s="449"/>
      <c r="N107" s="450"/>
      <c r="P107" s="384" t="s">
        <v>759</v>
      </c>
      <c r="Q107" s="389">
        <v>0.85</v>
      </c>
      <c r="R107" s="390">
        <v>0.86</v>
      </c>
      <c r="S107" s="390">
        <v>0.52</v>
      </c>
      <c r="T107" s="391">
        <v>0.86</v>
      </c>
      <c r="U107" s="392">
        <v>0.86</v>
      </c>
      <c r="V107" s="392">
        <v>0.86</v>
      </c>
      <c r="W107" s="392">
        <v>0.86</v>
      </c>
      <c r="X107" s="392">
        <v>0.86</v>
      </c>
      <c r="Y107" s="392">
        <v>0.89</v>
      </c>
    </row>
    <row r="108" spans="2:25">
      <c r="B108" s="327" t="str">
        <f>AGR_Processes!D31</f>
        <v>AGR_IMP_DUMMY_LAND</v>
      </c>
      <c r="C108" s="327" t="str">
        <f>AGR_Processes!E31</f>
        <v>Dummy Land Import</v>
      </c>
      <c r="D108" s="327" t="str">
        <f>AGR_Comm!D64</f>
        <v>AGR_LAND</v>
      </c>
      <c r="E108" s="327">
        <v>1E-3</v>
      </c>
      <c r="H108" s="393" t="s">
        <v>760</v>
      </c>
      <c r="I108" s="375"/>
      <c r="J108" s="375"/>
      <c r="K108" s="375"/>
      <c r="L108" s="375"/>
      <c r="M108" s="375"/>
      <c r="N108" s="383"/>
      <c r="P108" s="384" t="s">
        <v>761</v>
      </c>
      <c r="Q108" s="389">
        <v>0.01</v>
      </c>
      <c r="R108" s="390">
        <v>0.01</v>
      </c>
      <c r="S108" s="390">
        <v>0</v>
      </c>
      <c r="T108" s="391">
        <v>0</v>
      </c>
      <c r="U108" s="392">
        <v>0.01</v>
      </c>
      <c r="V108" s="392">
        <v>0</v>
      </c>
      <c r="W108" s="392">
        <v>0.01</v>
      </c>
      <c r="X108" s="392">
        <v>0</v>
      </c>
      <c r="Y108" s="392">
        <v>0</v>
      </c>
    </row>
    <row r="109" spans="2:25" ht="13.8" thickBot="1">
      <c r="B109" s="330"/>
      <c r="C109" s="330"/>
      <c r="D109" s="330"/>
      <c r="E109" s="330"/>
      <c r="H109" s="382" t="s">
        <v>762</v>
      </c>
      <c r="I109" s="394">
        <v>2373.3000000000002</v>
      </c>
      <c r="J109" s="375">
        <v>53.4</v>
      </c>
      <c r="K109" s="395">
        <v>126689067</v>
      </c>
      <c r="L109" s="375">
        <v>94.5</v>
      </c>
      <c r="M109" s="375">
        <v>121.6</v>
      </c>
      <c r="N109" s="383">
        <v>115</v>
      </c>
      <c r="P109" s="396" t="s">
        <v>763</v>
      </c>
      <c r="Q109" s="397">
        <v>0.9</v>
      </c>
      <c r="R109" s="398">
        <v>0.9</v>
      </c>
      <c r="S109" s="398">
        <v>0.9</v>
      </c>
      <c r="T109" s="399">
        <v>0.9</v>
      </c>
      <c r="U109" s="400">
        <v>0.9</v>
      </c>
      <c r="V109" s="400">
        <v>0.9</v>
      </c>
      <c r="W109" s="400">
        <v>0.9</v>
      </c>
      <c r="X109" s="400">
        <v>0.9</v>
      </c>
      <c r="Y109" s="400">
        <v>0.9</v>
      </c>
    </row>
    <row r="110" spans="2:25">
      <c r="H110" s="393" t="s">
        <v>764</v>
      </c>
      <c r="I110" s="375"/>
      <c r="J110" s="375"/>
      <c r="K110" s="375"/>
      <c r="L110" s="375"/>
      <c r="M110" s="375"/>
      <c r="N110" s="383"/>
    </row>
    <row r="111" spans="2:25">
      <c r="H111" s="382" t="s">
        <v>765</v>
      </c>
      <c r="I111" s="375">
        <v>843.6</v>
      </c>
      <c r="J111" s="375">
        <v>35.1</v>
      </c>
      <c r="K111" s="395">
        <v>29597519</v>
      </c>
      <c r="L111" s="375">
        <v>93.3</v>
      </c>
      <c r="M111" s="375">
        <v>129</v>
      </c>
      <c r="N111" s="383">
        <v>120.2</v>
      </c>
    </row>
    <row r="112" spans="2:25">
      <c r="C112" s="353"/>
      <c r="D112" s="353"/>
      <c r="E112" s="353"/>
      <c r="H112" s="393" t="s">
        <v>766</v>
      </c>
      <c r="I112" s="375"/>
      <c r="J112" s="375"/>
      <c r="K112" s="375"/>
      <c r="L112" s="375"/>
      <c r="M112" s="375"/>
      <c r="N112" s="383"/>
    </row>
    <row r="113" spans="8:14">
      <c r="H113" s="382" t="s">
        <v>765</v>
      </c>
      <c r="I113" s="375">
        <v>675.3</v>
      </c>
      <c r="J113" s="375">
        <v>44.4</v>
      </c>
      <c r="K113" s="395">
        <v>30006221</v>
      </c>
      <c r="L113" s="375">
        <v>69.2</v>
      </c>
      <c r="M113" s="375">
        <v>128.30000000000001</v>
      </c>
      <c r="N113" s="383">
        <v>88.9</v>
      </c>
    </row>
    <row r="114" spans="8:14">
      <c r="H114" s="393" t="s">
        <v>767</v>
      </c>
      <c r="I114" s="375"/>
      <c r="J114" s="375"/>
      <c r="K114" s="375"/>
      <c r="L114" s="375"/>
      <c r="M114" s="375"/>
      <c r="N114" s="383"/>
    </row>
    <row r="115" spans="8:14">
      <c r="H115" s="382" t="s">
        <v>762</v>
      </c>
      <c r="I115" s="375">
        <v>500.1</v>
      </c>
      <c r="J115" s="375">
        <v>33.200000000000003</v>
      </c>
      <c r="K115" s="395">
        <v>16579863</v>
      </c>
      <c r="L115" s="375">
        <v>100.9</v>
      </c>
      <c r="M115" s="375">
        <v>133.30000000000001</v>
      </c>
      <c r="N115" s="383">
        <v>134.5</v>
      </c>
    </row>
    <row r="116" spans="8:14">
      <c r="H116" s="393" t="s">
        <v>768</v>
      </c>
      <c r="I116" s="375"/>
      <c r="J116" s="375"/>
      <c r="K116" s="375"/>
      <c r="L116" s="375"/>
      <c r="M116" s="375"/>
      <c r="N116" s="383"/>
    </row>
    <row r="117" spans="8:14">
      <c r="H117" s="382" t="s">
        <v>765</v>
      </c>
      <c r="I117" s="394">
        <v>1389</v>
      </c>
      <c r="J117" s="375">
        <v>44.6</v>
      </c>
      <c r="K117" s="395">
        <v>61952359</v>
      </c>
      <c r="L117" s="375">
        <v>105.6</v>
      </c>
      <c r="M117" s="375">
        <v>127.8</v>
      </c>
      <c r="N117" s="383">
        <v>135.19999999999999</v>
      </c>
    </row>
    <row r="118" spans="8:14">
      <c r="H118" s="393" t="s">
        <v>769</v>
      </c>
      <c r="I118" s="375"/>
      <c r="J118" s="375"/>
      <c r="K118" s="375"/>
      <c r="L118" s="375"/>
      <c r="M118" s="375"/>
      <c r="N118" s="383"/>
    </row>
    <row r="119" spans="8:14">
      <c r="H119" s="382" t="s">
        <v>765</v>
      </c>
      <c r="I119" s="375">
        <v>590.9</v>
      </c>
      <c r="J119" s="375">
        <v>35.200000000000003</v>
      </c>
      <c r="K119" s="395">
        <v>20799585</v>
      </c>
      <c r="L119" s="375">
        <v>63.4</v>
      </c>
      <c r="M119" s="375">
        <v>132.80000000000001</v>
      </c>
      <c r="N119" s="383">
        <v>84.1</v>
      </c>
    </row>
    <row r="120" spans="8:14">
      <c r="H120" s="393" t="s">
        <v>770</v>
      </c>
      <c r="I120" s="375"/>
      <c r="J120" s="375"/>
      <c r="K120" s="375"/>
      <c r="L120" s="375"/>
      <c r="M120" s="375"/>
      <c r="N120" s="383"/>
    </row>
    <row r="121" spans="8:14" ht="14.4">
      <c r="H121" s="382" t="s">
        <v>765</v>
      </c>
      <c r="I121" s="375">
        <v>946.1</v>
      </c>
      <c r="J121" s="375">
        <v>72.099999999999994</v>
      </c>
      <c r="K121" s="395">
        <v>68215612</v>
      </c>
      <c r="L121" s="401">
        <v>142.30000000000001</v>
      </c>
      <c r="M121" s="401">
        <v>128.30000000000001</v>
      </c>
      <c r="N121" s="402">
        <v>182.7</v>
      </c>
    </row>
    <row r="122" spans="8:14">
      <c r="H122" s="393" t="s">
        <v>771</v>
      </c>
      <c r="I122" s="375"/>
      <c r="J122" s="375"/>
      <c r="K122" s="375"/>
      <c r="L122" s="375"/>
      <c r="M122" s="375"/>
      <c r="N122" s="383"/>
    </row>
    <row r="123" spans="8:14">
      <c r="H123" s="382" t="s">
        <v>765</v>
      </c>
      <c r="I123" s="375">
        <v>67.599999999999994</v>
      </c>
      <c r="J123" s="375">
        <v>14.3</v>
      </c>
      <c r="K123" s="395">
        <v>966362</v>
      </c>
      <c r="L123" s="375">
        <v>93.4</v>
      </c>
      <c r="M123" s="375">
        <v>118.2</v>
      </c>
      <c r="N123" s="383">
        <v>110.2</v>
      </c>
    </row>
    <row r="124" spans="8:14">
      <c r="H124" s="393" t="s">
        <v>772</v>
      </c>
      <c r="I124" s="375"/>
      <c r="J124" s="375"/>
      <c r="K124" s="375"/>
      <c r="L124" s="375"/>
      <c r="M124" s="375"/>
      <c r="N124" s="383"/>
    </row>
    <row r="125" spans="8:14">
      <c r="H125" s="382" t="s">
        <v>765</v>
      </c>
      <c r="I125" s="375">
        <v>22.8</v>
      </c>
      <c r="J125" s="375">
        <v>18</v>
      </c>
      <c r="K125" s="395">
        <v>410798</v>
      </c>
      <c r="L125" s="375">
        <v>121.3</v>
      </c>
      <c r="M125" s="375">
        <v>113.2</v>
      </c>
      <c r="N125" s="383">
        <v>137.30000000000001</v>
      </c>
    </row>
    <row r="126" spans="8:14" ht="15.6">
      <c r="H126" s="393" t="s">
        <v>773</v>
      </c>
      <c r="I126" s="375"/>
      <c r="J126" s="375"/>
      <c r="K126" s="375"/>
      <c r="L126" s="375"/>
      <c r="M126" s="375"/>
      <c r="N126" s="383"/>
    </row>
    <row r="127" spans="8:14">
      <c r="H127" s="403" t="s">
        <v>762</v>
      </c>
      <c r="I127" s="404">
        <v>225.7</v>
      </c>
      <c r="J127" s="405">
        <v>348</v>
      </c>
      <c r="K127" s="406">
        <v>78485923</v>
      </c>
      <c r="L127" s="405">
        <v>74.599999999999994</v>
      </c>
      <c r="M127" s="405">
        <v>162.19999999999999</v>
      </c>
      <c r="N127" s="407">
        <v>121.1</v>
      </c>
    </row>
    <row r="128" spans="8:14">
      <c r="H128" s="393" t="s">
        <v>774</v>
      </c>
      <c r="I128" s="375"/>
      <c r="J128" s="375"/>
      <c r="K128" s="375"/>
      <c r="L128" s="375"/>
      <c r="M128" s="375"/>
      <c r="N128" s="383"/>
    </row>
    <row r="129" spans="8:14">
      <c r="H129" s="382" t="s">
        <v>765</v>
      </c>
      <c r="I129" s="394">
        <v>1039.3</v>
      </c>
      <c r="J129" s="375">
        <v>31</v>
      </c>
      <c r="K129" s="395">
        <v>32170890</v>
      </c>
      <c r="L129" s="375">
        <v>113.5</v>
      </c>
      <c r="M129" s="375">
        <v>116.5</v>
      </c>
      <c r="N129" s="383">
        <v>132.30000000000001</v>
      </c>
    </row>
    <row r="130" spans="8:14">
      <c r="H130" s="408" t="s">
        <v>775</v>
      </c>
      <c r="I130" s="409"/>
      <c r="J130" s="409"/>
      <c r="K130" s="409"/>
      <c r="L130" s="409"/>
      <c r="M130" s="409"/>
      <c r="N130" s="410"/>
    </row>
    <row r="131" spans="8:14">
      <c r="H131" s="411" t="s">
        <v>765</v>
      </c>
      <c r="I131" s="409">
        <v>82.9</v>
      </c>
      <c r="J131" s="409">
        <v>24.5</v>
      </c>
      <c r="K131" s="412">
        <v>2030301</v>
      </c>
      <c r="L131" s="409">
        <v>126</v>
      </c>
      <c r="M131" s="409">
        <v>120.1</v>
      </c>
      <c r="N131" s="410">
        <v>151.19999999999999</v>
      </c>
    </row>
    <row r="132" spans="8:14">
      <c r="H132" s="408" t="s">
        <v>776</v>
      </c>
      <c r="I132" s="409"/>
      <c r="J132" s="409"/>
      <c r="K132" s="409"/>
      <c r="L132" s="409"/>
      <c r="M132" s="409"/>
      <c r="N132" s="410"/>
    </row>
    <row r="133" spans="8:14" ht="13.8" thickBot="1">
      <c r="H133" s="413" t="s">
        <v>777</v>
      </c>
      <c r="I133" s="414">
        <v>18</v>
      </c>
      <c r="J133" s="414">
        <v>153</v>
      </c>
      <c r="K133" s="415">
        <v>2739710</v>
      </c>
      <c r="L133" s="416">
        <v>88.3</v>
      </c>
      <c r="M133" s="416">
        <v>102.7</v>
      </c>
      <c r="N133" s="417">
        <v>90.5</v>
      </c>
    </row>
  </sheetData>
  <mergeCells count="6">
    <mergeCell ref="H104:L104"/>
    <mergeCell ref="H106:H107"/>
    <mergeCell ref="I106:I107"/>
    <mergeCell ref="J106:J107"/>
    <mergeCell ref="K106:K107"/>
    <mergeCell ref="L107:N107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topLeftCell="A7" workbookViewId="0">
      <selection activeCell="F4" sqref="F4"/>
    </sheetView>
  </sheetViews>
  <sheetFormatPr defaultRowHeight="13.2"/>
  <cols>
    <col min="1" max="1" width="3.33203125" customWidth="1"/>
    <col min="2" max="2" width="27.88671875" bestFit="1" customWidth="1"/>
    <col min="3" max="3" width="29.44140625" customWidth="1"/>
    <col min="4" max="4" width="26.88671875" customWidth="1"/>
    <col min="5" max="5" width="29.109375" customWidth="1"/>
    <col min="6" max="6" width="34" customWidth="1"/>
    <col min="7" max="7" width="6.33203125" customWidth="1"/>
    <col min="8" max="11" width="12.109375" bestFit="1" customWidth="1"/>
    <col min="12" max="12" width="8" bestFit="1" customWidth="1"/>
    <col min="13" max="13" width="7.5546875" bestFit="1" customWidth="1"/>
    <col min="14" max="14" width="5.109375" bestFit="1" customWidth="1"/>
  </cols>
  <sheetData>
    <row r="2" spans="2:12" ht="17.399999999999999">
      <c r="B2" s="263" t="s">
        <v>675</v>
      </c>
      <c r="C2" s="63"/>
      <c r="D2" s="63"/>
      <c r="E2" s="63"/>
    </row>
    <row r="4" spans="2:12">
      <c r="F4" s="246" t="s">
        <v>731</v>
      </c>
      <c r="G4" s="237"/>
    </row>
    <row r="5" spans="2:12" ht="39.6">
      <c r="B5" s="71" t="s">
        <v>73</v>
      </c>
      <c r="C5" s="72" t="s">
        <v>149</v>
      </c>
      <c r="D5" s="72" t="s">
        <v>131</v>
      </c>
      <c r="E5" s="71" t="s">
        <v>132</v>
      </c>
      <c r="F5" s="71" t="s">
        <v>599</v>
      </c>
      <c r="G5" s="73" t="s">
        <v>600</v>
      </c>
      <c r="H5" s="238" t="s">
        <v>601</v>
      </c>
      <c r="I5" s="238" t="s">
        <v>602</v>
      </c>
      <c r="J5" s="238" t="s">
        <v>171</v>
      </c>
      <c r="K5" s="238" t="s">
        <v>603</v>
      </c>
      <c r="L5" s="238" t="s">
        <v>604</v>
      </c>
    </row>
    <row r="6" spans="2:12" ht="13.8" thickBot="1">
      <c r="B6" s="74" t="s">
        <v>464</v>
      </c>
      <c r="C6" s="74" t="s">
        <v>465</v>
      </c>
      <c r="D6" s="74"/>
      <c r="E6" s="74" t="s">
        <v>467</v>
      </c>
      <c r="F6" s="74"/>
      <c r="G6" s="74" t="s">
        <v>605</v>
      </c>
      <c r="H6" s="239" t="s">
        <v>606</v>
      </c>
      <c r="I6" s="239"/>
      <c r="J6" s="239"/>
      <c r="K6" s="239"/>
      <c r="L6" s="239"/>
    </row>
    <row r="7" spans="2:12" ht="15.9" customHeight="1">
      <c r="B7" s="81" t="str">
        <f>AGR_Processes!D42</f>
        <v>AGR_FERT_N_INORG</v>
      </c>
      <c r="C7" s="81" t="str">
        <f>AGR_Processes!E42</f>
        <v>AGR_FERT_N_INORG</v>
      </c>
      <c r="D7" s="87" t="str">
        <f>AGR_Comm!$D$66</f>
        <v>AGR_DUMMY_NRG_LAND</v>
      </c>
      <c r="E7" s="87" t="str">
        <f>AGR_Comm!$D$67</f>
        <v>AGR_DUMMY_DMD_LAND</v>
      </c>
      <c r="F7" s="87" t="str">
        <f>AGR_Comm!$D$35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" customHeight="1">
      <c r="B8" s="79" t="str">
        <f>AGR_Processes!D43</f>
        <v>AGR_FERT_N_MANURE</v>
      </c>
      <c r="C8" s="79" t="str">
        <f>AGR_Processes!E43</f>
        <v>AGR_FERT_N_MANURE</v>
      </c>
      <c r="D8" s="79" t="str">
        <f>AGR_Comm!$D$66</f>
        <v>AGR_DUMMY_NRG_LAND</v>
      </c>
      <c r="E8" s="79" t="str">
        <f>AGR_Comm!$D$67</f>
        <v>AGR_DUMMY_DMD_LAND</v>
      </c>
      <c r="F8" s="79" t="str">
        <f>AGR_Comm!$D$35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" customHeight="1">
      <c r="B9" s="81" t="str">
        <f>AGR_Processes!D44</f>
        <v>AGR_FERT_N_SLUDGE</v>
      </c>
      <c r="C9" s="81" t="str">
        <f>AGR_Processes!E44</f>
        <v>AGR_FERT_N_SLUDGE</v>
      </c>
      <c r="D9" s="81" t="str">
        <f>AGR_Comm!$D$66</f>
        <v>AGR_DUMMY_NRG_LAND</v>
      </c>
      <c r="E9" s="81" t="str">
        <f>AGR_Comm!$D$67</f>
        <v>AGR_DUMMY_DMD_LAND</v>
      </c>
      <c r="F9" s="81" t="str">
        <f>AGR_Comm!$D$35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" customHeight="1">
      <c r="B10" s="79" t="str">
        <f>AGR_Processes!D45</f>
        <v>AGR_FERT_N_URINE</v>
      </c>
      <c r="C10" s="79" t="str">
        <f>AGR_Processes!E45</f>
        <v>AGR_FERT_N_URINE</v>
      </c>
      <c r="D10" s="79" t="str">
        <f>AGR_Comm!$D$66</f>
        <v>AGR_DUMMY_NRG_LAND</v>
      </c>
      <c r="E10" s="79" t="str">
        <f>AGR_Comm!$D$67</f>
        <v>AGR_DUMMY_DMD_LAND</v>
      </c>
      <c r="F10" s="79" t="str">
        <f>AGR_Comm!$D$35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" customHeight="1">
      <c r="B11" s="81" t="str">
        <f>AGR_Processes!D46</f>
        <v>AGR_FERT_N_CROP-RES</v>
      </c>
      <c r="C11" s="81" t="str">
        <f>AGR_Processes!E46</f>
        <v>AGR_FERT_N_CROP-RES</v>
      </c>
      <c r="D11" s="81" t="str">
        <f>AGR_Comm!$D$66</f>
        <v>AGR_DUMMY_NRG_LAND</v>
      </c>
      <c r="E11" s="81" t="str">
        <f>AGR_Comm!$D$67</f>
        <v>AGR_DUMMY_DMD_LAND</v>
      </c>
      <c r="F11" s="81" t="str">
        <f>AGR_Comm!$D$35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" customHeight="1">
      <c r="B12" s="79" t="str">
        <f>AGR_Processes!D47</f>
        <v>AGR_FERT_N_MIN</v>
      </c>
      <c r="C12" s="79" t="str">
        <f>AGR_Processes!E47</f>
        <v>AGR_FERT_N_MIN</v>
      </c>
      <c r="D12" s="79" t="str">
        <f>AGR_Comm!$D$66</f>
        <v>AGR_DUMMY_NRG_LAND</v>
      </c>
      <c r="E12" s="79" t="str">
        <f>AGR_Comm!$D$67</f>
        <v>AGR_DUMMY_DMD_LAND</v>
      </c>
      <c r="F12" s="79" t="str">
        <f>AGR_Comm!$D$35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" customHeight="1">
      <c r="B13" s="81" t="str">
        <f>AGR_Processes!D48</f>
        <v>AGR_FERT_N_CULT</v>
      </c>
      <c r="C13" s="81" t="str">
        <f>AGR_Processes!E48</f>
        <v>AGR_FERT_N_CULT</v>
      </c>
      <c r="D13" s="81" t="str">
        <f>AGR_Comm!$D$66</f>
        <v>AGR_DUMMY_NRG_LAND</v>
      </c>
      <c r="E13" s="81" t="str">
        <f>AGR_Comm!$D$67</f>
        <v>AGR_DUMMY_DMD_LAND</v>
      </c>
      <c r="F13" s="81" t="str">
        <f>AGR_Comm!$D$35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" customHeight="1">
      <c r="B14" s="79" t="str">
        <f>AGR_Processes!D49</f>
        <v>AGR_FERT_N_ATM-DEP</v>
      </c>
      <c r="C14" s="79" t="str">
        <f>AGR_Processes!E49</f>
        <v>AGR_FERT_N_ATM-DEP</v>
      </c>
      <c r="D14" s="79" t="str">
        <f>AGR_Comm!$D$66</f>
        <v>AGR_DUMMY_NRG_LAND</v>
      </c>
      <c r="E14" s="79" t="str">
        <f>AGR_Comm!$D$67</f>
        <v>AGR_DUMMY_DMD_LAND</v>
      </c>
      <c r="F14" s="79" t="str">
        <f>AGR_Comm!$D$35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" customHeight="1" thickBot="1">
      <c r="B15" s="233" t="str">
        <f>AGR_Processes!D50</f>
        <v>AGR_FERT_N_NITR-LEACH</v>
      </c>
      <c r="C15" s="233" t="str">
        <f>AGR_Processes!E50</f>
        <v>AGR_FERT_N_NITR-LEACH</v>
      </c>
      <c r="D15" s="233" t="str">
        <f>AGR_Comm!$D$66</f>
        <v>AGR_DUMMY_NRG_LAND</v>
      </c>
      <c r="E15" s="233" t="str">
        <f>AGR_Comm!$D$67</f>
        <v>AGR_DUMMY_DMD_LAND</v>
      </c>
      <c r="F15" s="233" t="str">
        <f>AGR_Comm!$D$35</f>
        <v>AGR_N2O</v>
      </c>
      <c r="G15" s="233">
        <v>100</v>
      </c>
      <c r="H15" s="233">
        <v>1.4128413827858835E-3</v>
      </c>
      <c r="I15" s="233">
        <v>1.4128413827858835E-3</v>
      </c>
      <c r="J15" s="233">
        <v>1</v>
      </c>
      <c r="K15" s="233">
        <v>1</v>
      </c>
      <c r="L15" s="233">
        <v>1</v>
      </c>
    </row>
    <row r="17" spans="2:14">
      <c r="F17" s="246" t="s">
        <v>731</v>
      </c>
      <c r="G17" s="237"/>
    </row>
    <row r="18" spans="2:14" ht="39.6">
      <c r="B18" s="71" t="s">
        <v>73</v>
      </c>
      <c r="C18" s="72" t="s">
        <v>149</v>
      </c>
      <c r="D18" s="72" t="s">
        <v>131</v>
      </c>
      <c r="E18" s="71" t="s">
        <v>132</v>
      </c>
      <c r="F18" s="71" t="s">
        <v>599</v>
      </c>
      <c r="G18" s="73" t="s">
        <v>600</v>
      </c>
      <c r="H18" s="238" t="s">
        <v>607</v>
      </c>
      <c r="I18" s="238" t="s">
        <v>608</v>
      </c>
      <c r="J18" s="238" t="s">
        <v>171</v>
      </c>
      <c r="K18" s="238" t="s">
        <v>603</v>
      </c>
      <c r="L18" s="238" t="s">
        <v>604</v>
      </c>
    </row>
    <row r="19" spans="2:14" ht="13.8" thickBot="1">
      <c r="B19" s="74" t="s">
        <v>464</v>
      </c>
      <c r="C19" s="74" t="s">
        <v>465</v>
      </c>
      <c r="D19" s="74"/>
      <c r="E19" s="74" t="s">
        <v>467</v>
      </c>
      <c r="F19" s="74"/>
      <c r="G19" s="74" t="s">
        <v>605</v>
      </c>
      <c r="H19" s="239" t="s">
        <v>606</v>
      </c>
      <c r="I19" s="239"/>
      <c r="J19" s="239"/>
      <c r="K19" s="239"/>
      <c r="L19" s="239"/>
    </row>
    <row r="20" spans="2:14">
      <c r="B20" s="87" t="str">
        <f>AGR_Processes!D51</f>
        <v>AGR_LAND_FERT_CO2_LIM</v>
      </c>
      <c r="C20" s="87" t="str">
        <f>AGR_Processes!E51</f>
        <v>AGR_LAND_FERT_CO2_LIM</v>
      </c>
      <c r="D20" s="87" t="str">
        <f>AGR_Comm!$D$66</f>
        <v>AGR_DUMMY_NRG_LAND</v>
      </c>
      <c r="E20" s="87" t="str">
        <f>AGR_Comm!$D$67</f>
        <v>AGR_DUMMY_DMD_LAND</v>
      </c>
      <c r="F20" s="87" t="str">
        <f>AGR_Comm!$D$22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AGR_Processes!D52</f>
        <v>AGR_LAND_FERT_CO2_DOL</v>
      </c>
      <c r="C21" s="79" t="str">
        <f>AGR_Processes!E52</f>
        <v>AGR_LAND_FERT_CO2_DOL</v>
      </c>
      <c r="D21" s="79" t="str">
        <f>AGR_Comm!$D$66</f>
        <v>AGR_DUMMY_NRG_LAND</v>
      </c>
      <c r="E21" s="79" t="str">
        <f>AGR_Comm!$D$67</f>
        <v>AGR_DUMMY_DMD_LAND</v>
      </c>
      <c r="F21" s="79" t="str">
        <f>AGR_Comm!$D$22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AGR_Processes!D53</f>
        <v>AGR_LAND_FERT_CO2_UREA</v>
      </c>
      <c r="C22" s="81" t="str">
        <f>AGR_Processes!E53</f>
        <v>AGR_LAND_FERT_CO2_UREA</v>
      </c>
      <c r="D22" s="81" t="str">
        <f>AGR_Comm!$D$66</f>
        <v>AGR_DUMMY_NRG_LAND</v>
      </c>
      <c r="E22" s="81" t="str">
        <f>AGR_Comm!$D$67</f>
        <v>AGR_DUMMY_DMD_LAND</v>
      </c>
      <c r="F22" s="81" t="str">
        <f>AGR_Comm!$D$22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8" thickBot="1">
      <c r="B23" s="82" t="str">
        <f>AGR_Processes!D54</f>
        <v>AGR_LAND_FERT_CO2_OTH</v>
      </c>
      <c r="C23" s="82" t="str">
        <f>AGR_Processes!E54</f>
        <v>AGR_LAND_FERT_CO2_OTH</v>
      </c>
      <c r="D23" s="82" t="str">
        <f>AGR_Comm!$D$66</f>
        <v>AGR_DUMMY_NRG_LAND</v>
      </c>
      <c r="E23" s="82" t="str">
        <f>AGR_Comm!$D$67</f>
        <v>AGR_DUMMY_DMD_LAND</v>
      </c>
      <c r="F23" s="82" t="str">
        <f>AGR_Comm!$D$22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6" t="s">
        <v>731</v>
      </c>
      <c r="G26" s="237"/>
    </row>
    <row r="27" spans="2:14" ht="39.6">
      <c r="B27" s="71" t="s">
        <v>73</v>
      </c>
      <c r="C27" s="72" t="s">
        <v>149</v>
      </c>
      <c r="D27" s="72" t="s">
        <v>131</v>
      </c>
      <c r="E27" s="71" t="s">
        <v>132</v>
      </c>
      <c r="F27" s="71" t="s">
        <v>599</v>
      </c>
      <c r="G27" s="73" t="s">
        <v>600</v>
      </c>
      <c r="H27" s="238" t="s">
        <v>609</v>
      </c>
      <c r="I27" s="238" t="s">
        <v>610</v>
      </c>
      <c r="J27" s="238" t="s">
        <v>601</v>
      </c>
      <c r="K27" s="238" t="s">
        <v>602</v>
      </c>
      <c r="L27" s="238" t="s">
        <v>171</v>
      </c>
      <c r="M27" s="238" t="s">
        <v>603</v>
      </c>
      <c r="N27" s="238" t="s">
        <v>604</v>
      </c>
    </row>
    <row r="28" spans="2:14" ht="13.8" thickBot="1">
      <c r="B28" s="74" t="s">
        <v>464</v>
      </c>
      <c r="C28" s="74" t="s">
        <v>465</v>
      </c>
      <c r="D28" s="74"/>
      <c r="E28" s="74" t="s">
        <v>467</v>
      </c>
      <c r="F28" s="74"/>
      <c r="G28" s="74" t="s">
        <v>605</v>
      </c>
      <c r="H28" s="239" t="s">
        <v>606</v>
      </c>
      <c r="I28" s="239"/>
      <c r="J28" s="239" t="s">
        <v>606</v>
      </c>
      <c r="K28" s="239"/>
      <c r="L28" s="239"/>
      <c r="M28" s="239"/>
      <c r="N28" s="239"/>
    </row>
    <row r="29" spans="2:14" ht="15.9" customHeight="1">
      <c r="B29" s="87" t="str">
        <f>AGR_Processes!D55</f>
        <v>AGR_LAND_CROP_WHEAT</v>
      </c>
      <c r="C29" s="87" t="str">
        <f>AGR_Processes!E55</f>
        <v>AGR_LAND_CROP_WHEAT</v>
      </c>
      <c r="D29" s="87" t="str">
        <f>AGR_Comm!$D$66</f>
        <v>AGR_DUMMY_NRG_LAND</v>
      </c>
      <c r="E29" s="87" t="str">
        <f>AGR_Comm!$D$67</f>
        <v>AGR_DUMMY_DMD_LAND</v>
      </c>
      <c r="F29" s="87" t="str">
        <f>AGR_Comm!$D$38&amp;", "&amp;AGR_Comm!$D$35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" customHeight="1">
      <c r="B30" s="79"/>
      <c r="C30" s="79"/>
      <c r="D30" s="79"/>
      <c r="E30" s="79" t="str">
        <f>AGR_Comm!D48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" customHeight="1">
      <c r="B31" s="81" t="str">
        <f>AGR_Processes!D56</f>
        <v>AGR_LAND_CROP_BARLEY</v>
      </c>
      <c r="C31" s="81" t="str">
        <f>AGR_Processes!E56</f>
        <v>AGR_LAND_CROP_BARLEY</v>
      </c>
      <c r="D31" s="81" t="str">
        <f>AGR_Comm!$D$66</f>
        <v>AGR_DUMMY_NRG_LAND</v>
      </c>
      <c r="E31" s="81" t="str">
        <f>AGR_Comm!$D$67</f>
        <v>AGR_DUMMY_DMD_LAND</v>
      </c>
      <c r="F31" s="81" t="str">
        <f>AGR_Comm!$D$38&amp;", "&amp;AGR_Comm!$D$35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" customHeight="1">
      <c r="B32" s="79"/>
      <c r="C32" s="79"/>
      <c r="D32" s="79"/>
      <c r="E32" s="79" t="str">
        <f>AGR_Comm!D49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" customHeight="1">
      <c r="B33" s="81" t="str">
        <f>AGR_Processes!D57</f>
        <v>AGR_LAND_CROP_MAIZE</v>
      </c>
      <c r="C33" s="81" t="str">
        <f>AGR_Processes!E57</f>
        <v>AGR_LAND_CROP_MAIZE</v>
      </c>
      <c r="D33" s="81" t="str">
        <f>AGR_Comm!$D$66</f>
        <v>AGR_DUMMY_NRG_LAND</v>
      </c>
      <c r="E33" s="81" t="str">
        <f>AGR_Comm!$D$67</f>
        <v>AGR_DUMMY_DMD_LAND</v>
      </c>
      <c r="F33" s="81" t="str">
        <f>AGR_Comm!$D$38&amp;", "&amp;AGR_Comm!$D$35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" customHeight="1">
      <c r="B34" s="79"/>
      <c r="C34" s="79"/>
      <c r="D34" s="79"/>
      <c r="E34" s="79" t="str">
        <f>AGR_Comm!D50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" customHeight="1">
      <c r="B35" s="81" t="str">
        <f>AGR_Processes!D58</f>
        <v>AGR_LAND_CROP_CER-MIX</v>
      </c>
      <c r="C35" s="81" t="str">
        <f>AGR_Processes!E58</f>
        <v>AGR_LAND_CROP_CER-MIX</v>
      </c>
      <c r="D35" s="81" t="str">
        <f>AGR_Comm!$D$66</f>
        <v>AGR_DUMMY_NRG_LAND</v>
      </c>
      <c r="E35" s="81" t="str">
        <f>AGR_Comm!$D$67</f>
        <v>AGR_DUMMY_DMD_LAND</v>
      </c>
      <c r="F35" s="81" t="str">
        <f>AGR_Comm!$D$38&amp;", "&amp;AGR_Comm!$D$35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" customHeight="1">
      <c r="B36" s="79"/>
      <c r="C36" s="79"/>
      <c r="D36" s="79"/>
      <c r="E36" s="79" t="str">
        <f>AGR_Comm!D51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" customHeight="1">
      <c r="B37" s="81" t="str">
        <f>AGR_Processes!D59</f>
        <v>AGR_LAND_CROP_TRITICALE</v>
      </c>
      <c r="C37" s="81" t="str">
        <f>AGR_Processes!E59</f>
        <v>AGR_LAND_CROP_TRITICALE</v>
      </c>
      <c r="D37" s="81" t="str">
        <f>AGR_Comm!$D$66</f>
        <v>AGR_DUMMY_NRG_LAND</v>
      </c>
      <c r="E37" s="81" t="str">
        <f>AGR_Comm!$D$67</f>
        <v>AGR_DUMMY_DMD_LAND</v>
      </c>
      <c r="F37" s="81" t="str">
        <f>AGR_Comm!$D$38&amp;", "&amp;AGR_Comm!$D$35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" customHeight="1">
      <c r="B38" s="79"/>
      <c r="C38" s="79"/>
      <c r="D38" s="79"/>
      <c r="E38" s="79" t="str">
        <f>AGR_Comm!D52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" customHeight="1">
      <c r="B39" s="81" t="str">
        <f>AGR_Processes!D60</f>
        <v>AGR_LAND_CROP_OATS</v>
      </c>
      <c r="C39" s="81" t="str">
        <f>AGR_Processes!E60</f>
        <v>AGR_LAND_CROP_OATS</v>
      </c>
      <c r="D39" s="81" t="str">
        <f>AGR_Comm!$D$66</f>
        <v>AGR_DUMMY_NRG_LAND</v>
      </c>
      <c r="E39" s="81" t="str">
        <f>AGR_Comm!$D$67</f>
        <v>AGR_DUMMY_DMD_LAND</v>
      </c>
      <c r="F39" s="81" t="str">
        <f>AGR_Comm!$D$38&amp;", "&amp;AGR_Comm!$D$35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" customHeight="1">
      <c r="B40" s="79"/>
      <c r="C40" s="79"/>
      <c r="D40" s="79"/>
      <c r="E40" s="79" t="str">
        <f>AGR_Comm!D53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" customHeight="1">
      <c r="B41" s="81" t="str">
        <f>AGR_Processes!D61</f>
        <v>AGR_LAND_CROP_RYE</v>
      </c>
      <c r="C41" s="81" t="str">
        <f>AGR_Processes!E61</f>
        <v>AGR_LAND_CROP_RYE</v>
      </c>
      <c r="D41" s="81" t="str">
        <f>AGR_Comm!$D$66</f>
        <v>AGR_DUMMY_NRG_LAND</v>
      </c>
      <c r="E41" s="81" t="str">
        <f>AGR_Comm!$D$67</f>
        <v>AGR_DUMMY_DMD_LAND</v>
      </c>
      <c r="F41" s="81" t="str">
        <f>AGR_Comm!$D$38&amp;", "&amp;AGR_Comm!$D$35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" customHeight="1">
      <c r="B42" s="79"/>
      <c r="C42" s="79"/>
      <c r="D42" s="79"/>
      <c r="E42" s="79" t="str">
        <f>AGR_Comm!D54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" customHeight="1">
      <c r="B43" s="81" t="str">
        <f>AGR_Processes!D62</f>
        <v>AGR_LAND_CROP_MILL-BUCK</v>
      </c>
      <c r="C43" s="81" t="str">
        <f>AGR_Processes!E62</f>
        <v>AGR_LAND_CROP_MILL-BUCK</v>
      </c>
      <c r="D43" s="81" t="str">
        <f>AGR_Comm!$D$66</f>
        <v>AGR_DUMMY_NRG_LAND</v>
      </c>
      <c r="E43" s="81" t="str">
        <f>AGR_Comm!$D$67</f>
        <v>AGR_DUMMY_DMD_LAND</v>
      </c>
      <c r="F43" s="81" t="str">
        <f>AGR_Comm!$D$38&amp;", "&amp;AGR_Comm!$D$35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" customHeight="1">
      <c r="B44" s="79"/>
      <c r="C44" s="79"/>
      <c r="D44" s="79"/>
      <c r="E44" s="79" t="str">
        <f>AGR_Comm!D55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" customHeight="1">
      <c r="B45" s="81" t="str">
        <f>AGR_Processes!D63</f>
        <v>AGR_LAND_CROP_PULS-FEED</v>
      </c>
      <c r="C45" s="81" t="str">
        <f>AGR_Processes!E63</f>
        <v>AGR_LAND_CROP_PULS-FEED</v>
      </c>
      <c r="D45" s="81" t="str">
        <f>AGR_Comm!$D$66</f>
        <v>AGR_DUMMY_NRG_LAND</v>
      </c>
      <c r="E45" s="81" t="str">
        <f>AGR_Comm!$D$67</f>
        <v>AGR_DUMMY_DMD_LAND</v>
      </c>
      <c r="F45" s="81" t="str">
        <f>AGR_Comm!$D$38&amp;", "&amp;AGR_Comm!$D$35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" customHeight="1">
      <c r="B46" s="79"/>
      <c r="C46" s="79"/>
      <c r="D46" s="79"/>
      <c r="E46" s="79" t="str">
        <f>AGR_Comm!D56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" customHeight="1">
      <c r="B47" s="81" t="str">
        <f>AGR_Processes!D64</f>
        <v>AGR_LAND_CROP_PULS-EDIB</v>
      </c>
      <c r="C47" s="81" t="str">
        <f>AGR_Processes!E64</f>
        <v>AGR_LAND_CROP_PULS-EDIB</v>
      </c>
      <c r="D47" s="81" t="str">
        <f>AGR_Comm!$D$66</f>
        <v>AGR_DUMMY_NRG_LAND</v>
      </c>
      <c r="E47" s="81" t="str">
        <f>AGR_Comm!$D$67</f>
        <v>AGR_DUMMY_DMD_LAND</v>
      </c>
      <c r="F47" s="81" t="str">
        <f>AGR_Comm!$D$38&amp;", "&amp;AGR_Comm!$D$35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" customHeight="1">
      <c r="B48" s="79"/>
      <c r="C48" s="79"/>
      <c r="D48" s="79"/>
      <c r="E48" s="79" t="str">
        <f>AGR_Comm!D57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" customHeight="1">
      <c r="B49" s="81" t="str">
        <f>AGR_Processes!D65</f>
        <v>AGR_LAND_CROP_POTATO</v>
      </c>
      <c r="C49" s="81" t="str">
        <f>AGR_Processes!E65</f>
        <v>AGR_LAND_CROP_POTATO</v>
      </c>
      <c r="D49" s="81" t="str">
        <f>AGR_Comm!$D$66</f>
        <v>AGR_DUMMY_NRG_LAND</v>
      </c>
      <c r="E49" s="81" t="str">
        <f>AGR_Comm!$D$67</f>
        <v>AGR_DUMMY_DMD_LAND</v>
      </c>
      <c r="F49" s="81" t="str">
        <f>AGR_Comm!$D$38&amp;", "&amp;AGR_Comm!$D$35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" customHeight="1">
      <c r="B50" s="79"/>
      <c r="C50" s="79"/>
      <c r="D50" s="79"/>
      <c r="E50" s="79" t="str">
        <f>AGR_Comm!D58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" customHeight="1">
      <c r="B51" s="81" t="str">
        <f>AGR_Processes!D66</f>
        <v>AGR_LAND_CROP_STR-HAY</v>
      </c>
      <c r="C51" s="81" t="str">
        <f>AGR_Processes!E66</f>
        <v>AGR_LAND_CROP_STR-HAY</v>
      </c>
      <c r="D51" s="81" t="str">
        <f>AGR_Comm!$D$66</f>
        <v>AGR_DUMMY_NRG_LAND</v>
      </c>
      <c r="E51" s="81" t="str">
        <f>AGR_Comm!$D$67</f>
        <v>AGR_DUMMY_DMD_LAND</v>
      </c>
      <c r="F51" s="81" t="str">
        <f>AGR_Comm!$D$38&amp;", "&amp;AGR_Comm!$D$35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" customHeight="1">
      <c r="B52" s="79"/>
      <c r="C52" s="79"/>
      <c r="D52" s="79"/>
      <c r="E52" s="79" t="str">
        <f>AGR_Comm!D59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" customHeight="1">
      <c r="B53" s="81" t="str">
        <f>AGR_Processes!D67</f>
        <v>AGR_LAND_CROP_OIL</v>
      </c>
      <c r="C53" s="81" t="str">
        <f>AGR_Processes!E67</f>
        <v>AGR_LAND_CROP_OIL</v>
      </c>
      <c r="D53" s="81" t="str">
        <f>AGR_Comm!$D$66</f>
        <v>AGR_DUMMY_NRG_LAND</v>
      </c>
      <c r="E53" s="81" t="str">
        <f>AGR_Comm!$D$67</f>
        <v>AGR_DUMMY_DMD_LAND</v>
      </c>
      <c r="F53" s="81" t="str">
        <f>AGR_Comm!$D$38&amp;", "&amp;AGR_Comm!$D$35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" customHeight="1">
      <c r="B54" s="79"/>
      <c r="C54" s="79"/>
      <c r="D54" s="79"/>
      <c r="E54" s="79" t="str">
        <f>AGR_Comm!D60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" customHeight="1">
      <c r="B55" s="81" t="str">
        <f>AGR_Processes!D68</f>
        <v>AGR_LAND_CROP_FRUIT</v>
      </c>
      <c r="C55" s="81" t="str">
        <f>AGR_Processes!E68</f>
        <v>AGR_LAND_CROP_FRUIT</v>
      </c>
      <c r="D55" s="81" t="str">
        <f>AGR_Comm!$D$66</f>
        <v>AGR_DUMMY_NRG_LAND</v>
      </c>
      <c r="E55" s="81" t="str">
        <f>AGR_Comm!$D$67</f>
        <v>AGR_DUMMY_DMD_LAND</v>
      </c>
      <c r="F55" s="81" t="str">
        <f>AGR_Comm!$D$38&amp;", "&amp;AGR_Comm!$D$35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" customHeight="1">
      <c r="B56" s="79"/>
      <c r="C56" s="79"/>
      <c r="D56" s="79"/>
      <c r="E56" s="79" t="str">
        <f>AGR_Comm!D61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" customHeight="1">
      <c r="B57" s="81" t="str">
        <f>AGR_Processes!D69</f>
        <v>AGR_LAND_CROP_VEG</v>
      </c>
      <c r="C57" s="81" t="str">
        <f>AGR_Processes!E69</f>
        <v>AGR_LAND_CROP_VEG</v>
      </c>
      <c r="D57" s="81" t="str">
        <f>AGR_Comm!$D$66</f>
        <v>AGR_DUMMY_NRG_LAND</v>
      </c>
      <c r="E57" s="81" t="str">
        <f>AGR_Comm!$D$67</f>
        <v>AGR_DUMMY_DMD_LAND</v>
      </c>
      <c r="F57" s="81" t="str">
        <f>AGR_Comm!$D$38&amp;", "&amp;AGR_Comm!$D$35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" customHeight="1" thickBot="1">
      <c r="B58" s="234"/>
      <c r="C58" s="234"/>
      <c r="D58" s="234"/>
      <c r="E58" s="234" t="str">
        <f>AGR_Comm!D62</f>
        <v>AGR_RESID_CROP_VEG</v>
      </c>
      <c r="F58" s="234"/>
      <c r="G58" s="234"/>
      <c r="H58" s="234"/>
      <c r="I58" s="234"/>
      <c r="J58" s="234"/>
      <c r="K58" s="234"/>
      <c r="L58" s="234"/>
      <c r="M58" s="234"/>
      <c r="N58" s="234"/>
    </row>
    <row r="61" spans="2:14">
      <c r="D61" s="246" t="s">
        <v>731</v>
      </c>
      <c r="E61" s="42"/>
    </row>
    <row r="62" spans="2:14">
      <c r="B62" s="71" t="s">
        <v>73</v>
      </c>
      <c r="C62" s="72" t="s">
        <v>149</v>
      </c>
      <c r="D62" s="71" t="s">
        <v>132</v>
      </c>
      <c r="E62" s="163" t="s">
        <v>611</v>
      </c>
    </row>
    <row r="63" spans="2:14" ht="13.8" thickBot="1">
      <c r="B63" s="74" t="s">
        <v>464</v>
      </c>
      <c r="C63" s="74" t="s">
        <v>465</v>
      </c>
      <c r="D63" s="74" t="s">
        <v>467</v>
      </c>
      <c r="E63" s="74" t="s">
        <v>612</v>
      </c>
    </row>
    <row r="64" spans="2:14">
      <c r="B64" s="87" t="str">
        <f>AGR_Processes!D29</f>
        <v>AGR_IMP_DUMMY_NRG_LAND</v>
      </c>
      <c r="C64" s="87" t="str">
        <f>AGR_Processes!E29</f>
        <v>Dummy Land Import</v>
      </c>
      <c r="D64" s="87" t="str">
        <f>AGR_Comm!$D$66</f>
        <v>AGR_DUMMY_NRG_LAND</v>
      </c>
      <c r="E64" s="87">
        <v>1E-3</v>
      </c>
    </row>
    <row r="65" spans="2:5" ht="13.8" thickBot="1">
      <c r="B65" s="82"/>
      <c r="C65" s="82"/>
      <c r="D65" s="82"/>
      <c r="E65" s="8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64"/>
  <sheetViews>
    <sheetView tabSelected="1" topLeftCell="D8" zoomScale="55" zoomScaleNormal="55" workbookViewId="0">
      <selection activeCell="T42" sqref="T42"/>
    </sheetView>
  </sheetViews>
  <sheetFormatPr defaultColWidth="8.88671875" defaultRowHeight="13.2"/>
  <cols>
    <col min="1" max="1" width="8.88671875" style="269"/>
    <col min="2" max="2" width="24.88671875" style="269" customWidth="1"/>
    <col min="3" max="3" width="30.88671875" style="269" customWidth="1"/>
    <col min="4" max="4" width="35.109375" style="269" bestFit="1" customWidth="1"/>
    <col min="5" max="5" width="20.44140625" style="269" customWidth="1"/>
    <col min="6" max="6" width="15.109375" style="269" bestFit="1" customWidth="1"/>
    <col min="7" max="9" width="15.109375" style="269" customWidth="1"/>
    <col min="10" max="16" width="11.5546875" style="269" customWidth="1"/>
    <col min="17" max="18" width="10.44140625" style="269" customWidth="1"/>
    <col min="19" max="19" width="8.88671875" style="269"/>
    <col min="20" max="20" width="12.109375" style="269" bestFit="1" customWidth="1"/>
    <col min="21" max="22" width="12.109375" style="269" customWidth="1"/>
    <col min="23" max="23" width="17.109375" style="269" customWidth="1"/>
    <col min="24" max="25" width="8.88671875" style="269"/>
    <col min="26" max="26" width="23.33203125" style="269" customWidth="1"/>
    <col min="27" max="27" width="22" style="269" customWidth="1"/>
    <col min="28" max="16384" width="8.88671875" style="269"/>
  </cols>
  <sheetData>
    <row r="2" spans="2:33">
      <c r="B2" s="232"/>
      <c r="C2" s="232"/>
      <c r="D2" s="232"/>
      <c r="F2" s="246" t="s">
        <v>656</v>
      </c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7"/>
      <c r="R2" s="247"/>
      <c r="S2" s="247"/>
    </row>
    <row r="3" spans="2:33" ht="39.6">
      <c r="B3" s="71" t="s">
        <v>73</v>
      </c>
      <c r="C3" s="72" t="s">
        <v>149</v>
      </c>
      <c r="D3" s="71" t="s">
        <v>131</v>
      </c>
      <c r="E3" s="71" t="s">
        <v>132</v>
      </c>
      <c r="F3" s="71" t="s">
        <v>613</v>
      </c>
      <c r="G3" s="71" t="s">
        <v>158</v>
      </c>
      <c r="H3" s="71" t="s">
        <v>159</v>
      </c>
      <c r="I3" s="71" t="s">
        <v>160</v>
      </c>
      <c r="J3" s="71" t="s">
        <v>161</v>
      </c>
      <c r="K3" s="71" t="s">
        <v>162</v>
      </c>
      <c r="L3" s="71" t="s">
        <v>163</v>
      </c>
      <c r="M3" s="73" t="s">
        <v>619</v>
      </c>
      <c r="N3" s="73" t="s">
        <v>620</v>
      </c>
      <c r="O3" s="71" t="s">
        <v>621</v>
      </c>
      <c r="P3" s="71" t="s">
        <v>622</v>
      </c>
      <c r="Q3" s="248" t="s">
        <v>173</v>
      </c>
      <c r="R3" s="248" t="s">
        <v>172</v>
      </c>
      <c r="S3" s="248" t="s">
        <v>171</v>
      </c>
      <c r="T3" s="248" t="s">
        <v>785</v>
      </c>
      <c r="U3" s="248" t="s">
        <v>603</v>
      </c>
      <c r="V3" s="71" t="s">
        <v>804</v>
      </c>
    </row>
    <row r="4" spans="2:33" ht="40.200000000000003" thickBot="1">
      <c r="B4" s="74" t="s">
        <v>464</v>
      </c>
      <c r="C4" s="74" t="s">
        <v>465</v>
      </c>
      <c r="D4" s="74" t="s">
        <v>466</v>
      </c>
      <c r="E4" s="74" t="s">
        <v>467</v>
      </c>
      <c r="F4" s="74" t="s">
        <v>623</v>
      </c>
      <c r="G4" s="74" t="s">
        <v>623</v>
      </c>
      <c r="H4" s="74" t="s">
        <v>623</v>
      </c>
      <c r="I4" s="74" t="s">
        <v>623</v>
      </c>
      <c r="J4" s="74" t="s">
        <v>623</v>
      </c>
      <c r="K4" s="74" t="s">
        <v>623</v>
      </c>
      <c r="L4" s="74" t="s">
        <v>623</v>
      </c>
      <c r="M4" s="74" t="s">
        <v>625</v>
      </c>
      <c r="N4" s="74" t="s">
        <v>626</v>
      </c>
      <c r="O4" s="74" t="s">
        <v>784</v>
      </c>
      <c r="P4" s="74" t="s">
        <v>628</v>
      </c>
      <c r="Q4" s="74"/>
      <c r="R4" s="74"/>
      <c r="S4" s="74" t="s">
        <v>629</v>
      </c>
      <c r="T4" s="74" t="s">
        <v>786</v>
      </c>
      <c r="U4" s="74"/>
      <c r="V4" s="441"/>
      <c r="AA4" s="269" t="s">
        <v>778</v>
      </c>
      <c r="AF4" s="269" t="s">
        <v>779</v>
      </c>
      <c r="AG4" s="269" t="s">
        <v>780</v>
      </c>
    </row>
    <row r="5" spans="2:33" ht="15.9" customHeight="1">
      <c r="B5" s="327" t="str">
        <f>AGR_Processes!D25</f>
        <v>AGR_EX_BIOG</v>
      </c>
      <c r="C5" s="327" t="str">
        <f>AGR_Processes!E25</f>
        <v>Agriculture Existing Biogass</v>
      </c>
      <c r="E5" s="327"/>
      <c r="F5" s="327">
        <v>374</v>
      </c>
      <c r="G5" s="327">
        <v>374</v>
      </c>
      <c r="H5" s="327">
        <v>374</v>
      </c>
      <c r="I5" s="327">
        <v>374</v>
      </c>
      <c r="J5" s="327">
        <v>374</v>
      </c>
      <c r="K5" s="327">
        <v>374</v>
      </c>
      <c r="L5" s="327">
        <v>374</v>
      </c>
      <c r="M5" s="327"/>
      <c r="N5" s="326"/>
      <c r="Q5" s="327">
        <f>E36*F42/1000*F48</f>
        <v>0.57499999999999996</v>
      </c>
      <c r="R5" s="327"/>
      <c r="S5" s="327">
        <v>1</v>
      </c>
      <c r="T5" s="326"/>
      <c r="U5" s="326">
        <v>1</v>
      </c>
      <c r="V5" s="326"/>
      <c r="AA5" s="269" t="s">
        <v>632</v>
      </c>
      <c r="AF5" s="278">
        <v>0.32200000000000001</v>
      </c>
      <c r="AG5" s="269">
        <f>AF5*0.95</f>
        <v>0.30590000000000001</v>
      </c>
    </row>
    <row r="6" spans="2:33" ht="15.9" customHeight="1">
      <c r="B6" s="286"/>
      <c r="C6" s="286"/>
      <c r="D6" s="286" t="s">
        <v>633</v>
      </c>
      <c r="E6" s="286"/>
      <c r="F6" s="286"/>
      <c r="G6" s="286"/>
      <c r="H6" s="286"/>
      <c r="I6" s="286"/>
      <c r="J6" s="286"/>
      <c r="K6" s="286"/>
      <c r="L6" s="286"/>
      <c r="M6" s="286"/>
      <c r="N6" s="286"/>
      <c r="O6" s="286">
        <v>0.30590000000000001</v>
      </c>
      <c r="P6" s="458">
        <v>3.9503432358734485E-2</v>
      </c>
      <c r="Q6" s="286"/>
      <c r="R6" s="286"/>
      <c r="S6" s="286"/>
      <c r="T6" s="269">
        <f>E36*$F$46/(O6*1000)</f>
        <v>0.14710689767898008</v>
      </c>
      <c r="V6" s="269">
        <v>3</v>
      </c>
      <c r="AA6" s="358">
        <f>O6*AGR_LAND!$I$31*AGR_LAND!$G$28</f>
        <v>569.10521546698044</v>
      </c>
      <c r="AF6" s="278">
        <v>0.32200000000000001</v>
      </c>
      <c r="AG6" s="269">
        <f t="shared" ref="AG6:AG24" si="0">AF6*0.95</f>
        <v>0.30590000000000001</v>
      </c>
    </row>
    <row r="7" spans="2:33" ht="15.9" customHeight="1">
      <c r="B7" s="326"/>
      <c r="C7" s="326"/>
      <c r="D7" s="269" t="s">
        <v>634</v>
      </c>
      <c r="O7" s="269">
        <v>0.30590000000000001</v>
      </c>
      <c r="P7" s="459">
        <v>8.4102126741297106E-3</v>
      </c>
      <c r="T7" s="269">
        <f>E36*$F$46/(O7*1000)</f>
        <v>0.14710689767898008</v>
      </c>
      <c r="V7" s="269">
        <v>3</v>
      </c>
      <c r="AA7" s="358">
        <f>O7*AGR_LAND!$I$36*AGR_LAND!$G$33</f>
        <v>121.16151965148002</v>
      </c>
      <c r="AF7" s="278">
        <v>0.40899999999999997</v>
      </c>
      <c r="AG7" s="269">
        <f t="shared" si="0"/>
        <v>0.38854999999999995</v>
      </c>
    </row>
    <row r="8" spans="2:33" ht="15.9" customHeight="1">
      <c r="B8" s="286"/>
      <c r="C8" s="286"/>
      <c r="D8" s="286" t="s">
        <v>635</v>
      </c>
      <c r="E8" s="286"/>
      <c r="F8" s="286"/>
      <c r="G8" s="286"/>
      <c r="H8" s="286"/>
      <c r="I8" s="286"/>
      <c r="J8" s="286"/>
      <c r="K8" s="286"/>
      <c r="L8" s="286"/>
      <c r="M8" s="286"/>
      <c r="N8" s="286"/>
      <c r="O8" s="286">
        <v>0.38854999999999995</v>
      </c>
      <c r="P8" s="458">
        <v>2.1270586943794263E-2</v>
      </c>
      <c r="Q8" s="286"/>
      <c r="R8" s="286"/>
      <c r="S8" s="286"/>
      <c r="T8" s="269">
        <f>E36*$F$46/(O8*1000)</f>
        <v>0.11581521039763223</v>
      </c>
      <c r="V8" s="269">
        <v>3</v>
      </c>
      <c r="AA8" s="358">
        <f>O8*AGR_LAND!$I$41*AGR_LAND!$G$38</f>
        <v>389.22851018558094</v>
      </c>
      <c r="AF8" s="278">
        <v>0.32200000000000001</v>
      </c>
      <c r="AG8" s="269">
        <f t="shared" si="0"/>
        <v>0.30590000000000001</v>
      </c>
    </row>
    <row r="9" spans="2:33" ht="15.9" customHeight="1">
      <c r="B9" s="326"/>
      <c r="C9" s="326"/>
      <c r="D9" s="269" t="s">
        <v>636</v>
      </c>
      <c r="O9" s="269">
        <v>0.30590000000000001</v>
      </c>
      <c r="P9" s="459">
        <v>6.5584749927887608E-3</v>
      </c>
      <c r="T9" s="269">
        <f>E36*$F$46/(O9*1000)</f>
        <v>0.14710689767898008</v>
      </c>
      <c r="V9" s="269">
        <v>3</v>
      </c>
      <c r="AA9" s="358">
        <f>O9*AGR_LAND!$I$46*AGR_LAND!$G$43</f>
        <v>94.484506814774988</v>
      </c>
      <c r="AF9" s="278">
        <v>0.32200000000000001</v>
      </c>
      <c r="AG9" s="269">
        <f t="shared" si="0"/>
        <v>0.30590000000000001</v>
      </c>
    </row>
    <row r="10" spans="2:33" ht="15.9" customHeight="1">
      <c r="B10" s="286"/>
      <c r="C10" s="286"/>
      <c r="D10" s="286" t="s">
        <v>637</v>
      </c>
      <c r="E10" s="286"/>
      <c r="F10" s="286"/>
      <c r="G10" s="286"/>
      <c r="H10" s="286"/>
      <c r="I10" s="286"/>
      <c r="J10" s="286"/>
      <c r="K10" s="286"/>
      <c r="L10" s="286"/>
      <c r="M10" s="286"/>
      <c r="N10" s="286"/>
      <c r="O10" s="286">
        <v>0.30590000000000001</v>
      </c>
      <c r="P10" s="458">
        <v>2.3875705905262001E-2</v>
      </c>
      <c r="Q10" s="286"/>
      <c r="R10" s="286"/>
      <c r="S10" s="286"/>
      <c r="T10" s="269">
        <f>E36*$F$46/(O10*1000)</f>
        <v>0.14710689767898008</v>
      </c>
      <c r="V10" s="269">
        <v>3</v>
      </c>
      <c r="AA10" s="358">
        <f>O10*AGR_LAND!$I$51*AGR_LAND!$G$48</f>
        <v>343.96476311851507</v>
      </c>
      <c r="AF10" s="278">
        <v>0.32200000000000001</v>
      </c>
      <c r="AG10" s="269">
        <f t="shared" si="0"/>
        <v>0.30590000000000001</v>
      </c>
    </row>
    <row r="11" spans="2:33" ht="15.9" customHeight="1">
      <c r="B11" s="326"/>
      <c r="C11" s="326"/>
      <c r="D11" s="269" t="s">
        <v>638</v>
      </c>
      <c r="O11" s="269">
        <v>0.30590000000000001</v>
      </c>
      <c r="P11" s="459">
        <v>6.3896829648978333E-3</v>
      </c>
      <c r="T11" s="269">
        <f>E36*$F$46/(O11*1000)</f>
        <v>0.14710689767898008</v>
      </c>
      <c r="V11" s="269">
        <v>3</v>
      </c>
      <c r="AA11" s="358">
        <f>O11*AGR_LAND!$I$56*AGR_LAND!$G$53</f>
        <v>92.052808664355013</v>
      </c>
      <c r="AF11" s="278">
        <v>0.32200000000000001</v>
      </c>
      <c r="AG11" s="269">
        <f t="shared" si="0"/>
        <v>0.30590000000000001</v>
      </c>
    </row>
    <row r="12" spans="2:33" ht="15.9" customHeight="1">
      <c r="B12" s="286"/>
      <c r="C12" s="286"/>
      <c r="D12" s="286" t="s">
        <v>639</v>
      </c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>
        <v>0.30590000000000001</v>
      </c>
      <c r="P12" s="458">
        <v>5.8006330714347756E-2</v>
      </c>
      <c r="Q12" s="286"/>
      <c r="R12" s="286"/>
      <c r="S12" s="286"/>
      <c r="T12" s="269">
        <f>E36*$F$46/(O12*1000)</f>
        <v>0.14710689767898008</v>
      </c>
      <c r="V12" s="269">
        <v>3</v>
      </c>
      <c r="AA12" s="358">
        <f>AGR_LAND!$I$61*AGR_LAND!$G$58</f>
        <v>2731.8298800000002</v>
      </c>
      <c r="AF12" s="278">
        <v>0.32200000000000001</v>
      </c>
      <c r="AG12" s="269">
        <f t="shared" si="0"/>
        <v>0.30590000000000001</v>
      </c>
    </row>
    <row r="13" spans="2:33" ht="15.9" customHeight="1">
      <c r="B13" s="326"/>
      <c r="C13" s="326"/>
      <c r="D13" s="269" t="s">
        <v>640</v>
      </c>
      <c r="O13" s="269">
        <v>0.30590000000000001</v>
      </c>
      <c r="P13" s="459">
        <v>8.2023634476987304E-4</v>
      </c>
      <c r="T13" s="269">
        <f>E36*$F$46/(O13*1000)</f>
        <v>0.14710689767898008</v>
      </c>
      <c r="V13" s="269">
        <v>3</v>
      </c>
      <c r="X13" s="79"/>
      <c r="Y13" s="79" t="s">
        <v>519</v>
      </c>
      <c r="Z13" s="79"/>
      <c r="AA13" s="358">
        <f>O13*AGR_LAND!$I$66*AGR_LAND!$G$63</f>
        <v>11.816714494200001</v>
      </c>
      <c r="AF13" s="278">
        <v>0</v>
      </c>
      <c r="AG13" s="269">
        <f t="shared" si="0"/>
        <v>0</v>
      </c>
    </row>
    <row r="14" spans="2:33" ht="15.9" customHeight="1">
      <c r="B14" s="286"/>
      <c r="C14" s="286"/>
      <c r="D14" s="286" t="s">
        <v>641</v>
      </c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>
        <v>0</v>
      </c>
      <c r="P14" s="460">
        <v>0</v>
      </c>
      <c r="Q14" s="286"/>
      <c r="R14" s="286"/>
      <c r="S14" s="286"/>
      <c r="V14" s="269">
        <v>3</v>
      </c>
      <c r="X14" s="81"/>
      <c r="Y14" s="81" t="s">
        <v>521</v>
      </c>
      <c r="Z14" s="81"/>
      <c r="AA14" s="358">
        <f>O14*AGR_LAND!$I$71*AGR_LAND!$G$68</f>
        <v>0</v>
      </c>
      <c r="AF14" s="278">
        <v>0</v>
      </c>
      <c r="AG14" s="269">
        <f t="shared" si="0"/>
        <v>0</v>
      </c>
    </row>
    <row r="15" spans="2:33" ht="15.9" customHeight="1">
      <c r="B15" s="326"/>
      <c r="C15" s="326"/>
      <c r="D15" s="269" t="s">
        <v>642</v>
      </c>
      <c r="O15" s="269">
        <v>0</v>
      </c>
      <c r="P15" s="461">
        <v>0</v>
      </c>
      <c r="V15" s="269">
        <v>3</v>
      </c>
      <c r="AA15" s="358">
        <f>O15*AGR_LAND!$I$76*AGR_LAND!$G$73</f>
        <v>0</v>
      </c>
      <c r="AF15" s="278">
        <v>0</v>
      </c>
      <c r="AG15" s="269">
        <f t="shared" si="0"/>
        <v>0</v>
      </c>
    </row>
    <row r="16" spans="2:33" ht="15.9" customHeight="1">
      <c r="B16" s="286"/>
      <c r="C16" s="286"/>
      <c r="D16" s="286" t="s">
        <v>643</v>
      </c>
      <c r="E16" s="286"/>
      <c r="F16" s="286"/>
      <c r="G16" s="286"/>
      <c r="H16" s="286"/>
      <c r="I16" s="286"/>
      <c r="J16" s="286"/>
      <c r="K16" s="286"/>
      <c r="L16" s="286"/>
      <c r="M16" s="286"/>
      <c r="N16" s="286"/>
      <c r="O16" s="286">
        <v>0</v>
      </c>
      <c r="P16" s="460">
        <v>0</v>
      </c>
      <c r="Q16" s="286"/>
      <c r="R16" s="286"/>
      <c r="S16" s="286"/>
      <c r="V16" s="269">
        <v>3</v>
      </c>
      <c r="X16" s="79">
        <v>7.1861999999999995E-2</v>
      </c>
      <c r="Y16" s="79" t="s">
        <v>641</v>
      </c>
      <c r="Z16" s="79"/>
      <c r="AA16" s="358">
        <f>O16*AGR_LAND!$I$81*AGR_LAND!$G$78</f>
        <v>0</v>
      </c>
      <c r="AF16" s="278">
        <v>0</v>
      </c>
      <c r="AG16" s="269">
        <f t="shared" si="0"/>
        <v>0</v>
      </c>
    </row>
    <row r="17" spans="2:33" ht="15.9" customHeight="1">
      <c r="B17" s="286"/>
      <c r="C17" s="286"/>
      <c r="D17" s="286" t="s">
        <v>645</v>
      </c>
      <c r="E17" s="286"/>
      <c r="F17" s="286"/>
      <c r="G17" s="286"/>
      <c r="H17" s="286"/>
      <c r="I17" s="286"/>
      <c r="J17" s="286"/>
      <c r="K17" s="286"/>
      <c r="L17" s="286"/>
      <c r="M17" s="286"/>
      <c r="N17" s="286"/>
      <c r="O17" s="286">
        <v>0</v>
      </c>
      <c r="P17" s="460">
        <v>0</v>
      </c>
      <c r="Q17" s="286"/>
      <c r="R17" s="286"/>
      <c r="S17" s="286"/>
      <c r="V17" s="269">
        <v>3</v>
      </c>
      <c r="X17" s="81">
        <v>3.9537999999999997E-2</v>
      </c>
      <c r="Y17" s="81" t="s">
        <v>642</v>
      </c>
      <c r="Z17" s="81"/>
      <c r="AA17" s="358">
        <f>O17*AGR_LAND!$I$86*AGR_LAND!$G$83</f>
        <v>0</v>
      </c>
      <c r="AF17" s="278">
        <v>0</v>
      </c>
      <c r="AG17" s="269">
        <f t="shared" si="0"/>
        <v>0</v>
      </c>
    </row>
    <row r="18" spans="2:33" ht="15.9" customHeight="1">
      <c r="B18" s="326"/>
      <c r="C18" s="326"/>
      <c r="D18" s="269" t="s">
        <v>646</v>
      </c>
      <c r="O18" s="269">
        <v>0</v>
      </c>
      <c r="P18" s="461">
        <v>0</v>
      </c>
      <c r="V18" s="269">
        <v>3</v>
      </c>
      <c r="AA18" s="358">
        <f>O18*AGR_LAND!$I$91*AGR_LAND!$G$88</f>
        <v>0</v>
      </c>
      <c r="AC18" s="269" t="s">
        <v>781</v>
      </c>
      <c r="AF18" s="278">
        <v>0</v>
      </c>
      <c r="AG18" s="269">
        <f t="shared" si="0"/>
        <v>0</v>
      </c>
    </row>
    <row r="19" spans="2:33" ht="15.9" customHeight="1">
      <c r="B19" s="286"/>
      <c r="C19" s="286"/>
      <c r="D19" s="286" t="s">
        <v>647</v>
      </c>
      <c r="E19" s="286"/>
      <c r="F19" s="286"/>
      <c r="G19" s="286"/>
      <c r="H19" s="286"/>
      <c r="I19" s="286"/>
      <c r="J19" s="286"/>
      <c r="K19" s="286"/>
      <c r="L19" s="286"/>
      <c r="M19" s="286"/>
      <c r="N19" s="286"/>
      <c r="O19" s="286">
        <v>0</v>
      </c>
      <c r="P19" s="460">
        <v>0</v>
      </c>
      <c r="Q19" s="286"/>
      <c r="R19" s="286"/>
      <c r="S19" s="286"/>
      <c r="V19" s="269">
        <v>3</v>
      </c>
      <c r="AA19" s="358">
        <f>O19*AGR_LAND!I96*AGR_LAND!G93</f>
        <v>0</v>
      </c>
      <c r="AC19" s="269">
        <f>SUM(AA6:AA19)</f>
        <v>4353.6439183958864</v>
      </c>
      <c r="AF19" s="278">
        <v>0.10299999999999999</v>
      </c>
      <c r="AG19" s="269">
        <f t="shared" si="0"/>
        <v>9.7849999999999993E-2</v>
      </c>
    </row>
    <row r="20" spans="2:33" ht="15.9" customHeight="1">
      <c r="B20" s="326"/>
      <c r="C20" s="326"/>
      <c r="D20" s="269" t="s">
        <v>505</v>
      </c>
      <c r="O20" s="269">
        <v>9.7849999999999993E-2</v>
      </c>
      <c r="P20" s="459">
        <v>0.37574134004647641</v>
      </c>
      <c r="T20" s="269">
        <f>E36*$F$45/(O20*1000)</f>
        <v>0.59785385794583545</v>
      </c>
      <c r="V20" s="269">
        <v>3</v>
      </c>
      <c r="AA20" s="358">
        <f>O20*AGR_LIV!$J$8*AGR_LIV!$G$5</f>
        <v>1731.5222097200001</v>
      </c>
      <c r="AF20" s="278">
        <v>0.10299999999999999</v>
      </c>
      <c r="AG20" s="269">
        <f t="shared" si="0"/>
        <v>9.7849999999999993E-2</v>
      </c>
    </row>
    <row r="21" spans="2:33" ht="15.9" customHeight="1">
      <c r="B21" s="286"/>
      <c r="C21" s="286"/>
      <c r="D21" s="286" t="s">
        <v>507</v>
      </c>
      <c r="E21" s="286"/>
      <c r="F21" s="286"/>
      <c r="G21" s="286"/>
      <c r="H21" s="286"/>
      <c r="I21" s="286"/>
      <c r="J21" s="286"/>
      <c r="K21" s="286"/>
      <c r="L21" s="286"/>
      <c r="M21" s="286"/>
      <c r="N21" s="286"/>
      <c r="O21" s="286">
        <v>9.7849999999999993E-2</v>
      </c>
      <c r="P21" s="458">
        <v>0.24169799553269838</v>
      </c>
      <c r="Q21" s="286"/>
      <c r="R21" s="286"/>
      <c r="S21" s="286"/>
      <c r="T21" s="269">
        <f>E36*$F$45/(O21*1000)</f>
        <v>0.59785385794583545</v>
      </c>
      <c r="V21" s="269">
        <v>3</v>
      </c>
      <c r="AA21" s="358">
        <f>O21*AGR_LIV!$J$15*AGR_LIV!$G$12</f>
        <v>1113.8126224224</v>
      </c>
      <c r="AF21" s="278">
        <v>0</v>
      </c>
      <c r="AG21" s="269">
        <f t="shared" si="0"/>
        <v>0</v>
      </c>
    </row>
    <row r="22" spans="2:33" ht="15.9" customHeight="1">
      <c r="B22" s="326"/>
      <c r="C22" s="326"/>
      <c r="D22" s="269" t="s">
        <v>509</v>
      </c>
      <c r="O22" s="269">
        <v>0</v>
      </c>
      <c r="P22" s="459">
        <v>4.8672773378954909E-4</v>
      </c>
      <c r="V22" s="269">
        <v>3</v>
      </c>
      <c r="AA22" s="358">
        <f>O22*AGR_LIV!$J$22*AGR_LIV!$G$19</f>
        <v>0</v>
      </c>
      <c r="AF22" s="278">
        <f>0.0125</f>
        <v>1.2500000000000001E-2</v>
      </c>
      <c r="AG22" s="269">
        <f t="shared" si="0"/>
        <v>1.1875E-2</v>
      </c>
    </row>
    <row r="23" spans="2:33" ht="15.9" customHeight="1">
      <c r="B23" s="328"/>
      <c r="C23" s="328"/>
      <c r="D23" s="286" t="s">
        <v>511</v>
      </c>
      <c r="E23" s="286"/>
      <c r="F23" s="286"/>
      <c r="G23" s="286"/>
      <c r="H23" s="286"/>
      <c r="I23" s="286"/>
      <c r="J23" s="286"/>
      <c r="K23" s="286"/>
      <c r="L23" s="286"/>
      <c r="M23" s="286"/>
      <c r="N23" s="286"/>
      <c r="O23" s="286">
        <v>1.1875E-2</v>
      </c>
      <c r="P23" s="458">
        <v>0.16808448388662312</v>
      </c>
      <c r="Q23" s="286"/>
      <c r="R23" s="286"/>
      <c r="S23" s="286"/>
      <c r="T23" s="269">
        <f>E36*$F$45/(O23*1000)</f>
        <v>4.9263157894736844</v>
      </c>
      <c r="V23" s="269">
        <v>3</v>
      </c>
      <c r="AA23" s="358">
        <f>O23*AGR_LIV!$J$29*AGR_LIV!$G$26</f>
        <v>94.002520781249999</v>
      </c>
      <c r="AF23" s="278">
        <v>0</v>
      </c>
      <c r="AG23" s="269">
        <f t="shared" si="0"/>
        <v>0</v>
      </c>
    </row>
    <row r="24" spans="2:33" ht="15.9" customHeight="1">
      <c r="B24" s="326"/>
      <c r="C24" s="326"/>
      <c r="D24" s="269" t="s">
        <v>513</v>
      </c>
      <c r="O24" s="269">
        <v>0</v>
      </c>
      <c r="P24" s="461">
        <v>0</v>
      </c>
      <c r="V24" s="269">
        <v>3</v>
      </c>
      <c r="AA24" s="358">
        <f>O24*AGR_LIV!$J$36*AGR_LIV!$G$33</f>
        <v>0</v>
      </c>
      <c r="AC24" s="269" t="s">
        <v>782</v>
      </c>
      <c r="AF24" s="278">
        <f>0.093</f>
        <v>9.2999999999999999E-2</v>
      </c>
      <c r="AG24" s="269">
        <f t="shared" si="0"/>
        <v>8.8349999999999998E-2</v>
      </c>
    </row>
    <row r="25" spans="2:33" ht="15.9" customHeight="1">
      <c r="B25" s="286"/>
      <c r="C25" s="286"/>
      <c r="D25" s="286" t="s">
        <v>517</v>
      </c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>
        <v>8.8349999999999998E-2</v>
      </c>
      <c r="P25" s="458">
        <v>4.9154789901687937E-2</v>
      </c>
      <c r="Q25" s="286"/>
      <c r="R25" s="286"/>
      <c r="S25" s="286"/>
      <c r="T25" s="269">
        <f>E36*$F$45/(O25*1000)</f>
        <v>0.66213921901528017</v>
      </c>
      <c r="V25" s="269">
        <v>3</v>
      </c>
      <c r="X25" s="79">
        <v>6.0317999999999997E-2</v>
      </c>
      <c r="Y25" s="79" t="s">
        <v>643</v>
      </c>
      <c r="Z25" s="79"/>
      <c r="AA25" s="358">
        <f>O25*AGR_LIV!$J$43*AGR_LIV!$G$40</f>
        <v>204.52700302706251</v>
      </c>
      <c r="AC25" s="269">
        <f>SUM(AA20:AA25)</f>
        <v>3143.8643559507127</v>
      </c>
    </row>
    <row r="26" spans="2:33" ht="13.8" thickBot="1">
      <c r="E26" s="430" t="str">
        <f>AGR_Comm!D14</f>
        <v>PRI_BIOG_AGR</v>
      </c>
      <c r="F26" s="430"/>
      <c r="G26" s="430"/>
      <c r="H26" s="430"/>
      <c r="I26" s="430"/>
      <c r="J26" s="430"/>
      <c r="K26" s="430"/>
      <c r="L26" s="430"/>
      <c r="M26" s="430">
        <v>23</v>
      </c>
      <c r="N26" s="431">
        <f>M26/1000</f>
        <v>2.3E-2</v>
      </c>
      <c r="X26" s="81">
        <v>5.1082000000000002E-2</v>
      </c>
      <c r="Y26" s="81" t="s">
        <v>644</v>
      </c>
      <c r="Z26" s="81"/>
    </row>
    <row r="27" spans="2:33">
      <c r="X27" s="79">
        <v>6.3203999999999996E-2</v>
      </c>
      <c r="Y27" s="79" t="s">
        <v>645</v>
      </c>
      <c r="Z27" s="79"/>
      <c r="AA27" s="269" t="s">
        <v>783</v>
      </c>
    </row>
    <row r="28" spans="2:33">
      <c r="X28" s="81">
        <v>3.8671999999999998E-2</v>
      </c>
      <c r="Y28" s="81" t="s">
        <v>646</v>
      </c>
      <c r="Z28" s="81"/>
      <c r="AA28" s="269">
        <f>SUM(AA6:AA25)</f>
        <v>7497.5082743465982</v>
      </c>
    </row>
    <row r="29" spans="2:33">
      <c r="H29" s="246"/>
      <c r="I29" s="246"/>
      <c r="X29" s="79">
        <v>4.9639999999999997E-2</v>
      </c>
      <c r="Y29" s="79" t="s">
        <v>647</v>
      </c>
      <c r="Z29" s="79"/>
    </row>
    <row r="30" spans="2:33">
      <c r="B30" s="232"/>
      <c r="C30" s="232"/>
      <c r="D30" s="232"/>
      <c r="J30" s="246"/>
      <c r="K30" s="246"/>
      <c r="L30" s="246"/>
      <c r="M30" s="246"/>
      <c r="N30" s="246"/>
      <c r="O30" s="246"/>
      <c r="P30" s="246"/>
      <c r="Q30" s="247"/>
      <c r="R30" s="247"/>
      <c r="S30" s="247"/>
    </row>
    <row r="33" spans="4:25" ht="15.9" customHeight="1"/>
    <row r="34" spans="4:25" ht="15.9" customHeight="1"/>
    <row r="36" spans="4:25" ht="14.4">
      <c r="D36" s="440" t="s">
        <v>802</v>
      </c>
      <c r="E36" s="269">
        <v>4.5</v>
      </c>
    </row>
    <row r="37" spans="4:25" ht="13.8" thickBot="1"/>
    <row r="38" spans="4:25" ht="28.2" thickBot="1">
      <c r="D38" s="432" t="s">
        <v>787</v>
      </c>
      <c r="E38" s="433" t="s">
        <v>788</v>
      </c>
      <c r="F38" s="433" t="s">
        <v>789</v>
      </c>
    </row>
    <row r="39" spans="4:25" ht="14.4" thickBot="1">
      <c r="D39" s="434" t="s">
        <v>790</v>
      </c>
      <c r="E39" s="435">
        <v>4300</v>
      </c>
      <c r="F39" s="435">
        <v>1600</v>
      </c>
    </row>
    <row r="40" spans="4:25" ht="14.4" thickBot="1">
      <c r="D40" s="434" t="s">
        <v>791</v>
      </c>
      <c r="E40" s="435">
        <v>800</v>
      </c>
      <c r="F40" s="435">
        <v>300</v>
      </c>
    </row>
    <row r="41" spans="4:25" ht="28.2" thickBot="1">
      <c r="D41" s="434" t="s">
        <v>792</v>
      </c>
      <c r="E41" s="435">
        <v>270</v>
      </c>
      <c r="F41" s="435">
        <v>100</v>
      </c>
      <c r="V41" s="462"/>
      <c r="W41" s="463"/>
      <c r="X41" s="463"/>
      <c r="Y41" s="464" t="s">
        <v>622</v>
      </c>
    </row>
    <row r="42" spans="4:25" ht="14.4" thickBot="1">
      <c r="D42" s="434" t="s">
        <v>793</v>
      </c>
      <c r="E42" s="435">
        <v>20</v>
      </c>
      <c r="F42" s="435">
        <v>20</v>
      </c>
      <c r="V42" s="465" t="s">
        <v>808</v>
      </c>
      <c r="W42" s="466"/>
      <c r="X42" s="466"/>
      <c r="Y42" s="467"/>
    </row>
    <row r="43" spans="4:25" ht="14.4" thickBot="1">
      <c r="D43" s="434" t="s">
        <v>794</v>
      </c>
      <c r="E43" s="435">
        <v>15</v>
      </c>
      <c r="F43" s="435">
        <v>10</v>
      </c>
      <c r="V43" s="465">
        <f>AGR_LAND!S99+AGR_LIV!Q48</f>
        <v>47095.374700615001</v>
      </c>
      <c r="W43" s="466"/>
      <c r="X43" s="466"/>
      <c r="Y43" s="467"/>
    </row>
    <row r="44" spans="4:25" ht="14.4" thickBot="1">
      <c r="D44" s="434" t="s">
        <v>795</v>
      </c>
      <c r="E44" s="435">
        <v>2</v>
      </c>
      <c r="F44" s="435">
        <v>3</v>
      </c>
      <c r="V44" s="465"/>
      <c r="W44" s="466"/>
      <c r="X44" s="466"/>
      <c r="Y44" s="467"/>
    </row>
    <row r="45" spans="4:25" ht="14.4" thickBot="1">
      <c r="D45" s="434" t="s">
        <v>796</v>
      </c>
      <c r="E45" s="435">
        <v>16</v>
      </c>
      <c r="F45" s="435">
        <v>13</v>
      </c>
      <c r="V45" s="468" t="s">
        <v>633</v>
      </c>
      <c r="W45" s="466"/>
      <c r="X45" s="466"/>
      <c r="Y45" s="467">
        <f>AGR_LAND!S31/AGR_BIOG!V43</f>
        <v>3.9503432358734485E-2</v>
      </c>
    </row>
    <row r="46" spans="4:25" ht="13.8">
      <c r="D46" s="436" t="s">
        <v>797</v>
      </c>
      <c r="E46" s="437">
        <v>10</v>
      </c>
      <c r="F46" s="437">
        <v>10</v>
      </c>
      <c r="V46" s="465" t="s">
        <v>634</v>
      </c>
      <c r="W46" s="466"/>
      <c r="X46" s="466"/>
      <c r="Y46" s="467">
        <f>AGR_LAND!S36/AGR_BIOG!V43</f>
        <v>8.4102126741297106E-3</v>
      </c>
    </row>
    <row r="47" spans="4:25">
      <c r="D47"/>
      <c r="E47"/>
      <c r="F47"/>
      <c r="V47" s="468" t="s">
        <v>635</v>
      </c>
      <c r="W47" s="466"/>
      <c r="X47" s="466"/>
      <c r="Y47" s="467">
        <f>AGR_LAND!S41/AGR_BIOG!V43</f>
        <v>2.1270586943794263E-2</v>
      </c>
    </row>
    <row r="48" spans="4:25">
      <c r="D48" s="38" t="s">
        <v>798</v>
      </c>
      <c r="E48"/>
      <c r="F48">
        <f>N26*1000/3.6</f>
        <v>6.3888888888888884</v>
      </c>
      <c r="G48" s="38" t="s">
        <v>799</v>
      </c>
      <c r="V48" s="465" t="s">
        <v>636</v>
      </c>
      <c r="W48" s="466"/>
      <c r="X48" s="466"/>
      <c r="Y48" s="467">
        <f>AGR_LAND!S46/AGR_BIOG!$V$43</f>
        <v>6.5584749927887608E-3</v>
      </c>
    </row>
    <row r="49" spans="4:25">
      <c r="D49"/>
      <c r="E49"/>
      <c r="F49"/>
      <c r="G49"/>
      <c r="V49" s="468" t="s">
        <v>637</v>
      </c>
      <c r="W49" s="466"/>
      <c r="X49" s="466"/>
      <c r="Y49" s="467">
        <f>AGR_LAND!S51/AGR_BIOG!$V$43</f>
        <v>2.3875705905262001E-2</v>
      </c>
    </row>
    <row r="50" spans="4:25">
      <c r="D50" s="38"/>
      <c r="E50"/>
      <c r="F50"/>
      <c r="G50" s="38"/>
      <c r="V50" s="465" t="s">
        <v>638</v>
      </c>
      <c r="W50" s="466"/>
      <c r="X50" s="466"/>
      <c r="Y50" s="467">
        <f>AGR_LAND!S56/AGR_BIOG!$V$43</f>
        <v>6.3896829648978333E-3</v>
      </c>
    </row>
    <row r="51" spans="4:25">
      <c r="D51"/>
      <c r="E51"/>
      <c r="F51"/>
      <c r="G51" s="38"/>
      <c r="V51" s="468" t="s">
        <v>639</v>
      </c>
      <c r="W51" s="466"/>
      <c r="X51" s="466"/>
      <c r="Y51" s="467">
        <f>AGR_LAND!S61/AGR_BIOG!$V$43</f>
        <v>5.8006330714347756E-2</v>
      </c>
    </row>
    <row r="52" spans="4:25">
      <c r="V52" s="465" t="s">
        <v>640</v>
      </c>
      <c r="W52" s="466"/>
      <c r="X52" s="466"/>
      <c r="Y52" s="467">
        <f>AGR_LAND!S66/AGR_BIOG!$V$43</f>
        <v>8.2023634476987304E-4</v>
      </c>
    </row>
    <row r="53" spans="4:25">
      <c r="V53" s="468" t="s">
        <v>641</v>
      </c>
      <c r="W53" s="466"/>
      <c r="X53" s="466"/>
      <c r="Y53" s="467">
        <f>AGR_LAND!S52/AGR_BIOG!$V$43</f>
        <v>0</v>
      </c>
    </row>
    <row r="54" spans="4:25">
      <c r="V54" s="465" t="s">
        <v>642</v>
      </c>
      <c r="W54" s="466"/>
      <c r="X54" s="466"/>
      <c r="Y54" s="467">
        <f>AGR_LAND!S53/AGR_BIOG!$V$43</f>
        <v>0</v>
      </c>
    </row>
    <row r="55" spans="4:25">
      <c r="V55" s="468" t="s">
        <v>643</v>
      </c>
      <c r="W55" s="466"/>
      <c r="X55" s="466"/>
      <c r="Y55" s="467">
        <f>AGR_LAND!S54/AGR_BIOG!$V$43</f>
        <v>0</v>
      </c>
    </row>
    <row r="56" spans="4:25">
      <c r="V56" s="468" t="s">
        <v>645</v>
      </c>
      <c r="W56" s="466"/>
      <c r="X56" s="466"/>
      <c r="Y56" s="467">
        <f>AGR_LAND!S55/AGR_BIOG!$V$43</f>
        <v>0</v>
      </c>
    </row>
    <row r="57" spans="4:25">
      <c r="V57" s="465" t="s">
        <v>646</v>
      </c>
      <c r="W57" s="466"/>
      <c r="X57" s="466"/>
      <c r="Y57" s="467">
        <f>AGR_LAND!S57/AGR_BIOG!$V$43</f>
        <v>0</v>
      </c>
    </row>
    <row r="58" spans="4:25">
      <c r="V58" s="468" t="s">
        <v>647</v>
      </c>
      <c r="W58" s="466"/>
      <c r="X58" s="466"/>
      <c r="Y58" s="467">
        <f>AGR_LAND!S58/AGR_BIOG!$V$43</f>
        <v>0</v>
      </c>
    </row>
    <row r="59" spans="4:25">
      <c r="V59" s="465" t="s">
        <v>505</v>
      </c>
      <c r="W59" s="466"/>
      <c r="X59" s="466"/>
      <c r="Y59" s="467">
        <f>AGR_LIV!Q8/AGR_BIOG!$V$43</f>
        <v>0.37574134004647641</v>
      </c>
    </row>
    <row r="60" spans="4:25">
      <c r="V60" s="468" t="s">
        <v>507</v>
      </c>
      <c r="W60" s="466"/>
      <c r="X60" s="466"/>
      <c r="Y60" s="467">
        <f>AGR_LIV!Q15/AGR_BIOG!$V$43</f>
        <v>0.24169799553269838</v>
      </c>
    </row>
    <row r="61" spans="4:25">
      <c r="V61" s="465" t="s">
        <v>509</v>
      </c>
      <c r="W61" s="466"/>
      <c r="X61" s="466"/>
      <c r="Y61" s="467">
        <f>AGR_LIV!Q22/AGR_BIOG!$V$43</f>
        <v>4.8672773378954909E-4</v>
      </c>
    </row>
    <row r="62" spans="4:25">
      <c r="V62" s="468" t="s">
        <v>511</v>
      </c>
      <c r="W62" s="466"/>
      <c r="X62" s="466"/>
      <c r="Y62" s="467">
        <f>AGR_LIV!Q29/AGR_BIOG!$V$43</f>
        <v>0.16808448388662312</v>
      </c>
    </row>
    <row r="63" spans="4:25">
      <c r="V63" s="465" t="s">
        <v>513</v>
      </c>
      <c r="W63" s="466"/>
      <c r="X63" s="466"/>
      <c r="Y63" s="467">
        <f>AGR_LIV!Q16/AGR_BIOG!$V$43</f>
        <v>0</v>
      </c>
    </row>
    <row r="64" spans="4:25" ht="13.8" thickBot="1">
      <c r="V64" s="469" t="s">
        <v>517</v>
      </c>
      <c r="W64" s="470"/>
      <c r="X64" s="470"/>
      <c r="Y64" s="471">
        <f>AGR_LIV!Q43/AGR_BIOG!$V$43</f>
        <v>4.9154789901687937E-2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B2:O38"/>
  <sheetViews>
    <sheetView workbookViewId="0">
      <selection activeCell="L5" sqref="L5:L6"/>
    </sheetView>
  </sheetViews>
  <sheetFormatPr defaultRowHeight="13.2"/>
  <cols>
    <col min="1" max="1" width="3.33203125" customWidth="1"/>
    <col min="2" max="2" width="24.88671875" customWidth="1"/>
    <col min="3" max="3" width="30.88671875" customWidth="1"/>
    <col min="4" max="4" width="35.109375" bestFit="1" customWidth="1"/>
    <col min="5" max="5" width="20.44140625" customWidth="1"/>
    <col min="6" max="6" width="15.109375" bestFit="1" customWidth="1"/>
    <col min="7" max="12" width="11.5546875" customWidth="1"/>
    <col min="13" max="14" width="10.44140625" customWidth="1"/>
    <col min="16" max="16" width="3.33203125" customWidth="1"/>
  </cols>
  <sheetData>
    <row r="2" spans="2:15" ht="17.399999999999999">
      <c r="B2" s="263" t="s">
        <v>676</v>
      </c>
      <c r="C2" s="63"/>
      <c r="D2" s="63"/>
      <c r="E2" s="63"/>
    </row>
    <row r="4" spans="2:15">
      <c r="B4" s="177"/>
      <c r="C4" s="177"/>
      <c r="D4" s="177"/>
      <c r="F4" s="246" t="s">
        <v>731</v>
      </c>
      <c r="G4" s="246"/>
      <c r="H4" s="246"/>
      <c r="I4" s="246"/>
      <c r="J4" s="246"/>
      <c r="K4" s="246"/>
      <c r="L4" s="246"/>
      <c r="M4" s="247"/>
      <c r="N4" s="247"/>
      <c r="O4" s="247"/>
    </row>
    <row r="5" spans="2:15" ht="39.6">
      <c r="B5" s="71" t="s">
        <v>73</v>
      </c>
      <c r="C5" s="72" t="s">
        <v>149</v>
      </c>
      <c r="D5" s="71" t="s">
        <v>131</v>
      </c>
      <c r="E5" s="71" t="s">
        <v>132</v>
      </c>
      <c r="F5" s="71" t="s">
        <v>613</v>
      </c>
      <c r="G5" s="71" t="s">
        <v>161</v>
      </c>
      <c r="H5" s="71" t="s">
        <v>163</v>
      </c>
      <c r="I5" s="73" t="s">
        <v>619</v>
      </c>
      <c r="J5" s="71" t="s">
        <v>620</v>
      </c>
      <c r="K5" s="71" t="s">
        <v>621</v>
      </c>
      <c r="L5" s="71" t="s">
        <v>622</v>
      </c>
      <c r="M5" s="248" t="s">
        <v>173</v>
      </c>
      <c r="N5" s="248" t="s">
        <v>172</v>
      </c>
      <c r="O5" s="248" t="s">
        <v>171</v>
      </c>
    </row>
    <row r="6" spans="2:15" ht="40.200000000000003" thickBot="1">
      <c r="B6" s="74" t="s">
        <v>464</v>
      </c>
      <c r="C6" s="74" t="s">
        <v>465</v>
      </c>
      <c r="D6" s="74" t="s">
        <v>466</v>
      </c>
      <c r="E6" s="74" t="s">
        <v>467</v>
      </c>
      <c r="F6" s="74" t="s">
        <v>623</v>
      </c>
      <c r="G6" s="74" t="s">
        <v>624</v>
      </c>
      <c r="H6" s="74" t="s">
        <v>624</v>
      </c>
      <c r="I6" s="74" t="s">
        <v>625</v>
      </c>
      <c r="J6" s="74" t="s">
        <v>626</v>
      </c>
      <c r="K6" s="74" t="s">
        <v>627</v>
      </c>
      <c r="L6" s="74" t="s">
        <v>628</v>
      </c>
      <c r="M6" s="74"/>
      <c r="N6" s="74"/>
      <c r="O6" s="74" t="s">
        <v>629</v>
      </c>
    </row>
    <row r="7" spans="2:15" ht="15.9" customHeight="1">
      <c r="B7" s="87" t="str">
        <f>AGR_Processes!D25</f>
        <v>AGR_EX_BIOG</v>
      </c>
      <c r="C7" s="87" t="str">
        <f>AGR_Processes!E25</f>
        <v>Agriculture Existing Biogass</v>
      </c>
      <c r="D7" s="87" t="str">
        <f>AGR_Comm!D39</f>
        <v>AGR_LIV_MANURE_CAT_DAIRY</v>
      </c>
      <c r="E7" s="87"/>
      <c r="F7" s="87">
        <v>17.238</v>
      </c>
      <c r="G7" s="87">
        <f>F7</f>
        <v>17.238</v>
      </c>
      <c r="H7" s="259">
        <f>G7</f>
        <v>17.238</v>
      </c>
      <c r="I7" s="87"/>
      <c r="J7" s="81"/>
      <c r="K7" s="87">
        <v>0.17595</v>
      </c>
      <c r="L7" s="87">
        <v>0.116701</v>
      </c>
      <c r="M7" s="87">
        <v>0.01</v>
      </c>
      <c r="N7" s="87">
        <v>0.1</v>
      </c>
      <c r="O7" s="87">
        <v>1</v>
      </c>
    </row>
    <row r="8" spans="2:15" ht="15.9" customHeight="1">
      <c r="B8" s="79"/>
      <c r="C8" s="79"/>
      <c r="D8" s="79" t="str">
        <f>AGR_Comm!D40</f>
        <v>AGR_LIV_MANURE_CAT_NON-DAIRY</v>
      </c>
      <c r="E8" s="79"/>
      <c r="F8" s="79"/>
      <c r="G8" s="79"/>
      <c r="H8" s="79"/>
      <c r="I8" s="79"/>
      <c r="J8" s="79"/>
      <c r="K8" s="79">
        <v>0.17595000000000002</v>
      </c>
      <c r="L8" s="79">
        <v>4.7773000000000003E-2</v>
      </c>
      <c r="M8" s="79"/>
      <c r="N8" s="79"/>
      <c r="O8" s="79"/>
    </row>
    <row r="9" spans="2:15" ht="15.9" customHeight="1">
      <c r="B9" s="81"/>
      <c r="C9" s="81"/>
      <c r="D9" s="81" t="str">
        <f>AGR_Comm!D41</f>
        <v>AGR_LIV_MANURE_SHEEP</v>
      </c>
      <c r="E9" s="81"/>
      <c r="F9" s="81"/>
      <c r="G9" s="81"/>
      <c r="H9" s="81"/>
      <c r="I9" s="81"/>
      <c r="J9" s="81"/>
      <c r="K9" s="81">
        <v>3.8646000000000014E-2</v>
      </c>
      <c r="L9" s="81">
        <v>1.892E-3</v>
      </c>
      <c r="M9" s="81"/>
      <c r="N9" s="81"/>
      <c r="O9" s="81"/>
    </row>
    <row r="10" spans="2:15" ht="15.9" customHeight="1">
      <c r="B10" s="79"/>
      <c r="C10" s="79"/>
      <c r="D10" s="79" t="str">
        <f>AGR_Comm!D42</f>
        <v>AGR_LIV_MANURE_SWINE</v>
      </c>
      <c r="E10" s="79"/>
      <c r="F10" s="79"/>
      <c r="G10" s="79"/>
      <c r="H10" s="79"/>
      <c r="I10" s="79"/>
      <c r="J10" s="79"/>
      <c r="K10" s="79">
        <v>0.26099999999999995</v>
      </c>
      <c r="L10" s="79">
        <v>2.5579999999999999E-3</v>
      </c>
      <c r="M10" s="79"/>
      <c r="N10" s="79"/>
      <c r="O10" s="79"/>
    </row>
    <row r="11" spans="2:15" ht="15.9" customHeight="1">
      <c r="B11" s="81"/>
      <c r="C11" s="81"/>
      <c r="D11" s="81" t="str">
        <f>AGR_Comm!D43</f>
        <v>AGR_LIV_MANURE_GOAT</v>
      </c>
      <c r="E11" s="81"/>
      <c r="F11" s="81"/>
      <c r="G11" s="81"/>
      <c r="H11" s="81"/>
      <c r="I11" s="81"/>
      <c r="J11" s="81"/>
      <c r="K11" s="81">
        <v>3.8646000000000014E-2</v>
      </c>
      <c r="L11" s="81">
        <v>1.1900000000000001E-4</v>
      </c>
      <c r="M11" s="81"/>
      <c r="N11" s="81"/>
      <c r="O11" s="81"/>
    </row>
    <row r="12" spans="2:15" ht="15.9" customHeight="1">
      <c r="B12" s="79"/>
      <c r="C12" s="79"/>
      <c r="D12" s="79" t="str">
        <f>AGR_Comm!D44</f>
        <v>AGR_LIV_MANURE_HORSE</v>
      </c>
      <c r="E12" s="79"/>
      <c r="F12" s="79"/>
      <c r="G12" s="79"/>
      <c r="H12" s="79"/>
      <c r="I12" s="79"/>
      <c r="J12" s="79"/>
      <c r="K12" s="79">
        <v>0.17595</v>
      </c>
      <c r="L12" s="79">
        <v>2.7751999999999999E-2</v>
      </c>
      <c r="M12" s="79"/>
      <c r="N12" s="79"/>
      <c r="O12" s="79"/>
    </row>
    <row r="13" spans="2:15" ht="15.9" customHeight="1">
      <c r="B13" s="81"/>
      <c r="C13" s="81"/>
      <c r="D13" s="81" t="str">
        <f>AGR_Comm!D45</f>
        <v>AGR_LIV_MANURE_POULTRY</v>
      </c>
      <c r="E13" s="81"/>
      <c r="F13" s="81"/>
      <c r="G13" s="81"/>
      <c r="H13" s="81"/>
      <c r="I13" s="81"/>
      <c r="J13" s="81"/>
      <c r="K13" s="81">
        <v>0.22799999999999998</v>
      </c>
      <c r="L13" s="81">
        <v>2.2964999999999999E-2</v>
      </c>
      <c r="M13" s="81"/>
      <c r="N13" s="81"/>
      <c r="O13" s="81"/>
    </row>
    <row r="14" spans="2:15" ht="15.9" customHeight="1">
      <c r="B14" s="79"/>
      <c r="C14" s="79"/>
      <c r="D14" s="79" t="str">
        <f>AGR_Comm!D46</f>
        <v>AGR_LIV_MANURE_RABBIT</v>
      </c>
      <c r="E14" s="79"/>
      <c r="F14" s="79"/>
      <c r="G14" s="79"/>
      <c r="H14" s="79"/>
      <c r="I14" s="79"/>
      <c r="J14" s="79"/>
      <c r="K14" s="79">
        <v>0.22799999999999998</v>
      </c>
      <c r="L14" s="79">
        <v>7.7000000000000001E-5</v>
      </c>
      <c r="M14" s="79"/>
      <c r="N14" s="79"/>
      <c r="O14" s="79"/>
    </row>
    <row r="15" spans="2:15" ht="15.9" customHeight="1">
      <c r="B15" s="81"/>
      <c r="C15" s="81"/>
      <c r="D15" s="81" t="str">
        <f>AGR_Comm!D47</f>
        <v>AGR_LIV_MANURE_FUR</v>
      </c>
      <c r="E15" s="81"/>
      <c r="F15" s="81"/>
      <c r="G15" s="81"/>
      <c r="H15" s="81"/>
      <c r="I15" s="81"/>
      <c r="J15" s="81"/>
      <c r="K15" s="81">
        <v>0.22799999999999998</v>
      </c>
      <c r="L15" s="81">
        <v>7.4999999999999993E-5</v>
      </c>
      <c r="M15" s="81"/>
      <c r="N15" s="81"/>
      <c r="O15" s="81"/>
    </row>
    <row r="16" spans="2:15" ht="15.9" customHeight="1">
      <c r="B16" s="79"/>
      <c r="C16" s="79"/>
      <c r="D16" s="79" t="str">
        <f>AGR_Comm!D48</f>
        <v>AGR_RESID_CROP_WHEAT</v>
      </c>
      <c r="E16" s="79"/>
      <c r="F16" s="79"/>
      <c r="G16" s="79"/>
      <c r="H16" s="79"/>
      <c r="I16" s="79"/>
      <c r="J16" s="79"/>
      <c r="K16" s="79">
        <v>2.8878000000000001E-2</v>
      </c>
      <c r="L16" s="79">
        <v>3.7518000000000003E-2</v>
      </c>
      <c r="M16" s="79"/>
      <c r="N16" s="79"/>
      <c r="O16" s="79"/>
    </row>
    <row r="17" spans="2:15" ht="15.9" customHeight="1">
      <c r="B17" s="81"/>
      <c r="C17" s="81"/>
      <c r="D17" s="81" t="str">
        <f>AGR_Comm!D49</f>
        <v>AGR_RESID_CROP_BARLEY</v>
      </c>
      <c r="E17" s="81"/>
      <c r="F17" s="81"/>
      <c r="G17" s="81"/>
      <c r="H17" s="81"/>
      <c r="I17" s="81"/>
      <c r="J17" s="81"/>
      <c r="K17" s="81">
        <v>3.5796000000000001E-2</v>
      </c>
      <c r="L17" s="81">
        <v>5.4257E-2</v>
      </c>
      <c r="M17" s="81"/>
      <c r="N17" s="81"/>
      <c r="O17" s="81"/>
    </row>
    <row r="18" spans="2:15" ht="15.9" customHeight="1">
      <c r="B18" s="79"/>
      <c r="C18" s="79"/>
      <c r="D18" s="79" t="str">
        <f>AGR_Comm!D50</f>
        <v>AGR_RESID_CROP_MAIZE</v>
      </c>
      <c r="E18" s="79"/>
      <c r="F18" s="79"/>
      <c r="G18" s="79"/>
      <c r="H18" s="79"/>
      <c r="I18" s="79"/>
      <c r="J18" s="79"/>
      <c r="K18" s="79">
        <v>3.0682999999999998E-2</v>
      </c>
      <c r="L18" s="79">
        <v>3.7518000000000003E-2</v>
      </c>
      <c r="M18" s="79"/>
      <c r="N18" s="79"/>
      <c r="O18" s="79"/>
    </row>
    <row r="19" spans="2:15" ht="15.9" customHeight="1">
      <c r="B19" s="81"/>
      <c r="C19" s="81"/>
      <c r="D19" s="81" t="str">
        <f>AGR_Comm!D51</f>
        <v>AGR_RESID_CROP_CER-MIX</v>
      </c>
      <c r="E19" s="81"/>
      <c r="F19" s="81"/>
      <c r="G19" s="81"/>
      <c r="H19" s="81"/>
      <c r="I19" s="81"/>
      <c r="J19" s="81"/>
      <c r="K19" s="81">
        <v>3.6849E-2</v>
      </c>
      <c r="L19" s="81">
        <v>6.4357999999999999E-2</v>
      </c>
      <c r="M19" s="81"/>
      <c r="N19" s="81"/>
      <c r="O19" s="81"/>
    </row>
    <row r="20" spans="2:15" ht="15.9" customHeight="1">
      <c r="B20" s="79"/>
      <c r="C20" s="79"/>
      <c r="D20" s="79" t="str">
        <f>AGR_Comm!D52</f>
        <v>AGR_RESID_CROP_TRITICALE</v>
      </c>
      <c r="E20" s="79"/>
      <c r="F20" s="79"/>
      <c r="G20" s="79"/>
      <c r="H20" s="79"/>
      <c r="I20" s="79"/>
      <c r="J20" s="79"/>
      <c r="K20" s="79">
        <v>1.865E-2</v>
      </c>
      <c r="L20" s="79">
        <v>3.7228999999999998E-2</v>
      </c>
      <c r="M20" s="79"/>
      <c r="N20" s="79"/>
      <c r="O20" s="79"/>
    </row>
    <row r="21" spans="2:15" ht="15.9" customHeight="1">
      <c r="B21" s="81"/>
      <c r="C21" s="81"/>
      <c r="D21" s="81" t="str">
        <f>AGR_Comm!D53</f>
        <v>AGR_RESID_CROP_OATS</v>
      </c>
      <c r="E21" s="81"/>
      <c r="F21" s="81"/>
      <c r="G21" s="81"/>
      <c r="H21" s="81"/>
      <c r="I21" s="81"/>
      <c r="J21" s="81"/>
      <c r="K21" s="81">
        <v>3.5645999999999997E-2</v>
      </c>
      <c r="L21" s="81">
        <v>5.2814E-2</v>
      </c>
      <c r="M21" s="81"/>
      <c r="N21" s="81"/>
      <c r="O21" s="81"/>
    </row>
    <row r="22" spans="2:15" ht="15.9" customHeight="1">
      <c r="B22" s="79"/>
      <c r="C22" s="79"/>
      <c r="D22" s="79" t="str">
        <f>AGR_Comm!D54</f>
        <v>AGR_RESID_CROP_RYE</v>
      </c>
      <c r="E22" s="79"/>
      <c r="F22" s="79"/>
      <c r="G22" s="79"/>
      <c r="H22" s="79"/>
      <c r="I22" s="79"/>
      <c r="J22" s="79"/>
      <c r="K22" s="79">
        <v>2.0906000000000001E-2</v>
      </c>
      <c r="L22" s="79">
        <v>5.3679999999999999E-2</v>
      </c>
      <c r="M22" s="79"/>
      <c r="N22" s="79"/>
      <c r="O22" s="79"/>
    </row>
    <row r="23" spans="2:15" ht="15.9" customHeight="1">
      <c r="B23" s="81"/>
      <c r="C23" s="81"/>
      <c r="D23" s="81" t="str">
        <f>AGR_Comm!D55</f>
        <v>AGR_RESID_CROP_MILL-BUCK</v>
      </c>
      <c r="E23" s="81"/>
      <c r="F23" s="81"/>
      <c r="G23" s="81"/>
      <c r="H23" s="81"/>
      <c r="I23" s="81"/>
      <c r="J23" s="81"/>
      <c r="K23" s="81">
        <v>3.2187E-2</v>
      </c>
      <c r="L23" s="81">
        <v>6.8398E-2</v>
      </c>
      <c r="M23" s="81"/>
      <c r="N23" s="81"/>
      <c r="O23" s="81"/>
    </row>
    <row r="24" spans="2:15" ht="15.9" customHeight="1">
      <c r="B24" s="79"/>
      <c r="C24" s="79"/>
      <c r="D24" s="79" t="str">
        <f>AGR_Comm!D56</f>
        <v>AGR_RESID_CROP_PULS-FEED</v>
      </c>
      <c r="E24" s="79"/>
      <c r="F24" s="79"/>
      <c r="G24" s="79"/>
      <c r="H24" s="79"/>
      <c r="I24" s="79"/>
      <c r="J24" s="79"/>
      <c r="K24" s="79">
        <v>1.5041000000000001E-2</v>
      </c>
      <c r="L24" s="79">
        <v>7.1861999999999995E-2</v>
      </c>
      <c r="M24" s="79"/>
      <c r="N24" s="79"/>
      <c r="O24" s="79"/>
    </row>
    <row r="25" spans="2:15" ht="15.9" customHeight="1">
      <c r="B25" s="81"/>
      <c r="C25" s="81"/>
      <c r="D25" s="81" t="str">
        <f>AGR_Comm!D57</f>
        <v>AGR_RESID_CROP_PULS-EDIB</v>
      </c>
      <c r="E25" s="81"/>
      <c r="F25" s="81"/>
      <c r="G25" s="81"/>
      <c r="H25" s="81"/>
      <c r="I25" s="81"/>
      <c r="J25" s="81"/>
      <c r="K25" s="81">
        <v>2.5418E-2</v>
      </c>
      <c r="L25" s="81">
        <v>3.9537999999999997E-2</v>
      </c>
      <c r="M25" s="81"/>
      <c r="N25" s="81"/>
      <c r="O25" s="81"/>
    </row>
    <row r="26" spans="2:15" ht="15.9" customHeight="1">
      <c r="B26" s="79"/>
      <c r="C26" s="79"/>
      <c r="D26" s="79" t="str">
        <f>AGR_Comm!D58</f>
        <v>AGR_RESID_CROP_POTATO</v>
      </c>
      <c r="E26" s="79"/>
      <c r="F26" s="79"/>
      <c r="G26" s="79"/>
      <c r="H26" s="79"/>
      <c r="I26" s="79"/>
      <c r="J26" s="79"/>
      <c r="K26" s="79">
        <v>1.7297E-2</v>
      </c>
      <c r="L26" s="79">
        <v>6.0317999999999997E-2</v>
      </c>
      <c r="M26" s="79"/>
      <c r="N26" s="79"/>
      <c r="O26" s="79"/>
    </row>
    <row r="27" spans="2:15" ht="15.9" customHeight="1">
      <c r="B27" s="81"/>
      <c r="C27" s="81"/>
      <c r="D27" s="81" t="str">
        <f>AGR_Comm!D59</f>
        <v>AGR_RESID_CROP_STR-HAY</v>
      </c>
      <c r="E27" s="81"/>
      <c r="F27" s="81"/>
      <c r="G27" s="81"/>
      <c r="H27" s="81"/>
      <c r="I27" s="81"/>
      <c r="J27" s="81"/>
      <c r="K27" s="81">
        <v>1.5041000000000001E-2</v>
      </c>
      <c r="L27" s="81">
        <v>5.1082000000000002E-2</v>
      </c>
      <c r="M27" s="81"/>
      <c r="N27" s="81"/>
      <c r="O27" s="81"/>
    </row>
    <row r="28" spans="2:15" ht="15.9" customHeight="1">
      <c r="B28" s="79"/>
      <c r="C28" s="79"/>
      <c r="D28" s="79" t="str">
        <f>AGR_Comm!D60</f>
        <v>AGR_RESID_CROP_OIL</v>
      </c>
      <c r="E28" s="79"/>
      <c r="F28" s="79"/>
      <c r="G28" s="79"/>
      <c r="H28" s="79"/>
      <c r="I28" s="79"/>
      <c r="J28" s="79"/>
      <c r="K28" s="79">
        <v>2.3463000000000001E-2</v>
      </c>
      <c r="L28" s="79">
        <v>6.3203999999999996E-2</v>
      </c>
      <c r="M28" s="79"/>
      <c r="N28" s="79"/>
      <c r="O28" s="79"/>
    </row>
    <row r="29" spans="2:15" ht="15.9" customHeight="1">
      <c r="B29" s="81"/>
      <c r="C29" s="81"/>
      <c r="D29" s="81" t="str">
        <f>AGR_Comm!D61</f>
        <v>AGR_RESID_CROP_FRUIT</v>
      </c>
      <c r="E29" s="81"/>
      <c r="F29" s="81"/>
      <c r="G29" s="81"/>
      <c r="H29" s="81"/>
      <c r="I29" s="81"/>
      <c r="J29" s="81"/>
      <c r="K29" s="81">
        <v>3.5496E-2</v>
      </c>
      <c r="L29" s="81">
        <v>3.8671999999999998E-2</v>
      </c>
      <c r="M29" s="81"/>
      <c r="N29" s="81"/>
      <c r="O29" s="81"/>
    </row>
    <row r="30" spans="2:15" ht="15.9" customHeight="1">
      <c r="B30" s="79"/>
      <c r="C30" s="79"/>
      <c r="D30" s="79" t="str">
        <f>AGR_Comm!D62</f>
        <v>AGR_RESID_CROP_VEG</v>
      </c>
      <c r="E30" s="79"/>
      <c r="F30" s="79"/>
      <c r="G30" s="79"/>
      <c r="H30" s="79"/>
      <c r="I30" s="79"/>
      <c r="J30" s="79"/>
      <c r="K30" s="79">
        <v>2.1958999999999999E-2</v>
      </c>
      <c r="L30" s="79">
        <v>4.9639999999999997E-2</v>
      </c>
      <c r="M30" s="79"/>
      <c r="N30" s="79"/>
      <c r="O30" s="79"/>
    </row>
    <row r="31" spans="2:15" ht="15.9" customHeight="1" thickBot="1">
      <c r="B31" s="233"/>
      <c r="C31" s="233"/>
      <c r="D31" s="233"/>
      <c r="E31" s="233" t="str">
        <f>AGR_Comm!D14</f>
        <v>PRI_BIOG_AGR</v>
      </c>
      <c r="F31" s="233"/>
      <c r="G31" s="233"/>
      <c r="H31" s="233"/>
      <c r="I31" s="233">
        <v>23</v>
      </c>
      <c r="J31" s="233">
        <f>I31/1000</f>
        <v>2.3E-2</v>
      </c>
      <c r="K31" s="233"/>
      <c r="L31" s="233"/>
      <c r="M31" s="233"/>
      <c r="N31" s="233"/>
      <c r="O31" s="233"/>
    </row>
    <row r="34" spans="2:15">
      <c r="B34" s="177"/>
      <c r="C34" s="177"/>
      <c r="D34" s="177"/>
      <c r="F34" s="246" t="s">
        <v>731</v>
      </c>
      <c r="G34" s="246"/>
      <c r="H34" s="246"/>
      <c r="I34" s="246"/>
      <c r="J34" s="246"/>
      <c r="K34" s="246"/>
      <c r="L34" s="246"/>
      <c r="M34" s="247"/>
      <c r="N34" s="247"/>
      <c r="O34" s="247"/>
    </row>
    <row r="35" spans="2:15">
      <c r="B35" s="71" t="s">
        <v>73</v>
      </c>
      <c r="C35" s="72" t="s">
        <v>149</v>
      </c>
      <c r="D35" s="71" t="s">
        <v>131</v>
      </c>
      <c r="E35" s="71" t="s">
        <v>132</v>
      </c>
      <c r="F35" s="71" t="s">
        <v>133</v>
      </c>
      <c r="G35" s="71" t="s">
        <v>652</v>
      </c>
      <c r="H35" s="71" t="s">
        <v>172</v>
      </c>
      <c r="I35" s="73" t="s">
        <v>173</v>
      </c>
    </row>
    <row r="36" spans="2:15" ht="13.8" thickBot="1">
      <c r="B36" s="74" t="s">
        <v>464</v>
      </c>
      <c r="C36" s="74" t="s">
        <v>465</v>
      </c>
      <c r="D36" s="74" t="s">
        <v>466</v>
      </c>
      <c r="E36" s="74" t="s">
        <v>467</v>
      </c>
      <c r="F36" s="74" t="s">
        <v>654</v>
      </c>
      <c r="G36" s="74" t="s">
        <v>654</v>
      </c>
      <c r="H36" s="74"/>
      <c r="I36" s="74" t="s">
        <v>653</v>
      </c>
    </row>
    <row r="37" spans="2:15" ht="15.9" customHeight="1">
      <c r="B37" s="81" t="str">
        <f>AGR_Processes!D26</f>
        <v>AGR_EX_BIOG_CLEAN</v>
      </c>
      <c r="C37" s="81" t="str">
        <f>AGR_Processes!E26</f>
        <v>Agriculture Biogaz Cleaning</v>
      </c>
      <c r="D37" s="81" t="str">
        <f>AGR_Comm!D14</f>
        <v>PRI_BIOG_AGR</v>
      </c>
      <c r="E37" s="81" t="str">
        <f>AGR_Comm!D34</f>
        <v>AGR_BIO_CH4</v>
      </c>
      <c r="F37" s="81">
        <v>1</v>
      </c>
      <c r="G37" s="81">
        <v>1</v>
      </c>
      <c r="H37" s="81"/>
      <c r="I37" s="81">
        <v>0.45</v>
      </c>
    </row>
    <row r="38" spans="2:15" ht="15.9" customHeight="1" thickBot="1">
      <c r="B38" s="234"/>
      <c r="C38" s="234"/>
      <c r="D38" s="234"/>
      <c r="E38" s="234"/>
      <c r="F38" s="234"/>
      <c r="G38" s="234"/>
      <c r="H38" s="234"/>
      <c r="I38" s="234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9"/>
  <sheetViews>
    <sheetView workbookViewId="0">
      <selection activeCell="K22" sqref="K22"/>
    </sheetView>
  </sheetViews>
  <sheetFormatPr defaultRowHeight="13.2"/>
  <cols>
    <col min="1" max="1" width="3.33203125" customWidth="1"/>
    <col min="2" max="2" width="34.44140625" customWidth="1"/>
    <col min="3" max="3" width="33.44140625" customWidth="1"/>
    <col min="4" max="4" width="21" customWidth="1"/>
    <col min="5" max="5" width="15.5546875" customWidth="1"/>
    <col min="6" max="12" width="6.109375" customWidth="1"/>
    <col min="13" max="13" width="9.33203125" customWidth="1"/>
    <col min="14" max="27" width="7.88671875" customWidth="1"/>
    <col min="28" max="28" width="9" customWidth="1"/>
    <col min="29" max="30" width="7.88671875" customWidth="1"/>
    <col min="31" max="31" width="3.33203125" customWidth="1"/>
  </cols>
  <sheetData>
    <row r="2" spans="2:30" ht="17.399999999999999">
      <c r="B2" s="267" t="s">
        <v>677</v>
      </c>
      <c r="C2" s="185"/>
      <c r="D2" s="185"/>
      <c r="E2" s="185"/>
    </row>
    <row r="4" spans="2:30">
      <c r="E4" s="64" t="s">
        <v>496</v>
      </c>
      <c r="F4" s="93"/>
      <c r="G4" s="93"/>
      <c r="H4" s="93"/>
      <c r="I4" s="93"/>
      <c r="J4" s="93"/>
      <c r="K4" s="93"/>
      <c r="L4" s="93"/>
    </row>
    <row r="5" spans="2:30" ht="52.8">
      <c r="B5" s="181" t="s">
        <v>73</v>
      </c>
      <c r="C5" s="181" t="s">
        <v>149</v>
      </c>
      <c r="D5" s="181" t="s">
        <v>131</v>
      </c>
      <c r="E5" s="181" t="s">
        <v>132</v>
      </c>
      <c r="F5" s="182" t="s">
        <v>150</v>
      </c>
      <c r="G5" s="182" t="s">
        <v>151</v>
      </c>
      <c r="H5" s="182" t="s">
        <v>152</v>
      </c>
      <c r="I5" s="182" t="s">
        <v>153</v>
      </c>
      <c r="J5" s="182" t="s">
        <v>154</v>
      </c>
      <c r="K5" s="182" t="s">
        <v>155</v>
      </c>
      <c r="L5" s="182" t="s">
        <v>156</v>
      </c>
      <c r="M5" s="183" t="s">
        <v>157</v>
      </c>
      <c r="N5" s="183" t="s">
        <v>158</v>
      </c>
      <c r="O5" s="183" t="s">
        <v>159</v>
      </c>
      <c r="P5" s="183" t="s">
        <v>160</v>
      </c>
      <c r="Q5" s="183" t="s">
        <v>161</v>
      </c>
      <c r="R5" s="183" t="s">
        <v>162</v>
      </c>
      <c r="S5" s="183" t="s">
        <v>163</v>
      </c>
      <c r="T5" s="181" t="s">
        <v>133</v>
      </c>
      <c r="U5" s="182" t="s">
        <v>164</v>
      </c>
      <c r="V5" s="182" t="s">
        <v>165</v>
      </c>
      <c r="W5" s="182" t="s">
        <v>166</v>
      </c>
      <c r="X5" s="182" t="s">
        <v>167</v>
      </c>
      <c r="Y5" s="183" t="s">
        <v>168</v>
      </c>
      <c r="Z5" s="183" t="s">
        <v>169</v>
      </c>
      <c r="AA5" s="183" t="s">
        <v>170</v>
      </c>
      <c r="AB5" s="183" t="s">
        <v>171</v>
      </c>
      <c r="AC5" s="183" t="s">
        <v>172</v>
      </c>
      <c r="AD5" s="183" t="s">
        <v>173</v>
      </c>
    </row>
    <row r="6" spans="2:30" ht="13.8" thickBot="1">
      <c r="B6" s="184" t="s">
        <v>174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124</v>
      </c>
      <c r="N6" s="184" t="s">
        <v>124</v>
      </c>
      <c r="O6" s="184" t="s">
        <v>124</v>
      </c>
      <c r="P6" s="184" t="s">
        <v>124</v>
      </c>
      <c r="Q6" s="184" t="s">
        <v>124</v>
      </c>
      <c r="R6" s="184" t="s">
        <v>124</v>
      </c>
      <c r="S6" s="184" t="s">
        <v>124</v>
      </c>
      <c r="T6" s="184" t="s">
        <v>175</v>
      </c>
      <c r="U6" s="184" t="s">
        <v>175</v>
      </c>
      <c r="V6" s="184" t="s">
        <v>175</v>
      </c>
      <c r="W6" s="184" t="s">
        <v>175</v>
      </c>
      <c r="X6" s="184" t="s">
        <v>175</v>
      </c>
      <c r="Y6" s="184" t="s">
        <v>20</v>
      </c>
      <c r="Z6" s="184" t="s">
        <v>175</v>
      </c>
      <c r="AA6" s="184" t="s">
        <v>175</v>
      </c>
      <c r="AB6" s="184" t="s">
        <v>176</v>
      </c>
      <c r="AC6" s="184" t="s">
        <v>177</v>
      </c>
      <c r="AD6" s="184" t="s">
        <v>178</v>
      </c>
    </row>
    <row r="7" spans="2:30" ht="15.75" customHeight="1">
      <c r="B7" s="87" t="str">
        <f>AGR_Processes!D21</f>
        <v>ECP_EX_BIOG_AGR</v>
      </c>
      <c r="C7" s="87" t="str">
        <f>AGR_Processes!E21</f>
        <v>Industrial Chp Plants for biogas from agriculture residues</v>
      </c>
      <c r="D7" s="87" t="str">
        <f>SECTF!E22</f>
        <v>PRI_BIOG_AGR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</v>
      </c>
      <c r="S7" s="87">
        <v>0</v>
      </c>
      <c r="T7" s="87">
        <v>0.4</v>
      </c>
      <c r="U7" s="87">
        <v>0.3</v>
      </c>
      <c r="V7" s="87"/>
      <c r="W7" s="87"/>
      <c r="X7" s="87"/>
      <c r="Y7" s="87"/>
      <c r="Z7" s="87"/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AGR_Comm!D29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HT_AGR_CHPI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1"/>
  <sheetViews>
    <sheetView workbookViewId="0"/>
  </sheetViews>
  <sheetFormatPr defaultRowHeight="13.2"/>
  <cols>
    <col min="1" max="1" width="3.33203125" customWidth="1"/>
    <col min="2" max="2" width="26" customWidth="1"/>
    <col min="3" max="3" width="22.44140625" bestFit="1" customWidth="1"/>
    <col min="4" max="4" width="19" customWidth="1"/>
    <col min="5" max="5" width="19.33203125" bestFit="1" customWidth="1"/>
    <col min="6" max="6" width="39.88671875" customWidth="1"/>
    <col min="8" max="8" width="3.33203125" customWidth="1"/>
  </cols>
  <sheetData>
    <row r="2" spans="2:7" ht="17.399999999999999">
      <c r="B2" s="263" t="s">
        <v>179</v>
      </c>
      <c r="C2" s="63"/>
      <c r="D2" s="63"/>
    </row>
    <row r="3" spans="2:7">
      <c r="E3" s="64" t="s">
        <v>664</v>
      </c>
    </row>
    <row r="5" spans="2:7">
      <c r="B5" s="186" t="s">
        <v>73</v>
      </c>
      <c r="C5" s="186" t="s">
        <v>659</v>
      </c>
      <c r="D5" s="186" t="s">
        <v>131</v>
      </c>
      <c r="E5" s="186" t="s">
        <v>132</v>
      </c>
      <c r="F5" s="187" t="s">
        <v>180</v>
      </c>
      <c r="G5" s="187" t="s">
        <v>133</v>
      </c>
    </row>
    <row r="6" spans="2:7" ht="13.8" thickBot="1">
      <c r="B6" s="188" t="s">
        <v>174</v>
      </c>
      <c r="C6" s="189"/>
      <c r="D6" s="189"/>
      <c r="E6" s="189"/>
      <c r="F6" s="188" t="s">
        <v>175</v>
      </c>
      <c r="G6" s="188"/>
    </row>
    <row r="7" spans="2:7" ht="13.8" thickBot="1"/>
    <row r="8" spans="2:7">
      <c r="B8" s="190" t="str">
        <f>AGR_Processes!D22</f>
        <v>ELC_VOLT_DIV_AGR_CHPI</v>
      </c>
      <c r="C8" s="190" t="str">
        <f>AGR_Processes!E22</f>
        <v>Voltage Divider - AGR CHPI</v>
      </c>
      <c r="D8" s="191" t="str">
        <f>AGR_Comm!D29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181</v>
      </c>
      <c r="F9" s="180">
        <v>0</v>
      </c>
      <c r="G9" s="177"/>
    </row>
    <row r="10" spans="2:7">
      <c r="B10" s="177"/>
      <c r="C10" s="177"/>
      <c r="D10" s="177"/>
      <c r="E10" s="177" t="s">
        <v>182</v>
      </c>
      <c r="F10" s="180">
        <v>1</v>
      </c>
      <c r="G10" s="177"/>
    </row>
    <row r="11" spans="2:7" ht="13.8" thickBot="1">
      <c r="B11" s="192"/>
      <c r="C11" s="192"/>
      <c r="D11" s="192"/>
      <c r="E11" s="193" t="s">
        <v>183</v>
      </c>
      <c r="F11" s="194">
        <v>0</v>
      </c>
      <c r="G11" s="192"/>
    </row>
    <row r="14" spans="2:7" ht="17.399999999999999">
      <c r="B14" s="263" t="s">
        <v>184</v>
      </c>
      <c r="C14" s="63"/>
      <c r="D14" s="63"/>
    </row>
    <row r="16" spans="2:7">
      <c r="E16" s="64" t="s">
        <v>496</v>
      </c>
    </row>
    <row r="17" spans="2:7">
      <c r="B17" s="186" t="s">
        <v>73</v>
      </c>
      <c r="C17" s="186" t="s">
        <v>659</v>
      </c>
      <c r="D17" s="186" t="s">
        <v>131</v>
      </c>
      <c r="E17" s="186" t="s">
        <v>132</v>
      </c>
      <c r="F17" s="187" t="s">
        <v>180</v>
      </c>
      <c r="G17" s="187" t="s">
        <v>133</v>
      </c>
    </row>
    <row r="18" spans="2:7" ht="13.8" thickBot="1">
      <c r="B18" s="188" t="s">
        <v>174</v>
      </c>
      <c r="C18" s="189"/>
      <c r="D18" s="189"/>
      <c r="E18" s="189"/>
      <c r="F18" s="188" t="s">
        <v>175</v>
      </c>
      <c r="G18" s="188"/>
    </row>
    <row r="19" spans="2:7">
      <c r="B19" s="190" t="str">
        <f>AGR_Processes!D23</f>
        <v>HT_DIV_AGR_CHPI</v>
      </c>
      <c r="C19" s="190" t="str">
        <f>AGR_Processes!E23</f>
        <v>Heat Divider - AGR CHPI</v>
      </c>
      <c r="D19" s="191" t="str">
        <f>AGR_Comm!D31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AGR_Comm!D32</f>
        <v>AGR_HT_OWN_USE</v>
      </c>
      <c r="F20" s="180">
        <v>0</v>
      </c>
      <c r="G20" s="177"/>
    </row>
    <row r="21" spans="2:7" ht="13.8" thickBot="1">
      <c r="B21" s="193"/>
      <c r="C21" s="193"/>
      <c r="D21" s="193"/>
      <c r="E21" s="195" t="s">
        <v>185</v>
      </c>
      <c r="F21" s="194">
        <v>1</v>
      </c>
      <c r="G21" s="19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zoomScaleNormal="100" workbookViewId="0">
      <selection activeCell="E24" sqref="E24"/>
    </sheetView>
  </sheetViews>
  <sheetFormatPr defaultRowHeight="13.2"/>
  <cols>
    <col min="1" max="1" width="3.33203125" customWidth="1"/>
    <col min="2" max="2" width="19.109375" customWidth="1"/>
    <col min="3" max="3" width="31.109375" customWidth="1"/>
    <col min="4" max="4" width="14.109375" bestFit="1" customWidth="1"/>
    <col min="5" max="5" width="11.5546875" customWidth="1"/>
    <col min="6" max="7" width="10.44140625" customWidth="1"/>
    <col min="8" max="8" width="3.33203125" customWidth="1"/>
    <col min="9" max="9" width="15.44140625" customWidth="1"/>
    <col min="10" max="10" width="16.109375" customWidth="1"/>
  </cols>
  <sheetData>
    <row r="2" spans="2:10" ht="17.399999999999999">
      <c r="B2" s="266" t="s">
        <v>803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496</v>
      </c>
      <c r="F4" s="42"/>
      <c r="G4" s="42"/>
    </row>
    <row r="5" spans="2:10" ht="15.75" customHeight="1">
      <c r="B5" s="71" t="s">
        <v>73</v>
      </c>
      <c r="C5" s="72" t="s">
        <v>659</v>
      </c>
      <c r="D5" s="71" t="s">
        <v>131</v>
      </c>
      <c r="E5" s="71" t="s">
        <v>132</v>
      </c>
      <c r="F5" s="73" t="s">
        <v>186</v>
      </c>
      <c r="G5" s="163" t="s">
        <v>187</v>
      </c>
    </row>
    <row r="6" spans="2:10" ht="40.200000000000003" thickBot="1">
      <c r="B6" s="74" t="s">
        <v>464</v>
      </c>
      <c r="C6" s="74" t="s">
        <v>465</v>
      </c>
      <c r="D6" s="74" t="s">
        <v>466</v>
      </c>
      <c r="E6" s="74" t="s">
        <v>467</v>
      </c>
      <c r="F6" s="74" t="s">
        <v>188</v>
      </c>
      <c r="G6" s="74" t="s">
        <v>188</v>
      </c>
      <c r="J6" s="161" t="s">
        <v>189</v>
      </c>
    </row>
    <row r="7" spans="2:10" ht="15.75" customHeight="1">
      <c r="B7" s="87" t="str">
        <f>AGR_Processes!D20</f>
        <v>AGR_DEM_AGR</v>
      </c>
      <c r="C7" s="87" t="str">
        <f>AGR_Processes!E20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18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22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24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26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28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30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32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AGR_Comm!D14</f>
        <v>PRI_BIOG_AGR</v>
      </c>
      <c r="E14" s="79"/>
      <c r="F14" s="169">
        <f t="shared" si="0"/>
        <v>3.7036432800000001E-3</v>
      </c>
      <c r="G14" s="172">
        <f>F14</f>
        <v>3.7036432800000001E-3</v>
      </c>
      <c r="I14" t="s">
        <v>34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AGR_Comm!D16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35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AGR_Comm!D17</f>
        <v>AGR_RDF</v>
      </c>
      <c r="E16" s="79"/>
      <c r="F16" s="169" t="str">
        <f t="shared" si="0"/>
        <v/>
      </c>
      <c r="G16" s="172"/>
      <c r="I16" t="s">
        <v>37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AGR_Comm!D18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39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AGR_Comm!D19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41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AGR_Comm!D20</f>
        <v>AGR_OTH_FUE</v>
      </c>
      <c r="E19" s="81"/>
      <c r="F19" s="81" t="str">
        <f t="shared" si="0"/>
        <v/>
      </c>
      <c r="G19" s="166"/>
      <c r="I19" s="162" t="s">
        <v>43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AGR_Comm!D21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/>
  </sheetViews>
  <sheetFormatPr defaultRowHeight="13.2"/>
  <cols>
    <col min="1" max="1" width="3.33203125" customWidth="1"/>
    <col min="2" max="2" width="17.6640625" customWidth="1"/>
    <col min="3" max="3" width="16.44140625" customWidth="1"/>
    <col min="4" max="4" width="11" customWidth="1"/>
    <col min="5" max="5" width="8.33203125" bestFit="1" customWidth="1"/>
    <col min="6" max="6" width="13.5546875" bestFit="1" customWidth="1"/>
    <col min="7" max="7" width="13.44140625" bestFit="1" customWidth="1"/>
    <col min="8" max="8" width="13.5546875" bestFit="1" customWidth="1"/>
    <col min="9" max="9" width="13.44140625" bestFit="1" customWidth="1"/>
    <col min="10" max="10" width="14.33203125" bestFit="1" customWidth="1"/>
    <col min="11" max="11" width="12.33203125" bestFit="1" customWidth="1"/>
    <col min="12" max="12" width="10.44140625" bestFit="1" customWidth="1"/>
    <col min="13" max="13" width="9.44140625" bestFit="1" customWidth="1"/>
    <col min="14" max="14" width="14.33203125" bestFit="1" customWidth="1"/>
    <col min="15" max="15" width="3.33203125" customWidth="1"/>
  </cols>
  <sheetData>
    <row r="2" spans="2:14" ht="17.399999999999999">
      <c r="B2" s="263" t="s">
        <v>668</v>
      </c>
      <c r="C2" s="63"/>
      <c r="D2" s="63"/>
      <c r="E2" s="63"/>
      <c r="F2" s="63"/>
    </row>
    <row r="4" spans="2:14">
      <c r="C4" s="93" t="s">
        <v>497</v>
      </c>
    </row>
    <row r="5" spans="2:14" ht="15.75" customHeight="1">
      <c r="B5" s="181" t="s">
        <v>73</v>
      </c>
      <c r="C5" s="181" t="s">
        <v>2</v>
      </c>
      <c r="D5" s="181" t="s">
        <v>18</v>
      </c>
      <c r="E5" s="181" t="s">
        <v>22</v>
      </c>
      <c r="F5" s="181" t="s">
        <v>24</v>
      </c>
      <c r="G5" s="181" t="s">
        <v>26</v>
      </c>
      <c r="H5" s="181" t="s">
        <v>28</v>
      </c>
      <c r="I5" s="181" t="s">
        <v>30</v>
      </c>
      <c r="J5" s="181" t="s">
        <v>32</v>
      </c>
      <c r="K5" s="181" t="s">
        <v>34</v>
      </c>
      <c r="L5" s="181" t="s">
        <v>35</v>
      </c>
      <c r="M5" s="181" t="s">
        <v>37</v>
      </c>
      <c r="N5" s="181" t="s">
        <v>43</v>
      </c>
    </row>
    <row r="6" spans="2:14" ht="15.75" customHeight="1" thickBot="1">
      <c r="B6" s="203" t="s">
        <v>174</v>
      </c>
      <c r="C6" s="203"/>
      <c r="D6" s="451" t="s">
        <v>190</v>
      </c>
      <c r="E6" s="451"/>
      <c r="F6" s="451"/>
      <c r="G6" s="451"/>
      <c r="H6" s="451"/>
      <c r="I6" s="451"/>
      <c r="J6" s="451"/>
      <c r="K6" s="451"/>
      <c r="L6" s="451"/>
      <c r="M6" s="451"/>
      <c r="N6" s="451"/>
    </row>
    <row r="7" spans="2:14" ht="15.75" customHeight="1">
      <c r="B7" s="87" t="str">
        <f>AGR_Processes!$D$20</f>
        <v>AGR_DEM_AGR</v>
      </c>
      <c r="C7" s="87" t="str">
        <f>AGR_Comm!D22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AGR_Processes!$D$20</f>
        <v>AGR_DEM_AGR</v>
      </c>
      <c r="C8" s="79" t="str">
        <f>AGR_Comm!D23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8">
        <v>4.7595900000000003E-5</v>
      </c>
      <c r="I8" s="79">
        <v>3.2759599999999999E-4</v>
      </c>
      <c r="J8" s="209">
        <v>4.7595900000000003E-5</v>
      </c>
      <c r="K8" s="208">
        <v>4.7595900000000003E-6</v>
      </c>
      <c r="L8" s="207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AGR_Processes!$D$20</f>
        <v>AGR_DEM_AGR</v>
      </c>
      <c r="C9" s="81" t="str">
        <f>AGR_Comm!D24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AGR_Processes!$D$20</f>
        <v>AGR_DEM_AGR</v>
      </c>
      <c r="C10" s="79" t="str">
        <f>AGR_Comm!D25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AGR_Processes!$D$20</f>
        <v>AGR_DEM_AGR</v>
      </c>
      <c r="C11" s="81" t="str">
        <f>AGR_Comm!D26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6" t="str">
        <f>AGR_Processes!$D$20</f>
        <v>AGR_DEM_AGR</v>
      </c>
      <c r="C12" s="206" t="str">
        <f>AGR_Comm!D27</f>
        <v>AGR_PM2.5</v>
      </c>
      <c r="D12" s="206">
        <v>0.35625308300000003</v>
      </c>
      <c r="E12" s="206">
        <v>0.35625308300000003</v>
      </c>
      <c r="F12" s="206">
        <v>2.2034333E-2</v>
      </c>
      <c r="G12" s="206">
        <v>2.8183083000000001E-2</v>
      </c>
      <c r="H12" s="206">
        <v>2.1561725E-2</v>
      </c>
      <c r="I12" s="206">
        <v>2.3653082999999998E-2</v>
      </c>
      <c r="J12" s="206">
        <v>2.2453082999999999E-2</v>
      </c>
      <c r="K12" s="206">
        <v>2.2453082999999999E-2</v>
      </c>
      <c r="L12" s="206">
        <v>0.65625308299999996</v>
      </c>
      <c r="M12" s="206">
        <v>0.65625308299999996</v>
      </c>
      <c r="N12" s="206">
        <v>0.65625308299999996</v>
      </c>
    </row>
    <row r="13" spans="2:14">
      <c r="B13" s="205" t="s">
        <v>174</v>
      </c>
      <c r="C13" s="205"/>
      <c r="D13" s="452" t="s">
        <v>191</v>
      </c>
      <c r="E13" s="452"/>
      <c r="F13" s="452"/>
      <c r="G13" s="452"/>
      <c r="H13" s="452"/>
      <c r="I13" s="452"/>
      <c r="J13" s="452"/>
      <c r="K13" s="452"/>
      <c r="L13" s="452"/>
      <c r="M13" s="452"/>
      <c r="N13" s="452"/>
    </row>
    <row r="14" spans="2:14" ht="15.75" customHeight="1" thickBot="1">
      <c r="B14" s="199" t="str">
        <f>AGR_Processes!$D$20</f>
        <v>AGR_DEM_AGR</v>
      </c>
      <c r="C14" s="199" t="str">
        <f>AGR_Comm!D28</f>
        <v>AGR_HG</v>
      </c>
      <c r="D14" s="199" t="s">
        <v>192</v>
      </c>
      <c r="E14" s="199" t="s">
        <v>193</v>
      </c>
      <c r="F14" s="199" t="s">
        <v>194</v>
      </c>
      <c r="G14" s="199" t="s">
        <v>460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E7" sqref="E7:BZ7"/>
    </sheetView>
  </sheetViews>
  <sheetFormatPr defaultColWidth="9.109375" defaultRowHeight="13.2"/>
  <cols>
    <col min="1" max="2" width="1.44140625" style="132" customWidth="1"/>
    <col min="3" max="3" width="5" style="132" customWidth="1"/>
    <col min="4" max="4" width="7.109375" style="132" customWidth="1"/>
    <col min="5" max="5" width="4.33203125" style="132" customWidth="1"/>
    <col min="6" max="6" width="7.109375" style="132" customWidth="1"/>
    <col min="7" max="7" width="5.6640625" style="37" customWidth="1"/>
    <col min="8" max="8" width="14.5546875" style="151" bestFit="1" customWidth="1"/>
    <col min="9" max="9" width="9.88671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0937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399999999999999">
      <c r="A2" s="98" t="s">
        <v>195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65" customHeight="1">
      <c r="A4" s="103"/>
      <c r="B4" s="103"/>
      <c r="C4" s="103"/>
      <c r="D4" s="103"/>
      <c r="E4" s="103"/>
      <c r="F4" s="103"/>
      <c r="G4" s="103"/>
      <c r="H4" s="103"/>
      <c r="I4" s="104" t="s">
        <v>196</v>
      </c>
      <c r="J4" s="105" t="s">
        <v>197</v>
      </c>
      <c r="K4" s="104" t="s">
        <v>198</v>
      </c>
      <c r="L4" s="104" t="s">
        <v>199</v>
      </c>
      <c r="M4" s="104" t="s">
        <v>200</v>
      </c>
      <c r="N4" s="104" t="s">
        <v>201</v>
      </c>
      <c r="O4" s="104" t="s">
        <v>202</v>
      </c>
      <c r="P4" s="104" t="s">
        <v>203</v>
      </c>
      <c r="Q4" s="104" t="s">
        <v>204</v>
      </c>
      <c r="R4" s="104" t="s">
        <v>205</v>
      </c>
      <c r="S4" s="104" t="s">
        <v>206</v>
      </c>
      <c r="T4" s="104" t="s">
        <v>207</v>
      </c>
      <c r="U4" s="106" t="s">
        <v>208</v>
      </c>
      <c r="V4" s="104" t="s">
        <v>209</v>
      </c>
      <c r="W4" s="104" t="s">
        <v>210</v>
      </c>
      <c r="X4" s="104" t="s">
        <v>211</v>
      </c>
      <c r="Y4" s="104" t="s">
        <v>212</v>
      </c>
      <c r="Z4" s="106" t="s">
        <v>213</v>
      </c>
      <c r="AA4" s="104" t="s">
        <v>214</v>
      </c>
      <c r="AB4" s="104" t="s">
        <v>215</v>
      </c>
      <c r="AC4" s="107" t="s">
        <v>216</v>
      </c>
      <c r="AD4" s="108" t="s">
        <v>217</v>
      </c>
      <c r="AE4" s="109" t="s">
        <v>218</v>
      </c>
      <c r="AF4" s="104" t="s">
        <v>219</v>
      </c>
      <c r="AG4" s="104" t="s">
        <v>220</v>
      </c>
      <c r="AH4" s="104" t="s">
        <v>221</v>
      </c>
      <c r="AI4" s="104" t="s">
        <v>222</v>
      </c>
      <c r="AJ4" s="104" t="s">
        <v>223</v>
      </c>
      <c r="AK4" s="104" t="s">
        <v>224</v>
      </c>
      <c r="AL4" s="104" t="s">
        <v>225</v>
      </c>
      <c r="AM4" s="104" t="s">
        <v>226</v>
      </c>
      <c r="AN4" s="104" t="s">
        <v>227</v>
      </c>
      <c r="AO4" s="104" t="s">
        <v>228</v>
      </c>
      <c r="AP4" s="104" t="s">
        <v>229</v>
      </c>
      <c r="AQ4" s="104" t="s">
        <v>230</v>
      </c>
      <c r="AR4" s="104" t="s">
        <v>231</v>
      </c>
      <c r="AS4" s="104" t="s">
        <v>232</v>
      </c>
      <c r="AT4" s="104" t="s">
        <v>233</v>
      </c>
      <c r="AU4" s="104" t="s">
        <v>234</v>
      </c>
      <c r="AV4" s="104" t="s">
        <v>235</v>
      </c>
      <c r="AW4" s="104" t="s">
        <v>236</v>
      </c>
      <c r="AX4" s="104" t="s">
        <v>237</v>
      </c>
      <c r="AY4" s="104" t="s">
        <v>238</v>
      </c>
      <c r="AZ4" s="104" t="s">
        <v>239</v>
      </c>
      <c r="BA4" s="104" t="s">
        <v>240</v>
      </c>
      <c r="BB4" s="106" t="s">
        <v>241</v>
      </c>
      <c r="BC4" s="104" t="s">
        <v>242</v>
      </c>
      <c r="BD4" s="104" t="s">
        <v>243</v>
      </c>
      <c r="BE4" s="104" t="s">
        <v>244</v>
      </c>
      <c r="BF4" s="104" t="s">
        <v>245</v>
      </c>
      <c r="BG4" s="104" t="s">
        <v>246</v>
      </c>
      <c r="BH4" s="104" t="s">
        <v>247</v>
      </c>
      <c r="BI4" s="110" t="s">
        <v>248</v>
      </c>
      <c r="BJ4" s="104" t="s">
        <v>249</v>
      </c>
      <c r="BK4" s="104" t="s">
        <v>250</v>
      </c>
      <c r="BL4" s="104" t="s">
        <v>251</v>
      </c>
      <c r="BM4" s="104" t="s">
        <v>252</v>
      </c>
      <c r="BN4" s="104" t="s">
        <v>253</v>
      </c>
      <c r="BO4" s="104" t="s">
        <v>254</v>
      </c>
      <c r="BP4" s="104" t="s">
        <v>255</v>
      </c>
      <c r="BQ4" s="104" t="s">
        <v>256</v>
      </c>
      <c r="BR4" s="104" t="s">
        <v>257</v>
      </c>
      <c r="BS4" s="104" t="s">
        <v>258</v>
      </c>
      <c r="BT4" s="104" t="s">
        <v>259</v>
      </c>
      <c r="BU4" s="106" t="s">
        <v>260</v>
      </c>
      <c r="BV4" s="104" t="s">
        <v>261</v>
      </c>
      <c r="BW4" s="104" t="s">
        <v>262</v>
      </c>
      <c r="BX4" s="107" t="s">
        <v>263</v>
      </c>
      <c r="BY4" s="108" t="s">
        <v>264</v>
      </c>
      <c r="BZ4" s="106" t="s">
        <v>265</v>
      </c>
      <c r="CA4" s="111" t="s">
        <v>266</v>
      </c>
      <c r="CB4" s="106" t="s">
        <v>267</v>
      </c>
    </row>
    <row r="5" spans="1:84" s="122" customFormat="1" ht="52.8">
      <c r="A5" s="113"/>
      <c r="B5" s="113"/>
      <c r="C5" s="113"/>
      <c r="D5" s="114" t="s">
        <v>268</v>
      </c>
      <c r="E5" s="114"/>
      <c r="F5" s="115">
        <v>2020</v>
      </c>
      <c r="G5" s="116"/>
      <c r="H5" s="117"/>
      <c r="I5" s="118" t="s">
        <v>269</v>
      </c>
      <c r="J5" s="118" t="s">
        <v>270</v>
      </c>
      <c r="K5" s="119" t="s">
        <v>271</v>
      </c>
      <c r="L5" s="119" t="s">
        <v>272</v>
      </c>
      <c r="M5" s="119" t="s">
        <v>273</v>
      </c>
      <c r="N5" s="119" t="s">
        <v>274</v>
      </c>
      <c r="O5" s="119" t="s">
        <v>275</v>
      </c>
      <c r="P5" s="119" t="s">
        <v>276</v>
      </c>
      <c r="Q5" s="119" t="s">
        <v>277</v>
      </c>
      <c r="R5" s="119" t="s">
        <v>278</v>
      </c>
      <c r="S5" s="119" t="s">
        <v>279</v>
      </c>
      <c r="T5" s="119" t="s">
        <v>280</v>
      </c>
      <c r="U5" s="118" t="s">
        <v>281</v>
      </c>
      <c r="V5" s="119" t="s">
        <v>282</v>
      </c>
      <c r="W5" s="119" t="s">
        <v>283</v>
      </c>
      <c r="X5" s="119" t="s">
        <v>284</v>
      </c>
      <c r="Y5" s="119" t="s">
        <v>285</v>
      </c>
      <c r="Z5" s="118" t="s">
        <v>286</v>
      </c>
      <c r="AA5" s="119" t="s">
        <v>287</v>
      </c>
      <c r="AB5" s="119" t="s">
        <v>288</v>
      </c>
      <c r="AC5" s="118" t="s">
        <v>289</v>
      </c>
      <c r="AD5" s="118" t="s">
        <v>290</v>
      </c>
      <c r="AE5" s="119" t="s">
        <v>291</v>
      </c>
      <c r="AF5" s="119" t="s">
        <v>292</v>
      </c>
      <c r="AG5" s="119" t="s">
        <v>293</v>
      </c>
      <c r="AH5" s="119" t="s">
        <v>294</v>
      </c>
      <c r="AI5" s="119" t="s">
        <v>295</v>
      </c>
      <c r="AJ5" s="119" t="s">
        <v>296</v>
      </c>
      <c r="AK5" s="119" t="s">
        <v>297</v>
      </c>
      <c r="AL5" s="119" t="s">
        <v>298</v>
      </c>
      <c r="AM5" s="120" t="s">
        <v>299</v>
      </c>
      <c r="AN5" s="119" t="s">
        <v>300</v>
      </c>
      <c r="AO5" s="119" t="s">
        <v>301</v>
      </c>
      <c r="AP5" s="120" t="s">
        <v>302</v>
      </c>
      <c r="AQ5" s="119" t="s">
        <v>303</v>
      </c>
      <c r="AR5" s="119" t="s">
        <v>304</v>
      </c>
      <c r="AS5" s="120" t="s">
        <v>305</v>
      </c>
      <c r="AT5" s="119" t="s">
        <v>306</v>
      </c>
      <c r="AU5" s="120" t="s">
        <v>307</v>
      </c>
      <c r="AV5" s="119" t="s">
        <v>308</v>
      </c>
      <c r="AW5" s="119" t="s">
        <v>309</v>
      </c>
      <c r="AX5" s="119" t="s">
        <v>310</v>
      </c>
      <c r="AY5" s="119" t="s">
        <v>311</v>
      </c>
      <c r="AZ5" s="119" t="s">
        <v>312</v>
      </c>
      <c r="BA5" s="118" t="s">
        <v>313</v>
      </c>
      <c r="BB5" s="118" t="s">
        <v>314</v>
      </c>
      <c r="BC5" s="119" t="s">
        <v>315</v>
      </c>
      <c r="BD5" s="119" t="s">
        <v>316</v>
      </c>
      <c r="BE5" s="119" t="s">
        <v>317</v>
      </c>
      <c r="BF5" s="119" t="s">
        <v>318</v>
      </c>
      <c r="BG5" s="119" t="s">
        <v>319</v>
      </c>
      <c r="BH5" s="119" t="s">
        <v>320</v>
      </c>
      <c r="BI5" s="119" t="s">
        <v>321</v>
      </c>
      <c r="BJ5" s="119" t="s">
        <v>322</v>
      </c>
      <c r="BK5" s="119" t="s">
        <v>323</v>
      </c>
      <c r="BL5" s="119" t="s">
        <v>324</v>
      </c>
      <c r="BM5" s="119" t="s">
        <v>325</v>
      </c>
      <c r="BN5" s="119" t="s">
        <v>326</v>
      </c>
      <c r="BO5" s="119" t="s">
        <v>327</v>
      </c>
      <c r="BP5" s="119" t="s">
        <v>328</v>
      </c>
      <c r="BQ5" s="119" t="s">
        <v>329</v>
      </c>
      <c r="BR5" s="119" t="s">
        <v>330</v>
      </c>
      <c r="BS5" s="119" t="s">
        <v>331</v>
      </c>
      <c r="BT5" s="119" t="s">
        <v>332</v>
      </c>
      <c r="BU5" s="118" t="s">
        <v>333</v>
      </c>
      <c r="BV5" s="119" t="s">
        <v>334</v>
      </c>
      <c r="BW5" s="119" t="s">
        <v>335</v>
      </c>
      <c r="BX5" s="118" t="s">
        <v>336</v>
      </c>
      <c r="BY5" s="118" t="s">
        <v>337</v>
      </c>
      <c r="BZ5" s="118" t="s">
        <v>40</v>
      </c>
      <c r="CA5" s="121" t="s">
        <v>338</v>
      </c>
      <c r="CB5" s="118" t="s">
        <v>339</v>
      </c>
      <c r="CE5" s="37"/>
      <c r="CF5" s="123"/>
    </row>
    <row r="6" spans="1:84" ht="11.25" customHeight="1">
      <c r="A6" s="124" t="s">
        <v>340</v>
      </c>
      <c r="B6" s="125" t="s">
        <v>341</v>
      </c>
      <c r="C6" s="125"/>
      <c r="D6" s="125"/>
      <c r="E6" s="125"/>
      <c r="F6" s="125"/>
      <c r="G6" s="126"/>
      <c r="H6" s="127" t="s">
        <v>342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343</v>
      </c>
      <c r="AH6" s="129" t="s">
        <v>343</v>
      </c>
      <c r="AI6" s="129" t="s">
        <v>343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343</v>
      </c>
      <c r="BD6" s="129" t="s">
        <v>343</v>
      </c>
      <c r="BE6" s="129" t="s">
        <v>343</v>
      </c>
      <c r="BF6" s="129" t="s">
        <v>343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343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340</v>
      </c>
      <c r="C7" s="125" t="s">
        <v>344</v>
      </c>
      <c r="D7" s="125"/>
      <c r="E7" s="125"/>
      <c r="F7" s="125"/>
      <c r="G7" s="126"/>
      <c r="H7" s="127" t="s">
        <v>345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343</v>
      </c>
      <c r="AH7" s="129" t="s">
        <v>343</v>
      </c>
      <c r="AI7" s="129" t="s">
        <v>343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343</v>
      </c>
      <c r="BD7" s="129" t="s">
        <v>343</v>
      </c>
      <c r="BE7" s="129" t="s">
        <v>343</v>
      </c>
      <c r="BF7" s="129" t="s">
        <v>343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343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340</v>
      </c>
      <c r="C8" s="125" t="s">
        <v>346</v>
      </c>
      <c r="D8" s="125"/>
      <c r="E8" s="125"/>
      <c r="F8" s="125"/>
      <c r="G8" s="126"/>
      <c r="H8" s="127" t="s">
        <v>347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343</v>
      </c>
      <c r="AH8" s="129" t="s">
        <v>343</v>
      </c>
      <c r="AI8" s="129" t="s">
        <v>343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343</v>
      </c>
      <c r="BD8" s="129" t="s">
        <v>343</v>
      </c>
      <c r="BE8" s="129" t="s">
        <v>343</v>
      </c>
      <c r="BF8" s="129" t="s">
        <v>343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343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340</v>
      </c>
      <c r="C9" s="125" t="s">
        <v>348</v>
      </c>
      <c r="D9" s="125"/>
      <c r="E9" s="125"/>
      <c r="F9" s="125"/>
      <c r="G9" s="126"/>
      <c r="H9" s="127" t="s">
        <v>349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343</v>
      </c>
      <c r="AH9" s="129" t="s">
        <v>343</v>
      </c>
      <c r="AI9" s="129" t="s">
        <v>343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343</v>
      </c>
      <c r="BD9" s="129" t="s">
        <v>343</v>
      </c>
      <c r="BE9" s="129" t="s">
        <v>343</v>
      </c>
      <c r="BF9" s="129" t="s">
        <v>343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343</v>
      </c>
      <c r="BU9" s="128">
        <v>0</v>
      </c>
      <c r="BV9" s="129">
        <v>0</v>
      </c>
      <c r="BW9" s="129">
        <v>0</v>
      </c>
      <c r="BX9" s="130" t="s">
        <v>343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340</v>
      </c>
      <c r="C10" s="125" t="s">
        <v>350</v>
      </c>
      <c r="D10" s="125"/>
      <c r="E10" s="125"/>
      <c r="F10" s="125"/>
      <c r="G10" s="126"/>
      <c r="H10" s="127" t="s">
        <v>351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343</v>
      </c>
      <c r="AH10" s="129" t="s">
        <v>343</v>
      </c>
      <c r="AI10" s="129" t="s">
        <v>343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343</v>
      </c>
      <c r="BD10" s="129" t="s">
        <v>343</v>
      </c>
      <c r="BE10" s="129" t="s">
        <v>343</v>
      </c>
      <c r="BF10" s="129" t="s">
        <v>343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343</v>
      </c>
      <c r="BU10" s="128">
        <v>0</v>
      </c>
      <c r="BV10" s="129">
        <v>0</v>
      </c>
      <c r="BW10" s="129">
        <v>0</v>
      </c>
      <c r="BX10" s="130" t="s">
        <v>343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340</v>
      </c>
      <c r="C11" s="125" t="s">
        <v>352</v>
      </c>
      <c r="D11" s="137"/>
      <c r="E11" s="137"/>
      <c r="F11" s="137"/>
      <c r="G11" s="138"/>
      <c r="H11" s="139" t="s">
        <v>353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343</v>
      </c>
      <c r="AH11" s="141" t="s">
        <v>343</v>
      </c>
      <c r="AI11" s="141" t="s">
        <v>343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343</v>
      </c>
      <c r="BD11" s="141" t="s">
        <v>343</v>
      </c>
      <c r="BE11" s="141" t="s">
        <v>343</v>
      </c>
      <c r="BF11" s="141" t="s">
        <v>343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343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18</v>
      </c>
      <c r="J16" s="152" t="s">
        <v>22</v>
      </c>
      <c r="K16" s="152" t="s">
        <v>24</v>
      </c>
      <c r="L16" s="152" t="s">
        <v>26</v>
      </c>
      <c r="M16" s="152" t="s">
        <v>28</v>
      </c>
      <c r="N16" s="152" t="s">
        <v>30</v>
      </c>
      <c r="O16" s="152" t="s">
        <v>32</v>
      </c>
      <c r="P16" s="152" t="s">
        <v>34</v>
      </c>
      <c r="Q16" s="152" t="s">
        <v>35</v>
      </c>
      <c r="R16" s="152" t="s">
        <v>37</v>
      </c>
      <c r="S16" s="152" t="s">
        <v>39</v>
      </c>
      <c r="T16" s="152" t="s">
        <v>41</v>
      </c>
      <c r="U16" s="153" t="s">
        <v>43</v>
      </c>
    </row>
    <row r="17" spans="6:24">
      <c r="F17" s="453" t="s">
        <v>268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453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453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453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453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453" t="s">
        <v>20</v>
      </c>
      <c r="H25" s="152" t="s">
        <v>354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453"/>
      <c r="H26" s="152" t="s">
        <v>355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109" zoomScaleNormal="100" workbookViewId="0">
      <selection activeCell="C128" sqref="C128"/>
    </sheetView>
  </sheetViews>
  <sheetFormatPr defaultColWidth="62.109375" defaultRowHeight="23.25" customHeight="1"/>
  <cols>
    <col min="2" max="6" width="16.33203125" customWidth="1"/>
  </cols>
  <sheetData>
    <row r="1" spans="1:6" ht="23.25" customHeight="1">
      <c r="A1" s="54" t="s">
        <v>356</v>
      </c>
    </row>
    <row r="2" spans="1:6" ht="23.25" customHeight="1">
      <c r="A2" s="54" t="s">
        <v>357</v>
      </c>
    </row>
    <row r="3" spans="1:6" ht="23.25" customHeight="1">
      <c r="A3" s="55" t="s">
        <v>358</v>
      </c>
      <c r="B3" s="56" t="s">
        <v>359</v>
      </c>
      <c r="C3" s="56" t="s">
        <v>360</v>
      </c>
      <c r="D3" s="56" t="s">
        <v>359</v>
      </c>
      <c r="E3" s="56" t="s">
        <v>360</v>
      </c>
    </row>
    <row r="4" spans="1:6" ht="23.25" customHeight="1">
      <c r="A4" s="454" t="s">
        <v>361</v>
      </c>
      <c r="B4" s="57" t="s">
        <v>337</v>
      </c>
      <c r="C4" s="57" t="s">
        <v>40</v>
      </c>
      <c r="D4" s="57" t="s">
        <v>337</v>
      </c>
      <c r="E4" s="57" t="s">
        <v>40</v>
      </c>
    </row>
    <row r="5" spans="1:6" ht="23.25" customHeight="1">
      <c r="A5" s="455"/>
      <c r="B5" s="456" t="s">
        <v>20</v>
      </c>
      <c r="C5" s="457"/>
      <c r="D5" s="456" t="s">
        <v>362</v>
      </c>
      <c r="E5" s="457"/>
    </row>
    <row r="6" spans="1:6" ht="9" customHeight="1">
      <c r="A6" s="58" t="s">
        <v>363</v>
      </c>
      <c r="B6" s="59">
        <v>1.1304360000000002</v>
      </c>
      <c r="C6" s="59" t="s">
        <v>364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365</v>
      </c>
      <c r="B7" s="59" t="s">
        <v>364</v>
      </c>
      <c r="C7" s="59" t="s">
        <v>364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366</v>
      </c>
      <c r="B8" s="59" t="s">
        <v>364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367</v>
      </c>
      <c r="B9" s="59" t="s">
        <v>364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368</v>
      </c>
      <c r="B10" s="59" t="s">
        <v>364</v>
      </c>
      <c r="C10" s="59" t="s">
        <v>364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369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370</v>
      </c>
      <c r="B12" s="59" t="s">
        <v>364</v>
      </c>
      <c r="C12" s="59" t="s">
        <v>364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371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372</v>
      </c>
      <c r="B14" s="59" t="s">
        <v>364</v>
      </c>
      <c r="C14" s="59" t="s">
        <v>364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373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374</v>
      </c>
      <c r="B16" s="59" t="s">
        <v>364</v>
      </c>
      <c r="C16" s="59" t="s">
        <v>364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375</v>
      </c>
      <c r="B17" s="59" t="s">
        <v>364</v>
      </c>
      <c r="C17" s="59" t="s">
        <v>364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376</v>
      </c>
      <c r="B18" s="59" t="s">
        <v>364</v>
      </c>
      <c r="C18" s="59" t="s">
        <v>364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377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378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379</v>
      </c>
      <c r="B21" s="59" t="s">
        <v>364</v>
      </c>
      <c r="C21" s="59" t="s">
        <v>364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380</v>
      </c>
      <c r="B22" s="59" t="s">
        <v>364</v>
      </c>
      <c r="C22" s="59" t="s">
        <v>364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381</v>
      </c>
      <c r="B23" s="59" t="s">
        <v>364</v>
      </c>
      <c r="C23" s="59" t="s">
        <v>364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382</v>
      </c>
      <c r="B24" s="59" t="s">
        <v>364</v>
      </c>
      <c r="C24" s="59" t="s">
        <v>364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383</v>
      </c>
      <c r="B25" s="59">
        <v>1.1304360000000002</v>
      </c>
      <c r="C25" s="59" t="s">
        <v>364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384</v>
      </c>
      <c r="B26" s="59" t="s">
        <v>364</v>
      </c>
      <c r="C26" s="59" t="s">
        <v>364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385</v>
      </c>
      <c r="B27" s="59" t="s">
        <v>364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386</v>
      </c>
      <c r="B28" s="59" t="s">
        <v>364</v>
      </c>
      <c r="C28" s="59" t="s">
        <v>364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387</v>
      </c>
      <c r="B29" s="59" t="s">
        <v>364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388</v>
      </c>
      <c r="B30" s="59">
        <v>0.62802000000000002</v>
      </c>
      <c r="C30" s="59" t="s">
        <v>364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389</v>
      </c>
      <c r="B31" s="59" t="s">
        <v>364</v>
      </c>
      <c r="C31" s="59" t="s">
        <v>364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390</v>
      </c>
      <c r="B32" s="59" t="s">
        <v>364</v>
      </c>
      <c r="C32" s="59" t="s">
        <v>364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391</v>
      </c>
      <c r="B33" s="59" t="s">
        <v>364</v>
      </c>
      <c r="C33" s="59" t="s">
        <v>364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392</v>
      </c>
      <c r="B34" s="59" t="s">
        <v>364</v>
      </c>
      <c r="C34" s="59" t="s">
        <v>364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393</v>
      </c>
      <c r="B35" s="61" t="s">
        <v>364</v>
      </c>
      <c r="C35" s="61" t="s">
        <v>364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394</v>
      </c>
      <c r="B36" s="59" t="s">
        <v>364</v>
      </c>
      <c r="C36" s="59" t="s">
        <v>364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395</v>
      </c>
      <c r="B37" s="59" t="s">
        <v>364</v>
      </c>
      <c r="C37" s="59" t="s">
        <v>364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396</v>
      </c>
      <c r="B38" s="59" t="s">
        <v>364</v>
      </c>
      <c r="C38" s="59" t="s">
        <v>364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397</v>
      </c>
      <c r="B39" s="59" t="s">
        <v>364</v>
      </c>
      <c r="C39" s="59" t="s">
        <v>364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398</v>
      </c>
      <c r="B40" s="59" t="s">
        <v>364</v>
      </c>
      <c r="C40" s="59" t="s">
        <v>364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399</v>
      </c>
      <c r="B41" s="59" t="s">
        <v>364</v>
      </c>
      <c r="C41" s="59" t="s">
        <v>364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400</v>
      </c>
      <c r="B42" s="59" t="s">
        <v>364</v>
      </c>
      <c r="C42" s="59" t="s">
        <v>364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401</v>
      </c>
      <c r="B43" s="59" t="s">
        <v>364</v>
      </c>
      <c r="C43" s="59" t="s">
        <v>364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402</v>
      </c>
      <c r="B44" s="59" t="s">
        <v>364</v>
      </c>
      <c r="C44" s="59" t="s">
        <v>364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403</v>
      </c>
      <c r="B45" s="59" t="s">
        <v>364</v>
      </c>
      <c r="C45" s="59" t="s">
        <v>364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404</v>
      </c>
      <c r="B46" s="59" t="s">
        <v>364</v>
      </c>
      <c r="C46" s="59" t="s">
        <v>364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405</v>
      </c>
      <c r="B47" s="59" t="s">
        <v>364</v>
      </c>
      <c r="C47" s="59" t="s">
        <v>364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406</v>
      </c>
      <c r="B48" s="59" t="s">
        <v>364</v>
      </c>
      <c r="C48" s="59" t="s">
        <v>364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407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378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379</v>
      </c>
      <c r="B51" s="59" t="s">
        <v>364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380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381</v>
      </c>
      <c r="B53" s="59">
        <v>93.909924000000004</v>
      </c>
      <c r="C53" s="59" t="s">
        <v>364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382</v>
      </c>
      <c r="B54" s="59" t="s">
        <v>364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383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384</v>
      </c>
      <c r="B56" s="59">
        <v>4.8985560000000001</v>
      </c>
      <c r="C56" s="59" t="s">
        <v>364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385</v>
      </c>
      <c r="B57" s="59">
        <v>0</v>
      </c>
      <c r="C57" s="59" t="s">
        <v>364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386</v>
      </c>
      <c r="B58" s="59" t="s">
        <v>364</v>
      </c>
      <c r="C58" s="59" t="s">
        <v>364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387</v>
      </c>
      <c r="B59" s="59" t="s">
        <v>364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388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389</v>
      </c>
      <c r="B61" s="59" t="s">
        <v>364</v>
      </c>
      <c r="C61" s="59" t="s">
        <v>364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390</v>
      </c>
      <c r="B62" s="59" t="s">
        <v>364</v>
      </c>
      <c r="C62" s="59" t="s">
        <v>364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391</v>
      </c>
      <c r="B63" s="59" t="s">
        <v>364</v>
      </c>
      <c r="C63" s="59" t="s">
        <v>364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392</v>
      </c>
      <c r="B64" s="59" t="s">
        <v>364</v>
      </c>
      <c r="C64" s="59" t="s">
        <v>364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408</v>
      </c>
      <c r="B65" s="61" t="s">
        <v>364</v>
      </c>
      <c r="C65" s="61" t="s">
        <v>364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409</v>
      </c>
      <c r="B66" s="59" t="s">
        <v>364</v>
      </c>
      <c r="C66" s="59" t="s">
        <v>364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395</v>
      </c>
      <c r="B67" s="59" t="s">
        <v>364</v>
      </c>
      <c r="C67" s="59" t="s">
        <v>364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396</v>
      </c>
      <c r="B68" s="59" t="s">
        <v>364</v>
      </c>
      <c r="C68" s="59" t="s">
        <v>364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410</v>
      </c>
      <c r="B69" s="59" t="s">
        <v>364</v>
      </c>
      <c r="C69" s="59" t="s">
        <v>364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411</v>
      </c>
      <c r="B70" s="59" t="s">
        <v>364</v>
      </c>
      <c r="C70" s="59" t="s">
        <v>364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399</v>
      </c>
      <c r="B71" s="59" t="s">
        <v>364</v>
      </c>
      <c r="C71" s="59" t="s">
        <v>364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400</v>
      </c>
      <c r="B72" s="59" t="s">
        <v>364</v>
      </c>
      <c r="C72" s="59" t="s">
        <v>364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401</v>
      </c>
      <c r="B73" s="59" t="s">
        <v>364</v>
      </c>
      <c r="C73" s="59" t="s">
        <v>364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402</v>
      </c>
      <c r="B74" s="59" t="s">
        <v>364</v>
      </c>
      <c r="C74" s="59" t="s">
        <v>364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403</v>
      </c>
      <c r="B75" s="59" t="s">
        <v>364</v>
      </c>
      <c r="C75" s="59" t="s">
        <v>364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404</v>
      </c>
      <c r="B76" s="59" t="s">
        <v>364</v>
      </c>
      <c r="C76" s="59" t="s">
        <v>364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405</v>
      </c>
      <c r="B77" s="59" t="s">
        <v>364</v>
      </c>
      <c r="C77" s="59" t="s">
        <v>364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406</v>
      </c>
      <c r="B78" s="59" t="s">
        <v>364</v>
      </c>
      <c r="C78" s="59" t="s">
        <v>364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412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413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414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415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399</v>
      </c>
      <c r="B83" s="59" t="s">
        <v>364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389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400</v>
      </c>
      <c r="B85" s="59" t="s">
        <v>364</v>
      </c>
      <c r="C85" s="59" t="s">
        <v>364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391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390</v>
      </c>
      <c r="B87" s="59" t="s">
        <v>364</v>
      </c>
      <c r="C87" s="59" t="s">
        <v>364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416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417</v>
      </c>
      <c r="B89" s="59" t="s">
        <v>364</v>
      </c>
      <c r="C89" s="59" t="s">
        <v>364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401</v>
      </c>
      <c r="B90" s="59" t="s">
        <v>364</v>
      </c>
      <c r="C90" s="59" t="s">
        <v>364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418</v>
      </c>
      <c r="B91" s="59" t="s">
        <v>364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419</v>
      </c>
      <c r="B92" s="59" t="s">
        <v>364</v>
      </c>
      <c r="C92" s="59" t="s">
        <v>364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420</v>
      </c>
      <c r="B93" s="59" t="s">
        <v>364</v>
      </c>
      <c r="C93" s="59" t="s">
        <v>364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404</v>
      </c>
      <c r="B94" s="59" t="s">
        <v>364</v>
      </c>
      <c r="C94" s="59" t="s">
        <v>364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421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422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423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424</v>
      </c>
      <c r="B98" s="59" t="s">
        <v>364</v>
      </c>
      <c r="C98" s="59" t="s">
        <v>364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425</v>
      </c>
      <c r="B99" s="59" t="s">
        <v>364</v>
      </c>
      <c r="C99" s="59" t="s">
        <v>364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426</v>
      </c>
      <c r="B100" s="59" t="s">
        <v>364</v>
      </c>
      <c r="C100" s="59" t="s">
        <v>364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427</v>
      </c>
      <c r="B101" s="59" t="s">
        <v>364</v>
      </c>
      <c r="C101" s="59" t="s">
        <v>364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428</v>
      </c>
      <c r="B102" s="59" t="s">
        <v>364</v>
      </c>
      <c r="C102" s="59" t="s">
        <v>364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429</v>
      </c>
      <c r="B103" s="59" t="s">
        <v>364</v>
      </c>
      <c r="C103" s="59" t="s">
        <v>364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430</v>
      </c>
      <c r="B104" s="59" t="s">
        <v>364</v>
      </c>
      <c r="C104" s="59" t="s">
        <v>364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431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432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433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434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435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436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437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438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439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440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441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442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443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444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445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446</v>
      </c>
      <c r="B120" s="59" t="s">
        <v>364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447</v>
      </c>
      <c r="B121" s="59" t="s">
        <v>364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448</v>
      </c>
      <c r="B122" s="59" t="s">
        <v>364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449</v>
      </c>
      <c r="B123" s="59" t="s">
        <v>364</v>
      </c>
      <c r="C123" s="59" t="s">
        <v>364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450</v>
      </c>
      <c r="B124" s="59" t="s">
        <v>364</v>
      </c>
      <c r="C124" s="59" t="s">
        <v>364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451</v>
      </c>
      <c r="B125" s="59" t="s">
        <v>364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452</v>
      </c>
      <c r="B126" s="59" t="s">
        <v>364</v>
      </c>
      <c r="C126" s="59" t="s">
        <v>364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453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454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455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456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457</v>
      </c>
      <c r="B131" s="59" t="s">
        <v>364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458</v>
      </c>
      <c r="B132" s="59" t="s">
        <v>364</v>
      </c>
      <c r="C132" s="59" t="s">
        <v>364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459</v>
      </c>
      <c r="B133" s="59">
        <v>0</v>
      </c>
      <c r="C133" s="59" t="s">
        <v>364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8e60135c9ff18117bb10fbbf3d19053f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d29e1eae29b28bc967f17f2b3cf6e7c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8acd6055-54fc-4ce7-b3df-0a09834a0329"/>
    <ds:schemaRef ds:uri="http://purl.org/dc/dcmitype/"/>
    <ds:schemaRef ds:uri="http://purl.org/dc/terms/"/>
    <ds:schemaRef ds:uri="http://www.w3.org/XML/1998/namespace"/>
    <ds:schemaRef ds:uri="http://purl.org/dc/elements/1.1/"/>
    <ds:schemaRef ds:uri="http://schemas.microsoft.com/office/2006/metadata/properties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6D0516-5E8B-4628-9E1D-2C24A9B483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19</vt:i4>
      </vt:variant>
    </vt:vector>
  </HeadingPairs>
  <TitlesOfParts>
    <vt:vector size="19" baseType="lpstr">
      <vt:lpstr>Cover</vt:lpstr>
      <vt:lpstr>Metadane</vt:lpstr>
      <vt:lpstr>AGR_Comm</vt:lpstr>
      <vt:lpstr>OLD_AGR_Comm</vt:lpstr>
      <vt:lpstr>AGR_Processes</vt:lpstr>
      <vt:lpstr>OLD_AGR_Processes</vt:lpstr>
      <vt:lpstr>SECTF</vt:lpstr>
      <vt:lpstr>AGR_LIV</vt:lpstr>
      <vt:lpstr>OLD_AGR_LIV</vt:lpstr>
      <vt:lpstr>AGR_LAND</vt:lpstr>
      <vt:lpstr>OLD_AGR_LAND</vt:lpstr>
      <vt:lpstr>AGR_BIOG</vt:lpstr>
      <vt:lpstr>OLD_AGR_BIOG</vt:lpstr>
      <vt:lpstr>AGR_CHP</vt:lpstr>
      <vt:lpstr>DIV</vt:lpstr>
      <vt:lpstr>AGR_FINAL_ENERGY</vt:lpstr>
      <vt:lpstr>EMI</vt:lpstr>
      <vt:lpstr>ESTAT_2020</vt:lpstr>
      <vt:lpstr>GUS_2020_HT_ELC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2026-01-05T17:23:36Z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793311715126037</vt:r8>
  </property>
</Properties>
</file>