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codeName="ThisWorkbook"/>
  <xr:revisionPtr revIDLastSave="0" documentId="13_ncr:1_{49DBB43D-A8F6-4C1E-894A-FEDCAB69E4B4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Test protocol 1" sheetId="1" r:id="rId1"/>
    <sheet name="Test protocol 2" sheetId="4" r:id="rId2"/>
    <sheet name="Test protocol 5" sheetId="6" r:id="rId3"/>
    <sheet name="Test protocol 7" sheetId="5" r:id="rId4"/>
  </sheets>
  <definedNames>
    <definedName name="_xlchart.v1.0" hidden="1">'Test protocol 5'!$AP$1</definedName>
    <definedName name="_xlchart.v1.1" hidden="1">'Test protocol 5'!$AP$2:$AP$30</definedName>
    <definedName name="_xlchart.v1.2" hidden="1">'Test protocol 5'!$AQ$1</definedName>
    <definedName name="_xlchart.v1.3" hidden="1">'Test protocol 5'!$AQ$2:$AQ$30</definedName>
    <definedName name="_xlchart.v1.4" hidden="1">'Test protocol 5'!$AR$1</definedName>
    <definedName name="_xlchart.v1.5" hidden="1">'Test protocol 5'!$AR$2:$AR$30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5" l="1"/>
  <c r="AJ16" i="5"/>
  <c r="AN16" i="5"/>
  <c r="AR16" i="5"/>
  <c r="AR3" i="5"/>
  <c r="AR4" i="5"/>
  <c r="AR5" i="5"/>
  <c r="AR6" i="5"/>
  <c r="AR8" i="5"/>
  <c r="AR9" i="5"/>
  <c r="AR11" i="5"/>
  <c r="AR12" i="5"/>
  <c r="AR13" i="5"/>
  <c r="AR15" i="5"/>
  <c r="AR17" i="5"/>
  <c r="AR18" i="5"/>
  <c r="AR19" i="5"/>
  <c r="AR20" i="5"/>
  <c r="AR21" i="5"/>
  <c r="AR22" i="5"/>
  <c r="AR24" i="5"/>
  <c r="AR25" i="5"/>
  <c r="AR27" i="5"/>
  <c r="AR28" i="5"/>
  <c r="AR29" i="5"/>
  <c r="AR31" i="5"/>
  <c r="AR2" i="5"/>
  <c r="AN3" i="5"/>
  <c r="AN4" i="5"/>
  <c r="AN5" i="5"/>
  <c r="AN6" i="5"/>
  <c r="AN8" i="5"/>
  <c r="AN9" i="5"/>
  <c r="AN11" i="5"/>
  <c r="AN12" i="5"/>
  <c r="AN13" i="5"/>
  <c r="AN15" i="5"/>
  <c r="AN17" i="5"/>
  <c r="AN18" i="5"/>
  <c r="AN19" i="5"/>
  <c r="AN20" i="5"/>
  <c r="AN21" i="5"/>
  <c r="AN22" i="5"/>
  <c r="AN24" i="5"/>
  <c r="AN25" i="5"/>
  <c r="AN27" i="5"/>
  <c r="AN28" i="5"/>
  <c r="AN29" i="5"/>
  <c r="AN31" i="5"/>
  <c r="AN2" i="5"/>
  <c r="AJ3" i="5"/>
  <c r="AJ4" i="5"/>
  <c r="AJ5" i="5"/>
  <c r="AJ6" i="5"/>
  <c r="AJ8" i="5"/>
  <c r="AJ9" i="5"/>
  <c r="AJ11" i="5"/>
  <c r="AJ12" i="5"/>
  <c r="AJ13" i="5"/>
  <c r="AJ15" i="5"/>
  <c r="AJ17" i="5"/>
  <c r="AJ18" i="5"/>
  <c r="AJ19" i="5"/>
  <c r="AJ20" i="5"/>
  <c r="AJ21" i="5"/>
  <c r="AJ22" i="5"/>
  <c r="AJ24" i="5"/>
  <c r="AJ25" i="5"/>
  <c r="AJ27" i="5"/>
  <c r="AJ28" i="5"/>
  <c r="AJ29" i="5"/>
  <c r="AJ31" i="5"/>
  <c r="AJ2" i="5"/>
  <c r="AF3" i="5"/>
  <c r="AF4" i="5"/>
  <c r="AF5" i="5"/>
  <c r="AF6" i="5"/>
  <c r="AF8" i="5"/>
  <c r="AF9" i="5"/>
  <c r="AF11" i="5"/>
  <c r="AF12" i="5"/>
  <c r="AF13" i="5"/>
  <c r="AF15" i="5"/>
  <c r="AF17" i="5"/>
  <c r="AF18" i="5"/>
  <c r="AF19" i="5"/>
  <c r="AF20" i="5"/>
  <c r="AF21" i="5"/>
  <c r="AF22" i="5"/>
  <c r="AF24" i="5"/>
  <c r="AF25" i="5"/>
  <c r="AF27" i="5"/>
  <c r="AF28" i="5"/>
  <c r="AF29" i="5"/>
  <c r="AF31" i="5"/>
  <c r="AF2" i="5"/>
  <c r="AS3" i="6"/>
  <c r="AS4" i="6"/>
  <c r="AS5" i="6"/>
  <c r="AS6" i="6"/>
  <c r="AS8" i="6"/>
  <c r="AS9" i="6"/>
  <c r="AS11" i="6"/>
  <c r="AS12" i="6"/>
  <c r="AS13" i="6"/>
  <c r="AS15" i="6"/>
  <c r="AS16" i="6"/>
  <c r="AS17" i="6"/>
  <c r="AS18" i="6"/>
  <c r="AS19" i="6"/>
  <c r="AS20" i="6"/>
  <c r="AS21" i="6"/>
  <c r="AS23" i="6"/>
  <c r="AS24" i="6"/>
  <c r="AS25" i="6"/>
  <c r="AS26" i="6"/>
  <c r="AS27" i="6"/>
  <c r="AS28" i="6"/>
  <c r="AS30" i="6"/>
  <c r="AS2" i="6"/>
  <c r="AO3" i="6"/>
  <c r="AO4" i="6"/>
  <c r="AO5" i="6"/>
  <c r="AO6" i="6"/>
  <c r="AO8" i="6"/>
  <c r="AO9" i="6"/>
  <c r="AO11" i="6"/>
  <c r="AO12" i="6"/>
  <c r="AO13" i="6"/>
  <c r="AO15" i="6"/>
  <c r="AO16" i="6"/>
  <c r="AO17" i="6"/>
  <c r="AO18" i="6"/>
  <c r="AO19" i="6"/>
  <c r="AO20" i="6"/>
  <c r="AO21" i="6"/>
  <c r="AO23" i="6"/>
  <c r="AO24" i="6"/>
  <c r="AO25" i="6"/>
  <c r="AO26" i="6"/>
  <c r="AO27" i="6"/>
  <c r="AO28" i="6"/>
  <c r="AO30" i="6"/>
  <c r="AO2" i="6"/>
  <c r="AK3" i="6"/>
  <c r="AK4" i="6"/>
  <c r="AK5" i="6"/>
  <c r="AK6" i="6"/>
  <c r="AK8" i="6"/>
  <c r="AK9" i="6"/>
  <c r="AK11" i="6"/>
  <c r="AK12" i="6"/>
  <c r="AK13" i="6"/>
  <c r="AK15" i="6"/>
  <c r="AK16" i="6"/>
  <c r="AK17" i="6"/>
  <c r="AK18" i="6"/>
  <c r="AK19" i="6"/>
  <c r="AK20" i="6"/>
  <c r="AK21" i="6"/>
  <c r="AK23" i="6"/>
  <c r="AK24" i="6"/>
  <c r="AK25" i="6"/>
  <c r="AK26" i="6"/>
  <c r="AK27" i="6"/>
  <c r="AK28" i="6"/>
  <c r="AK30" i="6"/>
  <c r="AK2" i="6"/>
  <c r="AG3" i="6"/>
  <c r="AG4" i="6"/>
  <c r="AG5" i="6"/>
  <c r="AG6" i="6"/>
  <c r="AG8" i="6"/>
  <c r="AG9" i="6"/>
  <c r="AG11" i="6"/>
  <c r="AG12" i="6"/>
  <c r="AG13" i="6"/>
  <c r="AG15" i="6"/>
  <c r="AG16" i="6"/>
  <c r="AG17" i="6"/>
  <c r="AG18" i="6"/>
  <c r="AG19" i="6"/>
  <c r="AG20" i="6"/>
  <c r="AG21" i="6"/>
  <c r="AG23" i="6"/>
  <c r="AG24" i="6"/>
  <c r="AG25" i="6"/>
  <c r="AG26" i="6"/>
  <c r="AG27" i="6"/>
  <c r="AG28" i="6"/>
  <c r="AG30" i="6"/>
  <c r="AG2" i="6"/>
  <c r="AR3" i="4"/>
  <c r="AR4" i="4"/>
  <c r="AR5" i="4"/>
  <c r="AR6" i="4"/>
  <c r="AR8" i="4"/>
  <c r="AR9" i="4"/>
  <c r="AR10" i="4"/>
  <c r="AR11" i="4"/>
  <c r="AR12" i="4"/>
  <c r="AR14" i="4"/>
  <c r="AR15" i="4"/>
  <c r="AR16" i="4"/>
  <c r="AR17" i="4"/>
  <c r="AR18" i="4"/>
  <c r="AR19" i="4"/>
  <c r="AR20" i="4"/>
  <c r="AR22" i="4"/>
  <c r="AR23" i="4"/>
  <c r="AR24" i="4"/>
  <c r="AR25" i="4"/>
  <c r="AR26" i="4"/>
  <c r="AR28" i="4"/>
  <c r="AR2" i="4"/>
  <c r="AN3" i="4"/>
  <c r="AN4" i="4"/>
  <c r="AN5" i="4"/>
  <c r="AN6" i="4"/>
  <c r="AN8" i="4"/>
  <c r="AN9" i="4"/>
  <c r="AN10" i="4"/>
  <c r="AN11" i="4"/>
  <c r="AN12" i="4"/>
  <c r="AN14" i="4"/>
  <c r="AN15" i="4"/>
  <c r="AN16" i="4"/>
  <c r="AN17" i="4"/>
  <c r="AN18" i="4"/>
  <c r="AN19" i="4"/>
  <c r="AN20" i="4"/>
  <c r="AN22" i="4"/>
  <c r="AN23" i="4"/>
  <c r="AN24" i="4"/>
  <c r="AN25" i="4"/>
  <c r="AN26" i="4"/>
  <c r="AN28" i="4"/>
  <c r="AN2" i="4"/>
  <c r="AJ3" i="4"/>
  <c r="AJ4" i="4"/>
  <c r="AJ5" i="4"/>
  <c r="AJ6" i="4"/>
  <c r="AJ8" i="4"/>
  <c r="AJ9" i="4"/>
  <c r="AJ10" i="4"/>
  <c r="AJ11" i="4"/>
  <c r="AJ12" i="4"/>
  <c r="AJ14" i="4"/>
  <c r="AJ15" i="4"/>
  <c r="AJ16" i="4"/>
  <c r="AJ17" i="4"/>
  <c r="AJ18" i="4"/>
  <c r="AJ19" i="4"/>
  <c r="AJ20" i="4"/>
  <c r="AJ22" i="4"/>
  <c r="AJ23" i="4"/>
  <c r="AJ24" i="4"/>
  <c r="AJ25" i="4"/>
  <c r="AJ26" i="4"/>
  <c r="AJ28" i="4"/>
  <c r="AJ2" i="4"/>
  <c r="AF3" i="4"/>
  <c r="AF4" i="4"/>
  <c r="AF5" i="4"/>
  <c r="AF6" i="4"/>
  <c r="AF8" i="4"/>
  <c r="AF9" i="4"/>
  <c r="AF10" i="4"/>
  <c r="AF11" i="4"/>
  <c r="AF12" i="4"/>
  <c r="AF14" i="4"/>
  <c r="AF15" i="4"/>
  <c r="AF16" i="4"/>
  <c r="AF17" i="4"/>
  <c r="AF18" i="4"/>
  <c r="AF19" i="4"/>
  <c r="AF20" i="4"/>
  <c r="AF22" i="4"/>
  <c r="AF23" i="4"/>
  <c r="AF24" i="4"/>
  <c r="AF25" i="4"/>
  <c r="AF26" i="4"/>
  <c r="AF28" i="4"/>
  <c r="AF2" i="4"/>
  <c r="AR3" i="1"/>
  <c r="AR4" i="1"/>
  <c r="AR5" i="1"/>
  <c r="AR9" i="1"/>
  <c r="AR10" i="1"/>
  <c r="AR11" i="1"/>
  <c r="AR12" i="1"/>
  <c r="AR16" i="1"/>
  <c r="AR17" i="1"/>
  <c r="AR18" i="1"/>
  <c r="AR19" i="1"/>
  <c r="AR20" i="1"/>
  <c r="AR24" i="1"/>
  <c r="AR25" i="1"/>
  <c r="AR26" i="1"/>
  <c r="AR27" i="1"/>
  <c r="AN3" i="1"/>
  <c r="AN4" i="1"/>
  <c r="AN5" i="1"/>
  <c r="AN6" i="1"/>
  <c r="AN7" i="1"/>
  <c r="AN9" i="1"/>
  <c r="AN10" i="1"/>
  <c r="AN11" i="1"/>
  <c r="AN12" i="1"/>
  <c r="AN13" i="1"/>
  <c r="AN15" i="1"/>
  <c r="AN16" i="1"/>
  <c r="AN17" i="1"/>
  <c r="AN18" i="1"/>
  <c r="AN19" i="1"/>
  <c r="AN20" i="1"/>
  <c r="AN21" i="1"/>
  <c r="AN22" i="1"/>
  <c r="AN24" i="1"/>
  <c r="AN25" i="1"/>
  <c r="AN26" i="1"/>
  <c r="AN27" i="1"/>
  <c r="AN28" i="1"/>
  <c r="AN30" i="1"/>
  <c r="AN2" i="1"/>
  <c r="AJ3" i="1"/>
  <c r="AJ4" i="1"/>
  <c r="AJ5" i="1"/>
  <c r="AJ6" i="1"/>
  <c r="AJ7" i="1"/>
  <c r="AJ9" i="1"/>
  <c r="AJ10" i="1"/>
  <c r="AJ11" i="1"/>
  <c r="AJ12" i="1"/>
  <c r="AJ13" i="1"/>
  <c r="AJ15" i="1"/>
  <c r="AJ16" i="1"/>
  <c r="AJ17" i="1"/>
  <c r="AJ18" i="1"/>
  <c r="AJ19" i="1"/>
  <c r="AJ20" i="1"/>
  <c r="AJ21" i="1"/>
  <c r="AJ22" i="1"/>
  <c r="AJ24" i="1"/>
  <c r="AJ25" i="1"/>
  <c r="AJ26" i="1"/>
  <c r="AJ27" i="1"/>
  <c r="AJ28" i="1"/>
  <c r="AJ30" i="1"/>
  <c r="AJ2" i="1"/>
  <c r="AF3" i="1"/>
  <c r="AF4" i="1"/>
  <c r="AF5" i="1"/>
  <c r="AF6" i="1"/>
  <c r="AF7" i="1"/>
  <c r="AF9" i="1"/>
  <c r="AF10" i="1"/>
  <c r="AF11" i="1"/>
  <c r="AF12" i="1"/>
  <c r="AF13" i="1"/>
  <c r="AF15" i="1"/>
  <c r="AF16" i="1"/>
  <c r="AF17" i="1"/>
  <c r="AF18" i="1"/>
  <c r="AF19" i="1"/>
  <c r="AF20" i="1"/>
  <c r="AF21" i="1"/>
  <c r="AF22" i="1"/>
  <c r="AF24" i="1"/>
  <c r="AF25" i="1"/>
  <c r="AF26" i="1"/>
  <c r="AF27" i="1"/>
  <c r="AF28" i="1"/>
  <c r="AF30" i="1"/>
  <c r="AF2" i="1"/>
  <c r="AR2" i="1"/>
  <c r="AP30" i="1" l="1"/>
  <c r="AR30" i="1" s="1"/>
  <c r="AP28" i="1"/>
  <c r="AR28" i="1" s="1"/>
  <c r="AP22" i="1"/>
  <c r="AR22" i="1" s="1"/>
  <c r="AP21" i="1"/>
  <c r="AR21" i="1" s="1"/>
  <c r="AP15" i="1"/>
  <c r="AR15" i="1" s="1"/>
  <c r="AP13" i="1"/>
  <c r="AR13" i="1" s="1"/>
  <c r="AP7" i="1"/>
  <c r="AR7" i="1" s="1"/>
  <c r="AP6" i="1"/>
  <c r="AR6" i="1" s="1"/>
  <c r="AA28" i="4"/>
  <c r="AA22" i="4"/>
  <c r="AA15" i="4"/>
  <c r="Z22" i="1" l="1"/>
  <c r="Z6" i="1"/>
  <c r="Z30" i="1" l="1"/>
  <c r="Z28" i="1"/>
  <c r="Z21" i="1"/>
  <c r="Z13" i="1"/>
  <c r="Z15" i="1"/>
  <c r="Z7" i="1"/>
  <c r="U6" i="4" l="1"/>
  <c r="U12" i="4"/>
  <c r="U14" i="4"/>
  <c r="U20" i="4"/>
  <c r="U26" i="4"/>
  <c r="U28" i="4"/>
  <c r="T14" i="4"/>
  <c r="S3" i="4"/>
  <c r="S4" i="4"/>
  <c r="S5" i="4"/>
  <c r="S8" i="4"/>
  <c r="S9" i="4"/>
  <c r="S10" i="4"/>
  <c r="S11" i="4"/>
  <c r="S14" i="4"/>
  <c r="S17" i="4"/>
  <c r="S19" i="4"/>
  <c r="S22" i="4"/>
  <c r="S23" i="4"/>
  <c r="S24" i="4"/>
  <c r="S25" i="4"/>
  <c r="S2" i="4"/>
  <c r="M18" i="4"/>
  <c r="M24" i="5"/>
  <c r="P24" i="5" s="1"/>
  <c r="U24" i="5" s="1"/>
  <c r="U4" i="5"/>
  <c r="U6" i="5"/>
  <c r="U9" i="5"/>
  <c r="U13" i="5"/>
  <c r="U15" i="5"/>
  <c r="U17" i="5"/>
  <c r="U18" i="5"/>
  <c r="U19" i="5"/>
  <c r="U20" i="5"/>
  <c r="U22" i="5"/>
  <c r="U25" i="5"/>
  <c r="U29" i="5"/>
  <c r="U31" i="5"/>
  <c r="U2" i="5"/>
  <c r="S3" i="5"/>
  <c r="S11" i="5"/>
  <c r="S12" i="5"/>
  <c r="S15" i="5"/>
  <c r="S17" i="5"/>
  <c r="S18" i="5"/>
  <c r="S19" i="5"/>
  <c r="S20" i="5"/>
  <c r="S27" i="5"/>
  <c r="S28" i="5"/>
  <c r="S2" i="5"/>
  <c r="R3" i="5"/>
  <c r="R4" i="5"/>
  <c r="R5" i="5"/>
  <c r="R6" i="5"/>
  <c r="R8" i="5"/>
  <c r="R9" i="5"/>
  <c r="R11" i="5"/>
  <c r="R12" i="5"/>
  <c r="R13" i="5"/>
  <c r="R15" i="5"/>
  <c r="R17" i="5"/>
  <c r="R18" i="5"/>
  <c r="R19" i="5"/>
  <c r="R20" i="5"/>
  <c r="R22" i="5"/>
  <c r="R24" i="5"/>
  <c r="R25" i="5"/>
  <c r="R27" i="5"/>
  <c r="R28" i="5"/>
  <c r="R29" i="5"/>
  <c r="R31" i="5"/>
  <c r="R2" i="5"/>
  <c r="M5" i="5"/>
  <c r="N5" i="5" s="1"/>
  <c r="S5" i="5" s="1"/>
  <c r="M8" i="5"/>
  <c r="P8" i="5" s="1"/>
  <c r="U8" i="5" s="1"/>
  <c r="S6" i="6" l="1"/>
  <c r="S8" i="6"/>
  <c r="S9" i="6"/>
  <c r="S11" i="6"/>
  <c r="S12" i="6"/>
  <c r="S13" i="6"/>
  <c r="S15" i="6"/>
  <c r="S16" i="6"/>
  <c r="S17" i="6"/>
  <c r="S18" i="6"/>
  <c r="S19" i="6"/>
  <c r="S21" i="6"/>
  <c r="S23" i="6"/>
  <c r="S24" i="6"/>
  <c r="S25" i="6"/>
  <c r="S26" i="6"/>
  <c r="S27" i="6"/>
  <c r="S28" i="6"/>
  <c r="S30" i="6"/>
  <c r="S5" i="6"/>
  <c r="S3" i="6"/>
  <c r="V4" i="6"/>
  <c r="V6" i="6"/>
  <c r="V8" i="6"/>
  <c r="V9" i="6"/>
  <c r="V11" i="6"/>
  <c r="V13" i="6"/>
  <c r="V15" i="6"/>
  <c r="V19" i="6"/>
  <c r="V21" i="6"/>
  <c r="V23" i="6"/>
  <c r="V24" i="6"/>
  <c r="V25" i="6"/>
  <c r="V26" i="6"/>
  <c r="V27" i="6"/>
  <c r="V28" i="6"/>
  <c r="T3" i="6"/>
  <c r="T5" i="6"/>
  <c r="T11" i="6"/>
  <c r="T12" i="6"/>
  <c r="T15" i="6"/>
  <c r="T17" i="6"/>
  <c r="T18" i="6"/>
  <c r="T20" i="6"/>
  <c r="T24" i="6"/>
  <c r="T25" i="6"/>
  <c r="T26" i="6"/>
  <c r="T27" i="6"/>
  <c r="T28" i="6"/>
  <c r="T30" i="6"/>
  <c r="T2" i="6"/>
  <c r="S2" i="6"/>
  <c r="P18" i="4" l="1"/>
  <c r="T18" i="4" s="1"/>
  <c r="M16" i="4"/>
  <c r="O16" i="4" s="1"/>
  <c r="S16" i="4" s="1"/>
  <c r="L19" i="1"/>
  <c r="M19" i="1" s="1"/>
  <c r="R19" i="1" s="1"/>
  <c r="Q20" i="1"/>
  <c r="Q19" i="1"/>
  <c r="Q5" i="1"/>
  <c r="Q2" i="1"/>
  <c r="R16" i="4"/>
  <c r="R4" i="4"/>
  <c r="R2" i="4"/>
  <c r="R18" i="4" l="1"/>
  <c r="R3" i="4"/>
  <c r="R6" i="4"/>
  <c r="R8" i="4"/>
  <c r="R9" i="4"/>
  <c r="R10" i="4"/>
  <c r="R11" i="4"/>
  <c r="R12" i="4"/>
  <c r="R14" i="4"/>
  <c r="R17" i="4"/>
  <c r="R19" i="4"/>
  <c r="R20" i="4"/>
  <c r="R22" i="4"/>
  <c r="R23" i="4"/>
  <c r="R24" i="4"/>
  <c r="R25" i="4"/>
  <c r="R26" i="4"/>
  <c r="R28" i="4"/>
  <c r="T7" i="1"/>
  <c r="T13" i="1"/>
  <c r="T15" i="1"/>
  <c r="T21" i="1"/>
  <c r="T22" i="1"/>
  <c r="T28" i="1"/>
  <c r="T30" i="1"/>
  <c r="T6" i="1"/>
  <c r="S3" i="1"/>
  <c r="R4" i="1"/>
  <c r="R5" i="1"/>
  <c r="R9" i="1"/>
  <c r="R10" i="1"/>
  <c r="R11" i="1"/>
  <c r="R12" i="1"/>
  <c r="R17" i="1"/>
  <c r="R18" i="1"/>
  <c r="R20" i="1"/>
  <c r="R24" i="1"/>
  <c r="R25" i="1"/>
  <c r="R26" i="1"/>
  <c r="R27" i="1"/>
  <c r="R2" i="1"/>
  <c r="Q9" i="1"/>
  <c r="Q3" i="1"/>
  <c r="Q4" i="1"/>
  <c r="Q6" i="1"/>
  <c r="Q7" i="1"/>
  <c r="Q10" i="1"/>
  <c r="Q11" i="1"/>
  <c r="Q12" i="1"/>
  <c r="Q13" i="1"/>
  <c r="Q15" i="1"/>
  <c r="Q17" i="1"/>
  <c r="Q18" i="1"/>
  <c r="Q21" i="1"/>
  <c r="Q22" i="1"/>
  <c r="Q23" i="1"/>
  <c r="Q24" i="1"/>
  <c r="Q25" i="1"/>
  <c r="Q26" i="1"/>
  <c r="Q27" i="1"/>
  <c r="Q28" i="1"/>
  <c r="Q30" i="1"/>
  <c r="P33" i="5"/>
  <c r="M32" i="1"/>
  <c r="N33" i="5"/>
  <c r="L2" i="1"/>
  <c r="M20" i="6" l="1"/>
  <c r="M5" i="6"/>
  <c r="O32" i="6"/>
  <c r="M17" i="6"/>
  <c r="M2" i="6"/>
  <c r="M2" i="5"/>
  <c r="M9" i="5"/>
  <c r="O30" i="4"/>
  <c r="N32" i="1"/>
  <c r="Q32" i="6" l="1"/>
  <c r="Q30" i="4"/>
  <c r="P30" i="4"/>
  <c r="M21" i="6"/>
  <c r="O32" i="1" l="1"/>
  <c r="M3" i="5"/>
  <c r="M4" i="5"/>
  <c r="M6" i="5"/>
  <c r="M11" i="5"/>
  <c r="M12" i="5"/>
  <c r="M13" i="5"/>
  <c r="M15" i="5"/>
  <c r="M17" i="5"/>
  <c r="M18" i="5"/>
  <c r="M19" i="5"/>
  <c r="M20" i="5"/>
  <c r="M22" i="5"/>
  <c r="M25" i="5"/>
  <c r="M27" i="5"/>
  <c r="M28" i="5"/>
  <c r="M29" i="5"/>
  <c r="M31" i="5"/>
  <c r="M3" i="6"/>
  <c r="M4" i="6"/>
  <c r="M6" i="6"/>
  <c r="M8" i="6"/>
  <c r="M9" i="6"/>
  <c r="M11" i="6"/>
  <c r="M12" i="6"/>
  <c r="M13" i="6"/>
  <c r="M15" i="6"/>
  <c r="M18" i="6"/>
  <c r="M19" i="6"/>
  <c r="M23" i="6"/>
  <c r="M24" i="6"/>
  <c r="M26" i="6"/>
  <c r="M27" i="6"/>
  <c r="M28" i="6"/>
  <c r="M30" i="6"/>
  <c r="M3" i="4"/>
  <c r="M4" i="4"/>
  <c r="M5" i="4"/>
  <c r="M6" i="4"/>
  <c r="M8" i="4"/>
  <c r="M9" i="4"/>
  <c r="M10" i="4"/>
  <c r="M11" i="4"/>
  <c r="M12" i="4"/>
  <c r="M14" i="4"/>
  <c r="M17" i="4"/>
  <c r="M19" i="4"/>
  <c r="M20" i="4"/>
  <c r="M22" i="4"/>
  <c r="M23" i="4"/>
  <c r="M24" i="4"/>
  <c r="M25" i="4"/>
  <c r="M26" i="4"/>
  <c r="M28" i="4"/>
  <c r="M2" i="4"/>
  <c r="L3" i="1"/>
  <c r="L4" i="1"/>
  <c r="L5" i="1"/>
  <c r="L6" i="1"/>
  <c r="L7" i="1"/>
  <c r="L8" i="1"/>
  <c r="L9" i="1"/>
  <c r="L10" i="1"/>
  <c r="L11" i="1"/>
  <c r="L12" i="1"/>
  <c r="L13" i="1"/>
  <c r="L15" i="1"/>
  <c r="L17" i="1"/>
  <c r="L18" i="1"/>
  <c r="L20" i="1"/>
  <c r="L21" i="1"/>
  <c r="L22" i="1"/>
  <c r="L24" i="1"/>
  <c r="L25" i="1"/>
  <c r="L26" i="1"/>
  <c r="L27" i="1"/>
  <c r="L28" i="1"/>
  <c r="L30" i="1"/>
</calcChain>
</file>

<file path=xl/sharedStrings.xml><?xml version="1.0" encoding="utf-8"?>
<sst xmlns="http://schemas.openxmlformats.org/spreadsheetml/2006/main" count="1034" uniqueCount="142">
  <si>
    <t>Test case</t>
  </si>
  <si>
    <t>Start time</t>
  </si>
  <si>
    <t>End time</t>
  </si>
  <si>
    <t>Resource id</t>
  </si>
  <si>
    <t>Expected outcome</t>
  </si>
  <si>
    <t>HAC resource name</t>
  </si>
  <si>
    <t>Actual outcome</t>
  </si>
  <si>
    <t>T1</t>
  </si>
  <si>
    <t>C1G1A1B1</t>
  </si>
  <si>
    <t>BDN node</t>
  </si>
  <si>
    <t>No failure</t>
  </si>
  <si>
    <t>C1G1A1B1C3</t>
  </si>
  <si>
    <t>FS interface</t>
  </si>
  <si>
    <t>fs_3_DEV_ASCS</t>
  </si>
  <si>
    <t>message and lock service</t>
  </si>
  <si>
    <t>C1G3A1B1</t>
  </si>
  <si>
    <t>main instance</t>
  </si>
  <si>
    <t>rsc_DEV_CI</t>
  </si>
  <si>
    <t>T2</t>
  </si>
  <si>
    <t>T3</t>
  </si>
  <si>
    <t>T5</t>
  </si>
  <si>
    <t>C1G1A1B1C1</t>
  </si>
  <si>
    <t>fs_DEV_ASCS</t>
  </si>
  <si>
    <t>rsc_DEV_ASCS00</t>
  </si>
  <si>
    <t>T6</t>
  </si>
  <si>
    <t>T7</t>
  </si>
  <si>
    <t>C1G1A1B1C2</t>
  </si>
  <si>
    <t>FS trans</t>
  </si>
  <si>
    <t>fs_2_DEV_ASCS</t>
  </si>
  <si>
    <t>T8</t>
  </si>
  <si>
    <t>FS message and lock service</t>
  </si>
  <si>
    <t>T9</t>
  </si>
  <si>
    <t>T12</t>
  </si>
  <si>
    <t>T13</t>
  </si>
  <si>
    <t>FS transport</t>
  </si>
  <si>
    <t>T14</t>
  </si>
  <si>
    <t>C1G2A1B1C1</t>
  </si>
  <si>
    <t>FS database</t>
  </si>
  <si>
    <t>fs_DEV_database</t>
  </si>
  <si>
    <t>T15</t>
  </si>
  <si>
    <t>C1G3A1B1C1</t>
  </si>
  <si>
    <t>FS main instance</t>
  </si>
  <si>
    <t>fs_DEV_CI</t>
  </si>
  <si>
    <t>T16</t>
  </si>
  <si>
    <t>T17</t>
  </si>
  <si>
    <t>T18</t>
  </si>
  <si>
    <t>T19</t>
  </si>
  <si>
    <t>C1G5A1B2</t>
  </si>
  <si>
    <t>FS DLM</t>
  </si>
  <si>
    <t xml:space="preserve"> fs_DEV_sapmnt</t>
  </si>
  <si>
    <t>T4</t>
  </si>
  <si>
    <t>C1G2A1B1</t>
  </si>
  <si>
    <t>database</t>
  </si>
  <si>
    <t>rsc_DEV_database</t>
  </si>
  <si>
    <t>C1G5A1B1</t>
  </si>
  <si>
    <t>DLM</t>
  </si>
  <si>
    <t>dlm_DEV</t>
  </si>
  <si>
    <t>Restarted automatically by the application</t>
  </si>
  <si>
    <t>The file system was unmounted but mounted again automatically</t>
  </si>
  <si>
    <t>The related process was restarted automatically</t>
  </si>
  <si>
    <t>The file system was unmounted but mounted again automatically. The resource rec_DEV_ASCS  was also restarted</t>
  </si>
  <si>
    <t>T10</t>
  </si>
  <si>
    <t>T11</t>
  </si>
  <si>
    <t>The service group failed over and the server was rebooted</t>
  </si>
  <si>
    <t>File system was mounted by the cluster</t>
  </si>
  <si>
    <t>Complete failover</t>
  </si>
  <si>
    <t>Resulted in failure of fs_3_DEV_ASCS and fs_2_DEV_ASCS. Only after 10 fault injection, there was a delay and  failure notification was created so that HAC could initiate the resource and the two child nodes</t>
  </si>
  <si>
    <t>Between 00:28:14 and 00:29:10 5 times.  The entire resource group failed over to the secondary node.</t>
  </si>
  <si>
    <t>Between 00:43:05 and 00:44:19 5 times.  The entire resource group was restated. No failover</t>
  </si>
  <si>
    <t>Reinitialised by the HAC</t>
  </si>
  <si>
    <t>System failover. Both nodes failed</t>
  </si>
  <si>
    <t>Automatically restarted by the HAC</t>
  </si>
  <si>
    <t>The resource was started by the HAC automatically</t>
  </si>
  <si>
    <t>Resulting in failure of the node is fenced and complete system restart</t>
  </si>
  <si>
    <t xml:space="preserve"> 2021-03-07  23:37:47</t>
  </si>
  <si>
    <t>Node 2</t>
  </si>
  <si>
    <t>The file system was remounted by the HAC upon detection</t>
  </si>
  <si>
    <t xml:space="preserve"> 2021-03-08  00:43:32</t>
  </si>
  <si>
    <t>5 executions between 01:24:38 and 01:26:12. All were remounted by the HAC</t>
  </si>
  <si>
    <t>Node 1</t>
  </si>
  <si>
    <t>The resource was automatically remounted by the HAC</t>
  </si>
  <si>
    <t>Remark</t>
  </si>
  <si>
    <t>Actual outcome description</t>
  </si>
  <si>
    <t>Fault injection time</t>
  </si>
  <si>
    <t>Name</t>
  </si>
  <si>
    <t>Restarted by the cluster</t>
  </si>
  <si>
    <t>The process was killed when the file system was removed forcefully. Restarted automatically. The two file systems were unmounted and mounted again</t>
  </si>
  <si>
    <t>Restarted by the cluster but the related service was also restarted</t>
  </si>
  <si>
    <t xml:space="preserve">Restarted by the cluster </t>
  </si>
  <si>
    <t>Resource group failed over</t>
  </si>
  <si>
    <t>RG failover</t>
  </si>
  <si>
    <t>The complete system failed over</t>
  </si>
  <si>
    <t>System failover</t>
  </si>
  <si>
    <t>The service was started even before the failure was captured by the monitoring service</t>
  </si>
  <si>
    <t>The file system was remounted automatically</t>
  </si>
  <si>
    <t>Above</t>
  </si>
  <si>
    <t>System failover. Both nodes rebooted</t>
  </si>
  <si>
    <t>5 executions between 11:17:36 and 11:19:35. All were remounted by the HAC</t>
  </si>
  <si>
    <t>00:59:55 and 01:02:30 5 times. Restarted automatically by the application and then one time by the HAC, and then again by the application</t>
  </si>
  <si>
    <t>Automatically mounted</t>
  </si>
  <si>
    <t>Dependent ASCS and CI were also quickly restarted</t>
  </si>
  <si>
    <t>The system failed over before the test case could be executed</t>
  </si>
  <si>
    <t>Initialised automatically by the HAC</t>
  </si>
  <si>
    <t>Reinitiated automatically be the HAC. The service rsc_DEV_ASCS00 was also reinitialised briefly</t>
  </si>
  <si>
    <t>System failover. Both nodes are failed over</t>
  </si>
  <si>
    <t>5 executions between 00:34:40 and 00:36:08. All were restarted by the application</t>
  </si>
  <si>
    <t>Node fencing and complete restart of the node</t>
  </si>
  <si>
    <t>5 times 04:38:32 and 04:39:18. The first ones were restarted by the application, and one restart by the HAC</t>
  </si>
  <si>
    <t>The resource is restarted by the HAC</t>
  </si>
  <si>
    <t>Complete System failover and the node was restarted</t>
  </si>
  <si>
    <t>System failover. The node was fenced.</t>
  </si>
  <si>
    <t>System failover. The node was fenced. Both nodes were fenced one after another.</t>
  </si>
  <si>
    <t>Removing the file system forceibly caused the system failover</t>
  </si>
  <si>
    <t>The removal of the file system caused the system to failover</t>
  </si>
  <si>
    <t>The  node is rebooted</t>
  </si>
  <si>
    <t>The file system was remounted by the HAC upon detection of the failure</t>
  </si>
  <si>
    <t>The file system removal caused the system to fail over</t>
  </si>
  <si>
    <t>Difference start-end</t>
  </si>
  <si>
    <t>5 executions between 11:22:52 and 11:23:40 All were restarted by the application</t>
  </si>
  <si>
    <t xml:space="preserve"> 2021-03-07  05:04:36</t>
  </si>
  <si>
    <t>Resource</t>
  </si>
  <si>
    <t>RG</t>
  </si>
  <si>
    <t>System</t>
  </si>
  <si>
    <t>Failure</t>
  </si>
  <si>
    <t>5 times between  07:22:09 and  07:23:47. The first ones were restarted by the application, and one restart by the HAC</t>
  </si>
  <si>
    <t>HAC detection window</t>
  </si>
  <si>
    <t>HAC resource reinitialization window</t>
  </si>
  <si>
    <t>HAC resource group failover window</t>
  </si>
  <si>
    <t>HAC system failover window</t>
  </si>
  <si>
    <t>BPF preparation window for resource</t>
  </si>
  <si>
    <t>BDN-HAC detection window for resource</t>
  </si>
  <si>
    <t>BN-HAC failure propagation and prediction window</t>
  </si>
  <si>
    <t>CPU</t>
  </si>
  <si>
    <t>Memory</t>
  </si>
  <si>
    <t>BDN-HAC detection window for resource (KB)</t>
  </si>
  <si>
    <t>BDN input</t>
  </si>
  <si>
    <t>BDN inference</t>
  </si>
  <si>
    <t>BDN output</t>
  </si>
  <si>
    <t>BN input</t>
  </si>
  <si>
    <t>BN inference</t>
  </si>
  <si>
    <t>BN output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</si>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</sst>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22" fontId="4" fillId="0" borderId="4" xfId="0" applyNumberFormat="1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22" fontId="4" fillId="0" borderId="4" xfId="0" applyNumberFormat="1" applyFont="1" applyBorder="1" applyAlignment="1">
      <alignment horizontal="left"/>
    </xf>
    <xf numFmtId="21" fontId="4" fillId="0" borderId="4" xfId="0" applyNumberFormat="1" applyFont="1" applyBorder="1" applyAlignment="1">
      <alignment horizontal="left"/>
    </xf>
    <xf numFmtId="22" fontId="4" fillId="2" borderId="4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21" fontId="0" fillId="0" borderId="0" xfId="0" applyNumberFormat="1"/>
    <xf numFmtId="22" fontId="5" fillId="0" borderId="2" xfId="0" applyNumberFormat="1" applyFont="1" applyBorder="1" applyAlignment="1">
      <alignment horizontal="left"/>
    </xf>
    <xf numFmtId="21" fontId="4" fillId="0" borderId="0" xfId="0" applyNumberFormat="1" applyFont="1" applyAlignment="1">
      <alignment horizontal="left"/>
    </xf>
    <xf numFmtId="21" fontId="4" fillId="3" borderId="0" xfId="0" applyNumberFormat="1" applyFont="1" applyFill="1" applyAlignment="1">
      <alignment horizontal="left"/>
    </xf>
    <xf numFmtId="22" fontId="4" fillId="0" borderId="4" xfId="0" applyNumberFormat="1" applyFont="1" applyBorder="1" applyAlignment="1">
      <alignment horizontal="right" wrapText="1"/>
    </xf>
    <xf numFmtId="21" fontId="4" fillId="0" borderId="0" xfId="0" applyNumberFormat="1" applyFont="1" applyAlignment="1">
      <alignment horizontal="right"/>
    </xf>
    <xf numFmtId="21" fontId="4" fillId="0" borderId="0" xfId="0" applyNumberFormat="1" applyFont="1"/>
    <xf numFmtId="46" fontId="4" fillId="0" borderId="0" xfId="0" applyNumberFormat="1" applyFont="1"/>
    <xf numFmtId="46" fontId="4" fillId="0" borderId="0" xfId="0" applyNumberFormat="1" applyFont="1" applyAlignment="1">
      <alignment horizontal="righ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1" fontId="4" fillId="2" borderId="0" xfId="0" applyNumberFormat="1" applyFont="1" applyFill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22" fontId="4" fillId="3" borderId="4" xfId="0" applyNumberFormat="1" applyFont="1" applyFill="1" applyBorder="1" applyAlignment="1">
      <alignment horizontal="left"/>
    </xf>
    <xf numFmtId="22" fontId="4" fillId="3" borderId="4" xfId="0" applyNumberFormat="1" applyFont="1" applyFill="1" applyBorder="1" applyAlignment="1">
      <alignment horizontal="left" wrapText="1"/>
    </xf>
    <xf numFmtId="21" fontId="4" fillId="3" borderId="0" xfId="0" applyNumberFormat="1" applyFont="1" applyFill="1" applyAlignment="1">
      <alignment horizontal="right"/>
    </xf>
    <xf numFmtId="21" fontId="4" fillId="3" borderId="0" xfId="0" applyNumberFormat="1" applyFont="1" applyFill="1"/>
    <xf numFmtId="0" fontId="4" fillId="3" borderId="0" xfId="0" applyFont="1" applyFill="1"/>
    <xf numFmtId="21" fontId="0" fillId="3" borderId="0" xfId="0" applyNumberFormat="1" applyFill="1"/>
    <xf numFmtId="0" fontId="0" fillId="3" borderId="0" xfId="0" applyFill="1"/>
    <xf numFmtId="0" fontId="0" fillId="2" borderId="0" xfId="0" applyFill="1"/>
    <xf numFmtId="21" fontId="0" fillId="2" borderId="0" xfId="0" applyNumberFormat="1" applyFill="1"/>
    <xf numFmtId="0" fontId="0" fillId="0" borderId="0" xfId="0"/>
    <xf numFmtId="21" fontId="0" fillId="0" borderId="0" xfId="0" applyNumberFormat="1"/>
    <xf numFmtId="0" fontId="6" fillId="0" borderId="5" xfId="0" applyFont="1" applyBorder="1" applyAlignment="1">
      <alignment vertical="center" wrapText="1"/>
    </xf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20" fontId="4" fillId="0" borderId="0" xfId="0" applyNumberFormat="1" applyFont="1"/>
    <xf numFmtId="10" fontId="4" fillId="0" borderId="0" xfId="0" applyNumberFormat="1" applyFont="1"/>
    <xf numFmtId="0" fontId="4" fillId="0" borderId="6" xfId="0" applyFont="1" applyBorder="1"/>
    <xf numFmtId="20" fontId="4" fillId="0" borderId="6" xfId="0" applyNumberFormat="1" applyFont="1" applyBorder="1"/>
    <xf numFmtId="0" fontId="4" fillId="2" borderId="0" xfId="0" applyFont="1" applyFill="1"/>
    <xf numFmtId="10" fontId="4" fillId="3" borderId="0" xfId="0" applyNumberFormat="1" applyFont="1" applyFill="1"/>
    <xf numFmtId="0" fontId="4" fillId="0" borderId="0" xfId="0" applyFont="1" applyFill="1"/>
    <xf numFmtId="0" fontId="0" fillId="0" borderId="0" xfId="0" applyFill="1"/>
    <xf numFmtId="10" fontId="4" fillId="0" borderId="0" xfId="0" applyNumberFormat="1" applyFont="1" applyFill="1"/>
    <xf numFmtId="10" fontId="0" fillId="0" borderId="0" xfId="0" applyNumberFormat="1"/>
    <xf numFmtId="10" fontId="0" fillId="3" borderId="0" xfId="0" applyNumberFormat="1" applyFill="1"/>
    <xf numFmtId="2" fontId="4" fillId="0" borderId="6" xfId="0" applyNumberFormat="1" applyFont="1" applyBorder="1"/>
    <xf numFmtId="2" fontId="4" fillId="3" borderId="6" xfId="0" applyNumberFormat="1" applyFont="1" applyFill="1" applyBorder="1"/>
    <xf numFmtId="10" fontId="4" fillId="0" borderId="6" xfId="0" applyNumberFormat="1" applyFont="1" applyBorder="1"/>
    <xf numFmtId="10" fontId="4" fillId="3" borderId="6" xfId="0" applyNumberFormat="1" applyFont="1" applyFill="1" applyBorder="1"/>
    <xf numFmtId="10" fontId="0" fillId="0" borderId="6" xfId="0" applyNumberFormat="1" applyBorder="1"/>
    <xf numFmtId="10" fontId="0" fillId="3" borderId="6" xfId="0" applyNumberFormat="1" applyFill="1" applyBorder="1"/>
    <xf numFmtId="0" fontId="5" fillId="0" borderId="6" xfId="0" applyFont="1" applyBorder="1"/>
    <xf numFmtId="2" fontId="0" fillId="0" borderId="6" xfId="0" applyNumberFormat="1" applyBorder="1"/>
    <xf numFmtId="10" fontId="0" fillId="5" borderId="0" xfId="0" applyNumberFormat="1" applyFill="1"/>
    <xf numFmtId="10" fontId="0" fillId="5" borderId="6" xfId="0" applyNumberFormat="1" applyFill="1" applyBorder="1"/>
    <xf numFmtId="0" fontId="0" fillId="5" borderId="0" xfId="0" applyFill="1"/>
    <xf numFmtId="2" fontId="0" fillId="5" borderId="6" xfId="0" applyNumberFormat="1" applyFill="1" applyBorder="1"/>
    <xf numFmtId="2" fontId="0" fillId="3" borderId="6" xfId="0" applyNumberFormat="1" applyFill="1" applyBorder="1"/>
    <xf numFmtId="2" fontId="0" fillId="2" borderId="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5C475B29-9387-44D5-BBE1-29EAFE2B69A2}">
          <cx:tx>
            <cx:txData>
              <cx:f>_xlchart.v1.0</cx:f>
              <cx:v>BN input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8426248E-C4B3-45AA-A8BB-E37A24186C9D}">
          <cx:tx>
            <cx:txData>
              <cx:f>_xlchart.v1.2</cx:f>
              <cx:v>BN inference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DFCC1718-C04E-41E0-B20D-AAF2C500B68A}">
          <cx:tx>
            <cx:txData>
              <cx:f>_xlchart.v1.4</cx:f>
              <cx:v>BN output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510540</xdr:colOff>
      <xdr:row>23</xdr:row>
      <xdr:rowOff>354330</xdr:rowOff>
    </xdr:from>
    <xdr:to>
      <xdr:col>29</xdr:col>
      <xdr:colOff>144780</xdr:colOff>
      <xdr:row>34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13DA3D-DC5E-4111-83CE-4B9065F9CC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05869" y="8317230"/>
              <a:ext cx="2899954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F37" sqref="AF37"/>
    </sheetView>
  </sheetViews>
  <sheetFormatPr defaultColWidth="8.84375" defaultRowHeight="14.15" x14ac:dyDescent="0.35"/>
  <cols>
    <col min="1" max="1" width="10.4609375" style="3" customWidth="1"/>
    <col min="2" max="3" width="15.4609375" style="3" bestFit="1" customWidth="1"/>
    <col min="4" max="4" width="8.84375" style="3"/>
    <col min="5" max="5" width="15.4609375" style="3" bestFit="1" customWidth="1"/>
    <col min="6" max="6" width="17.84375" style="3" customWidth="1"/>
    <col min="7" max="7" width="19.765625" style="3" customWidth="1"/>
    <col min="8" max="8" width="56.84375" style="3" customWidth="1"/>
    <col min="9" max="9" width="21.3046875" style="3" customWidth="1"/>
    <col min="10" max="10" width="19.69140625" style="3" customWidth="1"/>
    <col min="11" max="11" width="15.4609375" style="3" bestFit="1" customWidth="1"/>
    <col min="12" max="12" width="8.84375" style="3"/>
    <col min="13" max="13" width="15.53515625" style="3" bestFit="1" customWidth="1"/>
    <col min="14" max="14" width="9" style="3" bestFit="1" customWidth="1"/>
    <col min="15" max="15" width="9.23046875" style="3" bestFit="1" customWidth="1"/>
    <col min="16" max="24" width="8.84375" style="3"/>
    <col min="25" max="25" width="10.84375" style="3" customWidth="1"/>
    <col min="26" max="30" width="8.84375" style="3"/>
    <col min="31" max="31" width="11.23046875" style="3" bestFit="1" customWidth="1"/>
    <col min="32" max="32" width="11.23046875" style="3" customWidth="1"/>
    <col min="33" max="16384" width="8.84375" style="3"/>
  </cols>
  <sheetData>
    <row r="1" spans="1:45" ht="14.4" customHeight="1" thickBot="1" x14ac:dyDescent="0.45">
      <c r="A1" s="10" t="s">
        <v>0</v>
      </c>
      <c r="B1" s="11" t="s">
        <v>3</v>
      </c>
      <c r="C1" s="11" t="s">
        <v>5</v>
      </c>
      <c r="D1" s="11" t="s">
        <v>9</v>
      </c>
      <c r="E1" s="11" t="s">
        <v>83</v>
      </c>
      <c r="F1" s="11" t="s">
        <v>1</v>
      </c>
      <c r="G1" s="25" t="s">
        <v>2</v>
      </c>
      <c r="H1" s="5" t="s">
        <v>82</v>
      </c>
      <c r="I1" s="23" t="s">
        <v>6</v>
      </c>
      <c r="J1" s="12" t="s">
        <v>4</v>
      </c>
      <c r="K1" s="22" t="s">
        <v>81</v>
      </c>
      <c r="L1" s="6" t="s">
        <v>117</v>
      </c>
      <c r="M1" s="7" t="s">
        <v>120</v>
      </c>
      <c r="N1" s="7" t="s">
        <v>121</v>
      </c>
      <c r="O1" s="3" t="s">
        <v>122</v>
      </c>
      <c r="Q1" s="38" t="s">
        <v>125</v>
      </c>
      <c r="R1" s="38" t="s">
        <v>126</v>
      </c>
      <c r="S1" s="38" t="s">
        <v>127</v>
      </c>
      <c r="T1" s="38" t="s">
        <v>128</v>
      </c>
      <c r="U1" s="38" t="s">
        <v>129</v>
      </c>
      <c r="V1" s="38" t="s">
        <v>130</v>
      </c>
      <c r="W1" s="38" t="s">
        <v>131</v>
      </c>
      <c r="X1" s="38" t="s">
        <v>129</v>
      </c>
      <c r="Y1" s="38" t="s">
        <v>134</v>
      </c>
      <c r="Z1" s="38" t="s">
        <v>131</v>
      </c>
      <c r="AC1" s="3" t="s">
        <v>135</v>
      </c>
      <c r="AD1" s="3" t="s">
        <v>136</v>
      </c>
      <c r="AE1" s="3" t="s">
        <v>137</v>
      </c>
      <c r="AF1" s="71" t="s">
        <v>141</v>
      </c>
      <c r="AG1" s="3" t="s">
        <v>138</v>
      </c>
      <c r="AH1" s="3" t="s">
        <v>139</v>
      </c>
      <c r="AI1" s="3" t="s">
        <v>140</v>
      </c>
      <c r="AJ1" s="71" t="s">
        <v>141</v>
      </c>
      <c r="AK1" s="3" t="s">
        <v>135</v>
      </c>
      <c r="AL1" s="3" t="s">
        <v>136</v>
      </c>
      <c r="AM1" s="3" t="s">
        <v>137</v>
      </c>
      <c r="AN1" s="71" t="s">
        <v>141</v>
      </c>
      <c r="AO1" s="3" t="s">
        <v>138</v>
      </c>
      <c r="AP1" s="3" t="s">
        <v>139</v>
      </c>
      <c r="AQ1" s="3" t="s">
        <v>140</v>
      </c>
      <c r="AR1" s="71" t="s">
        <v>141</v>
      </c>
    </row>
    <row r="2" spans="1:45" ht="14.6" thickBot="1" x14ac:dyDescent="0.4">
      <c r="A2" s="9" t="s">
        <v>7</v>
      </c>
      <c r="B2" s="9" t="s">
        <v>8</v>
      </c>
      <c r="C2" s="9" t="s">
        <v>23</v>
      </c>
      <c r="D2" s="9" t="s">
        <v>14</v>
      </c>
      <c r="E2" s="15">
        <v>44249.68136574074</v>
      </c>
      <c r="F2" s="15">
        <v>44249.681597222225</v>
      </c>
      <c r="G2" s="15">
        <v>44249.681828703702</v>
      </c>
      <c r="H2" s="9" t="s">
        <v>57</v>
      </c>
      <c r="I2" s="9" t="s">
        <v>10</v>
      </c>
      <c r="J2" s="9" t="s">
        <v>10</v>
      </c>
      <c r="K2" s="7" t="s">
        <v>120</v>
      </c>
      <c r="L2" s="26">
        <f>G2-F2</f>
        <v>2.3148147738538682E-4</v>
      </c>
      <c r="M2" s="26">
        <v>2.3148148148148146E-4</v>
      </c>
      <c r="N2" s="29"/>
      <c r="O2" s="30"/>
      <c r="Q2" s="26">
        <f>(F2-E2)/5</f>
        <v>4.6296296932268885E-5</v>
      </c>
      <c r="R2" s="30">
        <f>M2</f>
        <v>2.3148148148148146E-4</v>
      </c>
      <c r="S2" s="52"/>
      <c r="T2" s="52"/>
      <c r="U2" s="26"/>
      <c r="V2" s="55">
        <v>2.8E-3</v>
      </c>
      <c r="W2" s="53">
        <v>0</v>
      </c>
      <c r="Y2" s="3">
        <v>68</v>
      </c>
      <c r="Z2" s="53">
        <v>0</v>
      </c>
      <c r="AA2" s="3">
        <v>60</v>
      </c>
      <c r="AC2" s="55">
        <v>1.1999999999999999E-3</v>
      </c>
      <c r="AD2" s="55">
        <v>2.8E-3</v>
      </c>
      <c r="AE2" s="55">
        <v>1.6000000000000001E-3</v>
      </c>
      <c r="AF2" s="67">
        <f>SUM(AC2:AE2)/3</f>
        <v>1.8666666666666666E-3</v>
      </c>
      <c r="AG2" s="53"/>
      <c r="AH2" s="53">
        <v>0</v>
      </c>
      <c r="AI2" s="53"/>
      <c r="AJ2" s="67">
        <f>SUM(AG2:AI2)/3</f>
        <v>0</v>
      </c>
      <c r="AK2" s="3">
        <v>54</v>
      </c>
      <c r="AL2" s="3">
        <v>68</v>
      </c>
      <c r="AM2" s="3">
        <v>28</v>
      </c>
      <c r="AN2" s="65">
        <f>SUM(AK2:AM2)/3</f>
        <v>50</v>
      </c>
      <c r="AO2" s="53">
        <v>18</v>
      </c>
      <c r="AP2" s="53">
        <v>0</v>
      </c>
      <c r="AQ2" s="53">
        <v>37</v>
      </c>
      <c r="AR2" s="65">
        <f>SUM(AO2:AQ2)/3</f>
        <v>18.333333333333332</v>
      </c>
    </row>
    <row r="3" spans="1:45" ht="28.75" thickBot="1" x14ac:dyDescent="0.4">
      <c r="A3" s="9" t="s">
        <v>18</v>
      </c>
      <c r="B3" s="16" t="s">
        <v>11</v>
      </c>
      <c r="C3" s="16" t="s">
        <v>13</v>
      </c>
      <c r="D3" s="16" t="s">
        <v>12</v>
      </c>
      <c r="E3" s="19">
        <v>44236.081967592596</v>
      </c>
      <c r="F3" s="19">
        <v>44236.082372685189</v>
      </c>
      <c r="G3" s="19">
        <v>44236.092048611114</v>
      </c>
      <c r="H3" s="16" t="s">
        <v>89</v>
      </c>
      <c r="I3" s="16" t="s">
        <v>90</v>
      </c>
      <c r="J3" s="9" t="s">
        <v>10</v>
      </c>
      <c r="K3" s="7" t="s">
        <v>121</v>
      </c>
      <c r="L3" s="26">
        <f t="shared" ref="L3:L30" si="0">G3-F3</f>
        <v>9.6759259249665774E-3</v>
      </c>
      <c r="M3" s="29"/>
      <c r="N3" s="26">
        <v>9.6759259259259264E-3</v>
      </c>
      <c r="O3" s="30"/>
      <c r="Q3" s="26">
        <f t="shared" ref="Q3:Q30" si="1">F3-E3</f>
        <v>4.0509259270038456E-4</v>
      </c>
      <c r="R3" s="30"/>
      <c r="S3" s="30">
        <f>N3</f>
        <v>9.6759259259259264E-3</v>
      </c>
      <c r="V3" s="55">
        <v>3.0000000000000001E-3</v>
      </c>
      <c r="W3" s="55">
        <v>1.8E-3</v>
      </c>
      <c r="Y3" s="3">
        <v>28</v>
      </c>
      <c r="Z3" s="58">
        <v>100</v>
      </c>
      <c r="AA3" s="3">
        <v>20</v>
      </c>
      <c r="AC3" s="55">
        <v>1.8E-3</v>
      </c>
      <c r="AD3" s="55">
        <v>3.0000000000000001E-3</v>
      </c>
      <c r="AE3" s="55">
        <v>1.4E-3</v>
      </c>
      <c r="AF3" s="67">
        <f t="shared" ref="AF3:AF30" si="2">SUM(AC3:AE3)/3</f>
        <v>2.0666666666666667E-3</v>
      </c>
      <c r="AG3" s="55">
        <v>1.1999999999999999E-3</v>
      </c>
      <c r="AH3" s="55">
        <v>1.8E-3</v>
      </c>
      <c r="AI3" s="55">
        <v>1.6000000000000001E-3</v>
      </c>
      <c r="AJ3" s="67">
        <f t="shared" ref="AJ3:AJ30" si="3">SUM(AG3:AI3)/3</f>
        <v>1.5333333333333334E-3</v>
      </c>
      <c r="AK3" s="3">
        <v>57</v>
      </c>
      <c r="AL3" s="3">
        <v>28</v>
      </c>
      <c r="AM3" s="3">
        <v>31</v>
      </c>
      <c r="AN3" s="65">
        <f t="shared" ref="AN3:AN30" si="4">SUM(AK3:AM3)/3</f>
        <v>38.666666666666664</v>
      </c>
      <c r="AO3" s="3">
        <v>13</v>
      </c>
      <c r="AP3" s="58">
        <v>100</v>
      </c>
      <c r="AQ3" s="58">
        <v>44</v>
      </c>
      <c r="AR3" s="65">
        <f t="shared" ref="AR3:AR30" si="5">SUM(AO3:AQ3)/3</f>
        <v>52.333333333333336</v>
      </c>
    </row>
    <row r="4" spans="1:45" ht="28.75" thickBot="1" x14ac:dyDescent="0.4">
      <c r="A4" s="9" t="s">
        <v>19</v>
      </c>
      <c r="B4" s="16" t="s">
        <v>15</v>
      </c>
      <c r="C4" s="16" t="s">
        <v>17</v>
      </c>
      <c r="D4" s="16" t="s">
        <v>16</v>
      </c>
      <c r="E4" s="19">
        <v>44256.120972222219</v>
      </c>
      <c r="F4" s="19">
        <v>44256.121180555558</v>
      </c>
      <c r="G4" s="19">
        <v>44256.126400462963</v>
      </c>
      <c r="H4" s="16" t="s">
        <v>85</v>
      </c>
      <c r="I4" s="9" t="s">
        <v>10</v>
      </c>
      <c r="J4" s="9" t="s">
        <v>10</v>
      </c>
      <c r="K4" s="7" t="s">
        <v>120</v>
      </c>
      <c r="L4" s="26">
        <f t="shared" si="0"/>
        <v>5.2199074052623473E-3</v>
      </c>
      <c r="M4" s="26">
        <v>7.5231481481481471E-4</v>
      </c>
      <c r="N4" s="29"/>
      <c r="O4" s="30"/>
      <c r="Q4" s="26">
        <f t="shared" si="1"/>
        <v>2.0833333837799728E-4</v>
      </c>
      <c r="R4" s="30">
        <f t="shared" ref="R4:R27" si="6">M4</f>
        <v>7.5231481481481471E-4</v>
      </c>
      <c r="V4" s="55">
        <v>2.5999999999999999E-3</v>
      </c>
      <c r="W4" s="53">
        <v>0</v>
      </c>
      <c r="Y4" s="3">
        <v>16</v>
      </c>
      <c r="Z4" s="53">
        <v>0</v>
      </c>
      <c r="AA4" s="3">
        <v>120</v>
      </c>
      <c r="AC4" s="55">
        <v>2.2000000000000001E-3</v>
      </c>
      <c r="AD4" s="55">
        <v>2.5999999999999999E-3</v>
      </c>
      <c r="AE4" s="55">
        <v>1.9E-3</v>
      </c>
      <c r="AF4" s="67">
        <f t="shared" si="2"/>
        <v>2.2333333333333333E-3</v>
      </c>
      <c r="AG4" s="53"/>
      <c r="AH4" s="53"/>
      <c r="AI4" s="53"/>
      <c r="AJ4" s="67">
        <f t="shared" si="3"/>
        <v>0</v>
      </c>
      <c r="AK4" s="3">
        <v>48</v>
      </c>
      <c r="AL4" s="3">
        <v>16</v>
      </c>
      <c r="AM4" s="3">
        <v>49</v>
      </c>
      <c r="AN4" s="65">
        <f t="shared" si="4"/>
        <v>37.666666666666664</v>
      </c>
      <c r="AO4" s="53"/>
      <c r="AP4" s="53"/>
      <c r="AQ4" s="53"/>
      <c r="AR4" s="65">
        <f t="shared" si="5"/>
        <v>0</v>
      </c>
    </row>
    <row r="5" spans="1:45" ht="28.75" thickBot="1" x14ac:dyDescent="0.4">
      <c r="A5" s="9" t="s">
        <v>19</v>
      </c>
      <c r="B5" s="16" t="s">
        <v>15</v>
      </c>
      <c r="C5" s="16" t="s">
        <v>17</v>
      </c>
      <c r="D5" s="16" t="s">
        <v>16</v>
      </c>
      <c r="E5" s="19">
        <v>44256.126840277779</v>
      </c>
      <c r="F5" s="15">
        <v>44256.127349537041</v>
      </c>
      <c r="G5" s="15">
        <v>44256.129918981482</v>
      </c>
      <c r="H5" s="16" t="s">
        <v>85</v>
      </c>
      <c r="I5" s="9" t="s">
        <v>10</v>
      </c>
      <c r="J5" s="9" t="s">
        <v>10</v>
      </c>
      <c r="K5" s="7" t="s">
        <v>120</v>
      </c>
      <c r="L5" s="26">
        <f t="shared" si="0"/>
        <v>2.5694444411783479E-3</v>
      </c>
      <c r="M5" s="26">
        <v>4.8611111111111104E-4</v>
      </c>
      <c r="N5" s="29"/>
      <c r="O5" s="30"/>
      <c r="Q5" s="26">
        <f>(F5-E5)/3</f>
        <v>1.6975308729646107E-4</v>
      </c>
      <c r="R5" s="30">
        <f t="shared" si="6"/>
        <v>4.8611111111111104E-4</v>
      </c>
      <c r="V5" s="55">
        <v>3.0999999999999999E-3</v>
      </c>
      <c r="W5" s="53">
        <v>0</v>
      </c>
      <c r="Y5" s="3">
        <v>40</v>
      </c>
      <c r="Z5" s="53">
        <v>0</v>
      </c>
      <c r="AA5" s="3">
        <v>120</v>
      </c>
      <c r="AC5" s="55">
        <v>1.9E-3</v>
      </c>
      <c r="AD5" s="55">
        <v>3.0999999999999999E-3</v>
      </c>
      <c r="AE5" s="55">
        <v>1.6999999999999999E-3</v>
      </c>
      <c r="AF5" s="67">
        <f t="shared" si="2"/>
        <v>2.2333333333333333E-3</v>
      </c>
      <c r="AG5" s="53"/>
      <c r="AH5" s="53"/>
      <c r="AI5" s="53"/>
      <c r="AJ5" s="67">
        <f t="shared" si="3"/>
        <v>0</v>
      </c>
      <c r="AK5" s="3">
        <v>18</v>
      </c>
      <c r="AL5" s="3">
        <v>40</v>
      </c>
      <c r="AM5" s="3">
        <v>35</v>
      </c>
      <c r="AN5" s="65">
        <f t="shared" si="4"/>
        <v>31</v>
      </c>
      <c r="AO5" s="53"/>
      <c r="AP5" s="53"/>
      <c r="AQ5" s="53"/>
      <c r="AR5" s="65">
        <f t="shared" si="5"/>
        <v>0</v>
      </c>
    </row>
    <row r="6" spans="1:45" ht="14.6" thickBot="1" x14ac:dyDescent="0.4">
      <c r="A6" s="9" t="s">
        <v>50</v>
      </c>
      <c r="B6" s="9" t="s">
        <v>51</v>
      </c>
      <c r="C6" s="9" t="s">
        <v>53</v>
      </c>
      <c r="D6" s="9" t="s">
        <v>52</v>
      </c>
      <c r="E6" s="15">
        <v>44236.848854166667</v>
      </c>
      <c r="F6" s="15">
        <v>44236.849293981482</v>
      </c>
      <c r="G6" s="15">
        <v>44236.85738425926</v>
      </c>
      <c r="H6" s="9" t="s">
        <v>91</v>
      </c>
      <c r="I6" s="9" t="s">
        <v>92</v>
      </c>
      <c r="J6" s="9" t="s">
        <v>10</v>
      </c>
      <c r="K6" s="7" t="s">
        <v>122</v>
      </c>
      <c r="L6" s="26">
        <f t="shared" si="0"/>
        <v>8.0902777772280388E-3</v>
      </c>
      <c r="M6" s="29"/>
      <c r="N6" s="29"/>
      <c r="O6" s="26">
        <v>8.0902777772280388E-3</v>
      </c>
      <c r="Q6" s="26">
        <f t="shared" si="1"/>
        <v>4.398148157633841E-4</v>
      </c>
      <c r="R6" s="30"/>
      <c r="T6" s="30">
        <f>O6</f>
        <v>8.0902777772280388E-3</v>
      </c>
      <c r="V6" s="55">
        <v>2.5000000000000001E-3</v>
      </c>
      <c r="W6" s="55">
        <v>2.8999999999999998E-3</v>
      </c>
      <c r="Z6" s="3">
        <f>0.13*1024</f>
        <v>133.12</v>
      </c>
      <c r="AA6" s="3">
        <v>120</v>
      </c>
      <c r="AC6" s="55">
        <v>2.0999999999999999E-3</v>
      </c>
      <c r="AD6" s="55">
        <v>2.5000000000000001E-3</v>
      </c>
      <c r="AE6" s="55">
        <v>1.2999999999999999E-3</v>
      </c>
      <c r="AF6" s="67">
        <f t="shared" si="2"/>
        <v>1.9666666666666665E-3</v>
      </c>
      <c r="AG6" s="55">
        <v>1.9E-3</v>
      </c>
      <c r="AH6" s="55">
        <v>2.8999999999999998E-3</v>
      </c>
      <c r="AI6" s="55">
        <v>1.8E-3</v>
      </c>
      <c r="AJ6" s="67">
        <f t="shared" si="3"/>
        <v>2.2000000000000001E-3</v>
      </c>
      <c r="AK6" s="3">
        <v>15</v>
      </c>
      <c r="AM6" s="3">
        <v>45</v>
      </c>
      <c r="AN6" s="65">
        <f t="shared" si="4"/>
        <v>20</v>
      </c>
      <c r="AO6" s="3">
        <v>21</v>
      </c>
      <c r="AP6" s="3">
        <f>0.13*1024</f>
        <v>133.12</v>
      </c>
      <c r="AQ6" s="58">
        <v>55</v>
      </c>
      <c r="AR6" s="65">
        <f t="shared" si="5"/>
        <v>69.706666666666663</v>
      </c>
    </row>
    <row r="7" spans="1:45" ht="14.6" thickBot="1" x14ac:dyDescent="0.4">
      <c r="A7" s="9" t="s">
        <v>20</v>
      </c>
      <c r="B7" s="9" t="s">
        <v>21</v>
      </c>
      <c r="C7" s="9" t="s">
        <v>22</v>
      </c>
      <c r="D7" s="14" t="s">
        <v>30</v>
      </c>
      <c r="E7" s="19">
        <v>44263.901064814818</v>
      </c>
      <c r="F7" s="19">
        <v>44263.901319444441</v>
      </c>
      <c r="G7" s="19">
        <v>44263.908935185187</v>
      </c>
      <c r="H7" s="9" t="s">
        <v>65</v>
      </c>
      <c r="I7" s="9" t="s">
        <v>92</v>
      </c>
      <c r="J7" s="9" t="s">
        <v>90</v>
      </c>
      <c r="K7" s="7" t="s">
        <v>122</v>
      </c>
      <c r="L7" s="26">
        <f t="shared" si="0"/>
        <v>7.6157407456776127E-3</v>
      </c>
      <c r="M7" s="29"/>
      <c r="N7" s="29"/>
      <c r="O7" s="26">
        <v>7.6157407456776127E-3</v>
      </c>
      <c r="Q7" s="26">
        <f t="shared" si="1"/>
        <v>2.5462962366873398E-4</v>
      </c>
      <c r="R7" s="30"/>
      <c r="T7" s="30">
        <f t="shared" ref="T7:T30" si="7">O7</f>
        <v>7.6157407456776127E-3</v>
      </c>
      <c r="V7" s="55">
        <v>2.0999999999999999E-3</v>
      </c>
      <c r="W7" s="55">
        <v>2E-3</v>
      </c>
      <c r="Y7" s="3">
        <v>23</v>
      </c>
      <c r="Z7" s="3">
        <f>0.1*1024</f>
        <v>102.4</v>
      </c>
      <c r="AA7" s="3">
        <v>20</v>
      </c>
      <c r="AC7" s="55">
        <v>2E-3</v>
      </c>
      <c r="AD7" s="55">
        <v>2.0999999999999999E-3</v>
      </c>
      <c r="AE7" s="55">
        <v>2E-3</v>
      </c>
      <c r="AF7" s="67">
        <f t="shared" si="2"/>
        <v>2.0333333333333332E-3</v>
      </c>
      <c r="AG7" s="55">
        <v>2.0999999999999999E-3</v>
      </c>
      <c r="AH7" s="55">
        <v>2E-3</v>
      </c>
      <c r="AI7" s="55">
        <v>1.6999999999999999E-3</v>
      </c>
      <c r="AJ7" s="67">
        <f t="shared" si="3"/>
        <v>1.9333333333333331E-3</v>
      </c>
      <c r="AK7" s="3">
        <v>20</v>
      </c>
      <c r="AL7" s="3">
        <v>23</v>
      </c>
      <c r="AM7" s="3">
        <v>27</v>
      </c>
      <c r="AN7" s="65">
        <f t="shared" si="4"/>
        <v>23.333333333333332</v>
      </c>
      <c r="AO7" s="3">
        <v>53</v>
      </c>
      <c r="AP7" s="3">
        <f>0.1*1024</f>
        <v>102.4</v>
      </c>
      <c r="AQ7" s="58">
        <v>33</v>
      </c>
      <c r="AR7" s="65">
        <f t="shared" si="5"/>
        <v>62.800000000000004</v>
      </c>
    </row>
    <row r="8" spans="1:45" s="43" customFormat="1" ht="14.6" thickBot="1" x14ac:dyDescent="0.4">
      <c r="A8" s="33" t="s">
        <v>20</v>
      </c>
      <c r="B8" s="33" t="s">
        <v>8</v>
      </c>
      <c r="C8" s="33" t="s">
        <v>23</v>
      </c>
      <c r="D8" s="33" t="s">
        <v>14</v>
      </c>
      <c r="E8" s="39">
        <v>44263.901064814818</v>
      </c>
      <c r="F8" s="39">
        <v>44263.901319444441</v>
      </c>
      <c r="G8" s="39">
        <v>44263.908935185187</v>
      </c>
      <c r="H8" s="33" t="s">
        <v>86</v>
      </c>
      <c r="I8" s="33" t="s">
        <v>10</v>
      </c>
      <c r="J8" s="33" t="s">
        <v>10</v>
      </c>
      <c r="K8" s="34" t="s">
        <v>120</v>
      </c>
      <c r="L8" s="27">
        <f t="shared" si="0"/>
        <v>7.6157407456776127E-3</v>
      </c>
      <c r="M8" s="27"/>
      <c r="N8" s="41"/>
      <c r="O8" s="42"/>
      <c r="Q8" s="26"/>
      <c r="R8" s="30"/>
      <c r="S8" s="51"/>
      <c r="T8" s="42"/>
      <c r="U8" s="51"/>
      <c r="V8" s="51"/>
      <c r="W8" s="51"/>
      <c r="X8" s="51"/>
      <c r="Y8" s="51"/>
      <c r="Z8" s="51"/>
      <c r="AA8" s="51"/>
      <c r="AB8" s="51"/>
      <c r="AC8" s="51"/>
      <c r="AD8" s="51"/>
      <c r="AE8" s="59"/>
      <c r="AF8" s="68"/>
      <c r="AG8" s="51"/>
      <c r="AH8" s="51"/>
      <c r="AI8" s="51"/>
      <c r="AJ8" s="68"/>
      <c r="AK8" s="51"/>
      <c r="AL8" s="51"/>
      <c r="AM8" s="51"/>
      <c r="AN8" s="66"/>
      <c r="AO8" s="51"/>
      <c r="AP8" s="51"/>
      <c r="AQ8" s="51"/>
      <c r="AR8" s="66"/>
      <c r="AS8" s="51"/>
    </row>
    <row r="9" spans="1:45" ht="14.6" thickBot="1" x14ac:dyDescent="0.4">
      <c r="A9" s="9" t="s">
        <v>24</v>
      </c>
      <c r="B9" s="9" t="s">
        <v>8</v>
      </c>
      <c r="C9" s="9" t="s">
        <v>23</v>
      </c>
      <c r="D9" s="9" t="s">
        <v>14</v>
      </c>
      <c r="E9" s="19">
        <v>44256.007662037038</v>
      </c>
      <c r="F9" s="19">
        <v>44256.008159722223</v>
      </c>
      <c r="G9" s="19">
        <v>44256.010069444441</v>
      </c>
      <c r="H9" s="9" t="s">
        <v>59</v>
      </c>
      <c r="I9" s="14" t="s">
        <v>10</v>
      </c>
      <c r="J9" s="14" t="s">
        <v>10</v>
      </c>
      <c r="K9" s="35" t="s">
        <v>120</v>
      </c>
      <c r="L9" s="36">
        <f t="shared" si="0"/>
        <v>1.9097222175332718E-3</v>
      </c>
      <c r="M9" s="26">
        <v>3.7037036963738501E-4</v>
      </c>
      <c r="N9" s="29"/>
      <c r="O9" s="30"/>
      <c r="Q9" s="26">
        <f t="shared" si="1"/>
        <v>4.9768518510973081E-4</v>
      </c>
      <c r="R9" s="30">
        <f t="shared" si="6"/>
        <v>3.7037036963738501E-4</v>
      </c>
      <c r="T9" s="30"/>
      <c r="V9" s="55">
        <v>4.0000000000000001E-3</v>
      </c>
      <c r="W9" s="53">
        <v>0</v>
      </c>
      <c r="Y9" s="3">
        <v>16</v>
      </c>
      <c r="Z9" s="53">
        <v>0</v>
      </c>
      <c r="AA9" s="3">
        <v>60</v>
      </c>
      <c r="AC9" s="55">
        <v>3.2000000000000002E-3</v>
      </c>
      <c r="AD9" s="55">
        <v>4.0000000000000001E-3</v>
      </c>
      <c r="AE9" s="55">
        <v>2E-3</v>
      </c>
      <c r="AF9" s="67">
        <f t="shared" si="2"/>
        <v>3.0666666666666668E-3</v>
      </c>
      <c r="AG9" s="53"/>
      <c r="AH9" s="53"/>
      <c r="AI9" s="53"/>
      <c r="AJ9" s="67">
        <f t="shared" si="3"/>
        <v>0</v>
      </c>
      <c r="AK9" s="3">
        <v>49</v>
      </c>
      <c r="AL9" s="3">
        <v>16</v>
      </c>
      <c r="AM9" s="3">
        <v>33</v>
      </c>
      <c r="AN9" s="65">
        <f t="shared" si="4"/>
        <v>32.666666666666664</v>
      </c>
      <c r="AO9" s="53"/>
      <c r="AP9" s="53"/>
      <c r="AQ9" s="53"/>
      <c r="AR9" s="65">
        <f t="shared" si="5"/>
        <v>0</v>
      </c>
    </row>
    <row r="10" spans="1:45" ht="14.6" thickBot="1" x14ac:dyDescent="0.4">
      <c r="A10" s="9" t="s">
        <v>24</v>
      </c>
      <c r="B10" s="9" t="s">
        <v>11</v>
      </c>
      <c r="C10" s="9" t="s">
        <v>13</v>
      </c>
      <c r="D10" s="9" t="s">
        <v>12</v>
      </c>
      <c r="E10" s="15">
        <v>44256.022962962961</v>
      </c>
      <c r="F10" s="15">
        <v>44256.023078703707</v>
      </c>
      <c r="G10" s="15">
        <v>44256.023414351854</v>
      </c>
      <c r="H10" s="16" t="s">
        <v>58</v>
      </c>
      <c r="I10" s="9" t="s">
        <v>10</v>
      </c>
      <c r="J10" s="9" t="s">
        <v>10</v>
      </c>
      <c r="K10" s="7" t="s">
        <v>120</v>
      </c>
      <c r="L10" s="26">
        <f t="shared" si="0"/>
        <v>3.3564814657438546E-4</v>
      </c>
      <c r="M10" s="26">
        <v>3.3564814657438546E-4</v>
      </c>
      <c r="N10" s="29"/>
      <c r="O10" s="30"/>
      <c r="Q10" s="26">
        <f t="shared" si="1"/>
        <v>1.1574074596865103E-4</v>
      </c>
      <c r="R10" s="30">
        <f t="shared" si="6"/>
        <v>3.3564814657438546E-4</v>
      </c>
      <c r="T10" s="30"/>
      <c r="V10" s="55">
        <v>2.0999999999999999E-3</v>
      </c>
      <c r="W10" s="53">
        <v>0</v>
      </c>
      <c r="Y10" s="3">
        <v>37</v>
      </c>
      <c r="Z10" s="53">
        <v>0</v>
      </c>
      <c r="AA10" s="3">
        <v>20</v>
      </c>
      <c r="AC10" s="55">
        <v>2E-3</v>
      </c>
      <c r="AD10" s="55">
        <v>2.0999999999999999E-3</v>
      </c>
      <c r="AE10" s="55">
        <v>1.1999999999999999E-3</v>
      </c>
      <c r="AF10" s="67">
        <f t="shared" si="2"/>
        <v>1.7666666666666664E-3</v>
      </c>
      <c r="AG10" s="53"/>
      <c r="AH10" s="53"/>
      <c r="AI10" s="53"/>
      <c r="AJ10" s="67">
        <f t="shared" si="3"/>
        <v>0</v>
      </c>
      <c r="AK10" s="3">
        <v>17</v>
      </c>
      <c r="AL10" s="3">
        <v>37</v>
      </c>
      <c r="AM10" s="3">
        <v>29</v>
      </c>
      <c r="AN10" s="65">
        <f t="shared" si="4"/>
        <v>27.666666666666668</v>
      </c>
      <c r="AO10" s="53"/>
      <c r="AP10" s="53"/>
      <c r="AQ10" s="53"/>
      <c r="AR10" s="65">
        <f t="shared" si="5"/>
        <v>0</v>
      </c>
    </row>
    <row r="11" spans="1:45" ht="14.6" thickBot="1" x14ac:dyDescent="0.4">
      <c r="A11" s="9" t="s">
        <v>25</v>
      </c>
      <c r="B11" s="9" t="s">
        <v>26</v>
      </c>
      <c r="C11" s="9" t="s">
        <v>28</v>
      </c>
      <c r="D11" s="9" t="s">
        <v>27</v>
      </c>
      <c r="E11" s="15">
        <v>44256.030925925923</v>
      </c>
      <c r="F11" s="15">
        <v>44256.030972222223</v>
      </c>
      <c r="G11" s="19">
        <v>44256.031064814815</v>
      </c>
      <c r="H11" s="9" t="s">
        <v>60</v>
      </c>
      <c r="I11" s="9" t="s">
        <v>10</v>
      </c>
      <c r="J11" s="9" t="s">
        <v>10</v>
      </c>
      <c r="K11" s="7" t="s">
        <v>120</v>
      </c>
      <c r="L11" s="26">
        <f t="shared" si="0"/>
        <v>9.2592592409346253E-5</v>
      </c>
      <c r="M11" s="26">
        <v>9.2592592409346253E-5</v>
      </c>
      <c r="N11" s="29"/>
      <c r="O11" s="30"/>
      <c r="Q11" s="26">
        <f t="shared" si="1"/>
        <v>4.6296299842651933E-5</v>
      </c>
      <c r="R11" s="30">
        <f t="shared" si="6"/>
        <v>9.2592592409346253E-5</v>
      </c>
      <c r="T11" s="30"/>
      <c r="V11" s="55">
        <v>3.0000000000000001E-3</v>
      </c>
      <c r="W11" s="53">
        <v>0</v>
      </c>
      <c r="Y11" s="3">
        <v>53</v>
      </c>
      <c r="Z11" s="53">
        <v>0</v>
      </c>
      <c r="AA11" s="3">
        <v>20</v>
      </c>
      <c r="AC11" s="55">
        <v>2.8E-3</v>
      </c>
      <c r="AD11" s="55">
        <v>3.0000000000000001E-3</v>
      </c>
      <c r="AE11" s="55">
        <v>1.4E-3</v>
      </c>
      <c r="AF11" s="67">
        <f t="shared" si="2"/>
        <v>2.3999999999999998E-3</v>
      </c>
      <c r="AG11" s="53"/>
      <c r="AH11" s="53"/>
      <c r="AI11" s="53"/>
      <c r="AJ11" s="67">
        <f t="shared" si="3"/>
        <v>0</v>
      </c>
      <c r="AK11" s="3">
        <v>52</v>
      </c>
      <c r="AL11" s="3">
        <v>53</v>
      </c>
      <c r="AM11" s="3">
        <v>41</v>
      </c>
      <c r="AN11" s="65">
        <f t="shared" si="4"/>
        <v>48.666666666666664</v>
      </c>
      <c r="AO11" s="53"/>
      <c r="AP11" s="53"/>
      <c r="AQ11" s="53"/>
      <c r="AR11" s="65">
        <f t="shared" si="5"/>
        <v>0</v>
      </c>
    </row>
    <row r="12" spans="1:45" ht="14.6" thickBot="1" x14ac:dyDescent="0.4">
      <c r="A12" s="9" t="s">
        <v>25</v>
      </c>
      <c r="B12" s="9" t="s">
        <v>11</v>
      </c>
      <c r="C12" s="9" t="s">
        <v>13</v>
      </c>
      <c r="D12" s="9" t="s">
        <v>12</v>
      </c>
      <c r="E12" s="19">
        <v>44256.030949074076</v>
      </c>
      <c r="F12" s="19">
        <v>44256.030972222223</v>
      </c>
      <c r="G12" s="19">
        <v>44256.031064814815</v>
      </c>
      <c r="H12" s="9" t="s">
        <v>60</v>
      </c>
      <c r="I12" s="9" t="s">
        <v>10</v>
      </c>
      <c r="J12" s="9" t="s">
        <v>10</v>
      </c>
      <c r="K12" s="7" t="s">
        <v>120</v>
      </c>
      <c r="L12" s="26">
        <f t="shared" si="0"/>
        <v>9.2592592409346253E-5</v>
      </c>
      <c r="M12" s="26">
        <v>9.2592592409346253E-5</v>
      </c>
      <c r="N12" s="29"/>
      <c r="O12" s="30"/>
      <c r="Q12" s="26">
        <f t="shared" si="1"/>
        <v>2.314814628334716E-5</v>
      </c>
      <c r="R12" s="30">
        <f t="shared" si="6"/>
        <v>9.2592592409346253E-5</v>
      </c>
      <c r="T12" s="30"/>
      <c r="V12" s="55">
        <v>2.3999999999999998E-3</v>
      </c>
      <c r="W12" s="53">
        <v>0</v>
      </c>
      <c r="Y12" s="3">
        <v>41</v>
      </c>
      <c r="Z12" s="53">
        <v>0</v>
      </c>
      <c r="AA12" s="3">
        <v>20</v>
      </c>
      <c r="AC12" s="55">
        <v>2.3999999999999998E-3</v>
      </c>
      <c r="AD12" s="55">
        <v>2.3999999999999998E-3</v>
      </c>
      <c r="AE12" s="55">
        <v>1.5E-3</v>
      </c>
      <c r="AF12" s="67">
        <f t="shared" si="2"/>
        <v>2.0999999999999999E-3</v>
      </c>
      <c r="AG12" s="53"/>
      <c r="AH12" s="53"/>
      <c r="AI12" s="53"/>
      <c r="AJ12" s="67">
        <f t="shared" si="3"/>
        <v>0</v>
      </c>
      <c r="AK12" s="3">
        <v>22</v>
      </c>
      <c r="AL12" s="3">
        <v>41</v>
      </c>
      <c r="AM12" s="3">
        <v>36</v>
      </c>
      <c r="AN12" s="65">
        <f t="shared" si="4"/>
        <v>33</v>
      </c>
      <c r="AO12" s="53"/>
      <c r="AP12" s="53"/>
      <c r="AQ12" s="53"/>
      <c r="AR12" s="65">
        <f t="shared" si="5"/>
        <v>0</v>
      </c>
    </row>
    <row r="13" spans="1:45" ht="14.6" thickBot="1" x14ac:dyDescent="0.4">
      <c r="A13" s="14" t="s">
        <v>29</v>
      </c>
      <c r="B13" s="14" t="s">
        <v>21</v>
      </c>
      <c r="C13" s="14" t="s">
        <v>22</v>
      </c>
      <c r="D13" s="14" t="s">
        <v>30</v>
      </c>
      <c r="E13" s="15">
        <v>44263.947685185187</v>
      </c>
      <c r="F13" s="15">
        <v>44263.947824074072</v>
      </c>
      <c r="G13" s="15">
        <v>44263.955879629626</v>
      </c>
      <c r="H13" s="9" t="s">
        <v>91</v>
      </c>
      <c r="I13" s="9" t="s">
        <v>92</v>
      </c>
      <c r="J13" s="9" t="s">
        <v>90</v>
      </c>
      <c r="K13" s="7" t="s">
        <v>122</v>
      </c>
      <c r="L13" s="26">
        <f t="shared" si="0"/>
        <v>8.0555555541650392E-3</v>
      </c>
      <c r="M13" s="29"/>
      <c r="N13" s="29"/>
      <c r="O13" s="26">
        <v>8.0555555541650392E-3</v>
      </c>
      <c r="Q13" s="26">
        <f t="shared" si="1"/>
        <v>1.3888888497604057E-4</v>
      </c>
      <c r="R13" s="30"/>
      <c r="T13" s="30">
        <f t="shared" si="7"/>
        <v>8.0555555541650392E-3</v>
      </c>
      <c r="V13" s="55">
        <v>1.8E-3</v>
      </c>
      <c r="W13" s="55">
        <v>2E-3</v>
      </c>
      <c r="Y13" s="3">
        <v>67</v>
      </c>
      <c r="Z13" s="3">
        <f>0.09*1024</f>
        <v>92.16</v>
      </c>
      <c r="AA13" s="3">
        <v>20</v>
      </c>
      <c r="AC13" s="55">
        <v>2.2000000000000001E-3</v>
      </c>
      <c r="AD13" s="55">
        <v>1.8E-3</v>
      </c>
      <c r="AE13" s="55">
        <v>1.6000000000000001E-3</v>
      </c>
      <c r="AF13" s="67">
        <f t="shared" si="2"/>
        <v>1.8666666666666666E-3</v>
      </c>
      <c r="AG13" s="55">
        <v>1.6000000000000001E-3</v>
      </c>
      <c r="AH13" s="55">
        <v>2E-3</v>
      </c>
      <c r="AI13" s="55">
        <v>1.6999999999999999E-3</v>
      </c>
      <c r="AJ13" s="67">
        <f t="shared" si="3"/>
        <v>1.7666666666666666E-3</v>
      </c>
      <c r="AK13" s="3">
        <v>33</v>
      </c>
      <c r="AL13" s="3">
        <v>67</v>
      </c>
      <c r="AM13" s="3">
        <v>32</v>
      </c>
      <c r="AN13" s="65">
        <f t="shared" si="4"/>
        <v>44</v>
      </c>
      <c r="AO13" s="3">
        <v>11</v>
      </c>
      <c r="AP13" s="3">
        <f>0.09*1024</f>
        <v>92.16</v>
      </c>
      <c r="AQ13" s="58">
        <v>21</v>
      </c>
      <c r="AR13" s="65">
        <f t="shared" si="5"/>
        <v>41.386666666666663</v>
      </c>
    </row>
    <row r="14" spans="1:45" s="43" customFormat="1" ht="14.6" thickBot="1" x14ac:dyDescent="0.4">
      <c r="A14" s="33" t="s">
        <v>29</v>
      </c>
      <c r="B14" s="33" t="s">
        <v>15</v>
      </c>
      <c r="C14" s="33" t="s">
        <v>17</v>
      </c>
      <c r="D14" s="33" t="s">
        <v>16</v>
      </c>
      <c r="E14" s="40">
        <v>44263.947685185187</v>
      </c>
      <c r="F14" s="40">
        <v>44263.947824074072</v>
      </c>
      <c r="G14" s="40">
        <v>44263.955879629626</v>
      </c>
      <c r="H14" s="33"/>
      <c r="I14" s="33" t="s">
        <v>95</v>
      </c>
      <c r="J14" s="33"/>
      <c r="K14" s="34"/>
      <c r="L14" s="27"/>
      <c r="M14" s="41"/>
      <c r="N14" s="41"/>
      <c r="O14" s="42"/>
      <c r="P14" s="51"/>
      <c r="Q14" s="27"/>
      <c r="R14" s="42"/>
      <c r="S14" s="51"/>
      <c r="T14" s="42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9"/>
      <c r="AF14" s="68"/>
      <c r="AG14" s="51"/>
      <c r="AH14" s="51"/>
      <c r="AI14" s="51"/>
      <c r="AJ14" s="68"/>
      <c r="AK14" s="51"/>
      <c r="AL14" s="51"/>
      <c r="AM14" s="51"/>
      <c r="AN14" s="66"/>
      <c r="AO14" s="51"/>
      <c r="AP14" s="51"/>
      <c r="AQ14" s="51"/>
      <c r="AR14" s="66"/>
      <c r="AS14" s="51"/>
    </row>
    <row r="15" spans="1:45" ht="14.6" thickBot="1" x14ac:dyDescent="0.4">
      <c r="A15" s="9" t="s">
        <v>31</v>
      </c>
      <c r="B15" s="9" t="s">
        <v>54</v>
      </c>
      <c r="C15" s="9" t="s">
        <v>56</v>
      </c>
      <c r="D15" s="9" t="s">
        <v>55</v>
      </c>
      <c r="E15" s="19">
        <v>44256.138148148151</v>
      </c>
      <c r="F15" s="19">
        <v>44256.138541666667</v>
      </c>
      <c r="G15" s="19">
        <v>44256.15252314815</v>
      </c>
      <c r="H15" s="9" t="s">
        <v>114</v>
      </c>
      <c r="I15" s="9" t="s">
        <v>92</v>
      </c>
      <c r="J15" s="9" t="s">
        <v>92</v>
      </c>
      <c r="K15" s="7" t="s">
        <v>122</v>
      </c>
      <c r="L15" s="26">
        <f t="shared" si="0"/>
        <v>1.3981481482915115E-2</v>
      </c>
      <c r="M15" s="29"/>
      <c r="N15" s="29"/>
      <c r="O15" s="26">
        <v>1.3981481482915115E-2</v>
      </c>
      <c r="Q15" s="26">
        <f t="shared" si="1"/>
        <v>3.9351851592073217E-4</v>
      </c>
      <c r="R15" s="30"/>
      <c r="T15" s="54">
        <f t="shared" si="7"/>
        <v>1.3981481482915115E-2</v>
      </c>
      <c r="V15" s="55">
        <v>1.9E-3</v>
      </c>
      <c r="W15" s="55">
        <v>1.1999999999999999E-3</v>
      </c>
      <c r="Y15" s="3">
        <v>46</v>
      </c>
      <c r="Z15" s="3">
        <f>0.11*1024</f>
        <v>112.64</v>
      </c>
      <c r="AA15" s="3">
        <v>60</v>
      </c>
      <c r="AC15" s="55">
        <v>1.9E-3</v>
      </c>
      <c r="AD15" s="55">
        <v>1.9E-3</v>
      </c>
      <c r="AE15" s="55">
        <v>1.1000000000000001E-3</v>
      </c>
      <c r="AF15" s="67">
        <f t="shared" si="2"/>
        <v>1.6333333333333332E-3</v>
      </c>
      <c r="AG15" s="55">
        <v>1.1999999999999999E-3</v>
      </c>
      <c r="AH15" s="55">
        <v>1.1999999999999999E-3</v>
      </c>
      <c r="AI15" s="55">
        <v>1.5E-3</v>
      </c>
      <c r="AJ15" s="67">
        <f t="shared" si="3"/>
        <v>1.2999999999999999E-3</v>
      </c>
      <c r="AK15" s="3">
        <v>33</v>
      </c>
      <c r="AL15" s="3">
        <v>46</v>
      </c>
      <c r="AM15" s="3">
        <v>26</v>
      </c>
      <c r="AN15" s="65">
        <f t="shared" si="4"/>
        <v>35</v>
      </c>
      <c r="AO15" s="3">
        <v>41</v>
      </c>
      <c r="AP15" s="3">
        <f>0.11*1024</f>
        <v>112.64</v>
      </c>
      <c r="AQ15" s="58">
        <v>15</v>
      </c>
      <c r="AR15" s="65">
        <f t="shared" si="5"/>
        <v>56.213333333333331</v>
      </c>
    </row>
    <row r="16" spans="1:45" ht="14.6" thickBot="1" x14ac:dyDescent="0.4">
      <c r="A16" s="9"/>
      <c r="B16" s="9"/>
      <c r="C16" s="9"/>
      <c r="D16" s="9"/>
      <c r="E16" s="19"/>
      <c r="F16" s="19"/>
      <c r="G16" s="19"/>
      <c r="H16" s="9"/>
      <c r="I16" s="9"/>
      <c r="J16" s="9"/>
      <c r="K16" s="7"/>
      <c r="L16" s="26"/>
      <c r="M16" s="29"/>
      <c r="N16" s="29"/>
      <c r="O16" s="30"/>
      <c r="Q16" s="26"/>
      <c r="R16" s="30"/>
      <c r="T16" s="30"/>
      <c r="W16" s="53"/>
      <c r="Z16" s="53"/>
      <c r="AE16" s="55">
        <v>1.1000000000000001E-3</v>
      </c>
      <c r="AF16" s="67">
        <f t="shared" si="2"/>
        <v>3.6666666666666667E-4</v>
      </c>
      <c r="AG16" s="53"/>
      <c r="AH16" s="53"/>
      <c r="AI16" s="53"/>
      <c r="AJ16" s="67">
        <f t="shared" si="3"/>
        <v>0</v>
      </c>
      <c r="AK16" s="3">
        <v>37</v>
      </c>
      <c r="AM16" s="3">
        <v>23</v>
      </c>
      <c r="AN16" s="65">
        <f t="shared" si="4"/>
        <v>20</v>
      </c>
      <c r="AO16" s="53"/>
      <c r="AP16" s="53"/>
      <c r="AQ16" s="53"/>
      <c r="AR16" s="65">
        <f t="shared" si="5"/>
        <v>0</v>
      </c>
    </row>
    <row r="17" spans="1:47" ht="14.6" thickBot="1" x14ac:dyDescent="0.4">
      <c r="A17" s="9" t="s">
        <v>7</v>
      </c>
      <c r="B17" s="9" t="s">
        <v>8</v>
      </c>
      <c r="C17" s="9" t="s">
        <v>23</v>
      </c>
      <c r="D17" s="9" t="s">
        <v>14</v>
      </c>
      <c r="E17" s="19">
        <v>44256.176712962966</v>
      </c>
      <c r="F17" s="15">
        <v>44256.176736111112</v>
      </c>
      <c r="G17" s="19">
        <v>44256.176793981482</v>
      </c>
      <c r="H17" s="9" t="s">
        <v>57</v>
      </c>
      <c r="I17" s="9" t="s">
        <v>10</v>
      </c>
      <c r="J17" s="9" t="s">
        <v>10</v>
      </c>
      <c r="K17" s="7" t="s">
        <v>120</v>
      </c>
      <c r="L17" s="26">
        <f t="shared" si="0"/>
        <v>5.7870369346346706E-5</v>
      </c>
      <c r="M17" s="26">
        <v>5.7870369346346706E-5</v>
      </c>
      <c r="N17" s="29"/>
      <c r="O17" s="30"/>
      <c r="Q17" s="26">
        <f t="shared" si="1"/>
        <v>2.314814628334716E-5</v>
      </c>
      <c r="R17" s="30">
        <f t="shared" si="6"/>
        <v>5.7870369346346706E-5</v>
      </c>
      <c r="T17" s="30"/>
      <c r="V17" s="55">
        <v>1.6999999999999999E-3</v>
      </c>
      <c r="W17" s="53">
        <v>0</v>
      </c>
      <c r="Y17" s="3">
        <v>36</v>
      </c>
      <c r="Z17" s="53">
        <v>0</v>
      </c>
      <c r="AA17" s="3">
        <v>60</v>
      </c>
      <c r="AC17" s="55">
        <v>1.1999999999999999E-3</v>
      </c>
      <c r="AD17" s="55">
        <v>1.6999999999999999E-3</v>
      </c>
      <c r="AE17" s="55">
        <v>1.1999999999999999E-3</v>
      </c>
      <c r="AF17" s="67">
        <f t="shared" si="2"/>
        <v>1.3666666666666664E-3</v>
      </c>
      <c r="AG17" s="53"/>
      <c r="AH17" s="53"/>
      <c r="AI17" s="53"/>
      <c r="AJ17" s="67">
        <f t="shared" si="3"/>
        <v>0</v>
      </c>
      <c r="AK17" s="3">
        <v>22</v>
      </c>
      <c r="AL17" s="3">
        <v>36</v>
      </c>
      <c r="AM17" s="3">
        <v>42</v>
      </c>
      <c r="AN17" s="65">
        <f t="shared" si="4"/>
        <v>33.333333333333336</v>
      </c>
      <c r="AO17" s="53"/>
      <c r="AP17" s="53"/>
      <c r="AQ17" s="53"/>
      <c r="AR17" s="65">
        <f t="shared" si="5"/>
        <v>0</v>
      </c>
    </row>
    <row r="18" spans="1:47" ht="28.75" thickBot="1" x14ac:dyDescent="0.4">
      <c r="A18" s="9" t="s">
        <v>18</v>
      </c>
      <c r="B18" s="16" t="s">
        <v>11</v>
      </c>
      <c r="C18" s="16" t="s">
        <v>13</v>
      </c>
      <c r="D18" s="16" t="s">
        <v>12</v>
      </c>
      <c r="E18" s="19">
        <v>44256.184606481482</v>
      </c>
      <c r="F18" s="19">
        <v>44256.184618055559</v>
      </c>
      <c r="G18" s="19">
        <v>44256.184664351851</v>
      </c>
      <c r="H18" s="9" t="s">
        <v>87</v>
      </c>
      <c r="I18" s="9" t="s">
        <v>10</v>
      </c>
      <c r="J18" s="9" t="s">
        <v>10</v>
      </c>
      <c r="K18" s="7" t="s">
        <v>120</v>
      </c>
      <c r="L18" s="26">
        <f t="shared" si="0"/>
        <v>4.6296292566694319E-5</v>
      </c>
      <c r="M18" s="26">
        <v>4.6296292566694319E-5</v>
      </c>
      <c r="N18" s="29"/>
      <c r="O18" s="30"/>
      <c r="Q18" s="26">
        <f t="shared" si="1"/>
        <v>1.1574076779652387E-5</v>
      </c>
      <c r="R18" s="30">
        <f t="shared" si="6"/>
        <v>4.6296292566694319E-5</v>
      </c>
      <c r="T18" s="30"/>
      <c r="V18" s="55">
        <v>2.5999999999999999E-3</v>
      </c>
      <c r="W18" s="53">
        <v>0</v>
      </c>
      <c r="Y18" s="3">
        <v>18</v>
      </c>
      <c r="Z18" s="53">
        <v>0</v>
      </c>
      <c r="AA18" s="3">
        <v>20</v>
      </c>
      <c r="AC18" s="55">
        <v>0.218</v>
      </c>
      <c r="AD18" s="55">
        <v>2.5999999999999999E-3</v>
      </c>
      <c r="AE18" s="55">
        <v>1.4E-3</v>
      </c>
      <c r="AF18" s="67">
        <f t="shared" si="2"/>
        <v>7.3999999999999996E-2</v>
      </c>
      <c r="AG18" s="53"/>
      <c r="AH18" s="53"/>
      <c r="AI18" s="53"/>
      <c r="AJ18" s="67">
        <f t="shared" si="3"/>
        <v>0</v>
      </c>
      <c r="AK18" s="3">
        <v>28</v>
      </c>
      <c r="AL18" s="3">
        <v>18</v>
      </c>
      <c r="AM18" s="3">
        <v>43</v>
      </c>
      <c r="AN18" s="65">
        <f t="shared" si="4"/>
        <v>29.666666666666668</v>
      </c>
      <c r="AO18" s="53"/>
      <c r="AP18" s="53"/>
      <c r="AQ18" s="53"/>
      <c r="AR18" s="65">
        <f t="shared" si="5"/>
        <v>0</v>
      </c>
    </row>
    <row r="19" spans="1:47" ht="28.75" thickBot="1" x14ac:dyDescent="0.4">
      <c r="A19" s="9" t="s">
        <v>19</v>
      </c>
      <c r="B19" s="16" t="s">
        <v>15</v>
      </c>
      <c r="C19" s="16" t="s">
        <v>17</v>
      </c>
      <c r="D19" s="16" t="s">
        <v>16</v>
      </c>
      <c r="E19" s="19">
        <v>44256.186840277776</v>
      </c>
      <c r="F19" s="19">
        <v>44256.187256944446</v>
      </c>
      <c r="G19" s="19">
        <v>44256.188900462963</v>
      </c>
      <c r="H19" s="20" t="s">
        <v>88</v>
      </c>
      <c r="I19" s="9" t="s">
        <v>10</v>
      </c>
      <c r="J19" s="9" t="s">
        <v>10</v>
      </c>
      <c r="K19" s="7" t="s">
        <v>120</v>
      </c>
      <c r="L19" s="26">
        <f>(G19-F19)/2</f>
        <v>8.2175925854244269E-4</v>
      </c>
      <c r="M19" s="26">
        <f>L19</f>
        <v>8.2175925854244269E-4</v>
      </c>
      <c r="N19" s="29"/>
      <c r="O19" s="30"/>
      <c r="Q19" s="26">
        <f>(F19-E19)/2</f>
        <v>2.0833333474001847E-4</v>
      </c>
      <c r="R19" s="30">
        <f>M19</f>
        <v>8.2175925854244269E-4</v>
      </c>
      <c r="T19" s="30"/>
      <c r="V19" s="55">
        <v>2.8E-3</v>
      </c>
      <c r="W19" s="53">
        <v>0</v>
      </c>
      <c r="Y19" s="3">
        <v>31</v>
      </c>
      <c r="Z19" s="53">
        <v>0</v>
      </c>
      <c r="AA19" s="3">
        <v>120</v>
      </c>
      <c r="AC19" s="55">
        <v>2.3E-3</v>
      </c>
      <c r="AD19" s="55">
        <v>2.8E-3</v>
      </c>
      <c r="AE19" s="55">
        <v>1.1000000000000001E-3</v>
      </c>
      <c r="AF19" s="67">
        <f t="shared" si="2"/>
        <v>2.0666666666666667E-3</v>
      </c>
      <c r="AG19" s="53"/>
      <c r="AH19" s="53"/>
      <c r="AI19" s="53"/>
      <c r="AJ19" s="67">
        <f t="shared" si="3"/>
        <v>0</v>
      </c>
      <c r="AK19" s="3">
        <v>18</v>
      </c>
      <c r="AL19" s="3">
        <v>31</v>
      </c>
      <c r="AM19" s="3">
        <v>40</v>
      </c>
      <c r="AN19" s="65">
        <f t="shared" si="4"/>
        <v>29.666666666666668</v>
      </c>
      <c r="AO19" s="53"/>
      <c r="AP19" s="53"/>
      <c r="AQ19" s="53"/>
      <c r="AR19" s="65">
        <f t="shared" si="5"/>
        <v>0</v>
      </c>
    </row>
    <row r="20" spans="1:47" ht="28.75" thickBot="1" x14ac:dyDescent="0.4">
      <c r="A20" s="9" t="s">
        <v>19</v>
      </c>
      <c r="B20" s="16" t="s">
        <v>15</v>
      </c>
      <c r="C20" s="16" t="s">
        <v>17</v>
      </c>
      <c r="D20" s="16" t="s">
        <v>16</v>
      </c>
      <c r="E20" s="19">
        <v>44256.189097222225</v>
      </c>
      <c r="F20" s="19">
        <v>44256.190636574072</v>
      </c>
      <c r="G20" s="19">
        <v>44256.19189814815</v>
      </c>
      <c r="H20" s="9" t="s">
        <v>88</v>
      </c>
      <c r="I20" s="9" t="s">
        <v>10</v>
      </c>
      <c r="J20" s="9" t="s">
        <v>10</v>
      </c>
      <c r="K20" s="7" t="s">
        <v>120</v>
      </c>
      <c r="L20" s="26">
        <f t="shared" si="0"/>
        <v>1.2615740779438056E-3</v>
      </c>
      <c r="M20" s="26">
        <v>7.0601851851851847E-4</v>
      </c>
      <c r="N20" s="29"/>
      <c r="O20" s="30"/>
      <c r="Q20" s="26">
        <f>(F20-E20)/3</f>
        <v>5.1311728263196221E-4</v>
      </c>
      <c r="R20" s="30">
        <f t="shared" si="6"/>
        <v>7.0601851851851847E-4</v>
      </c>
      <c r="T20" s="30"/>
      <c r="V20" s="55">
        <v>1.2999999999999999E-3</v>
      </c>
      <c r="W20" s="53">
        <v>0</v>
      </c>
      <c r="Y20" s="3">
        <v>58</v>
      </c>
      <c r="Z20" s="53">
        <v>0</v>
      </c>
      <c r="AA20" s="3">
        <v>120</v>
      </c>
      <c r="AC20" s="55">
        <v>1.4E-3</v>
      </c>
      <c r="AD20" s="55">
        <v>1.2999999999999999E-3</v>
      </c>
      <c r="AE20" s="55">
        <v>1.5E-3</v>
      </c>
      <c r="AF20" s="67">
        <f t="shared" si="2"/>
        <v>1.4000000000000002E-3</v>
      </c>
      <c r="AG20" s="53"/>
      <c r="AH20" s="53"/>
      <c r="AI20" s="53"/>
      <c r="AJ20" s="67">
        <f t="shared" si="3"/>
        <v>0</v>
      </c>
      <c r="AK20" s="3">
        <v>22</v>
      </c>
      <c r="AL20" s="3">
        <v>58</v>
      </c>
      <c r="AM20" s="3">
        <v>38</v>
      </c>
      <c r="AN20" s="65">
        <f t="shared" si="4"/>
        <v>39.333333333333336</v>
      </c>
      <c r="AO20" s="53"/>
      <c r="AP20" s="53"/>
      <c r="AQ20" s="53"/>
      <c r="AR20" s="65">
        <f t="shared" si="5"/>
        <v>0</v>
      </c>
    </row>
    <row r="21" spans="1:47" ht="14.6" thickBot="1" x14ac:dyDescent="0.4">
      <c r="A21" s="9" t="s">
        <v>50</v>
      </c>
      <c r="B21" s="9" t="s">
        <v>51</v>
      </c>
      <c r="C21" s="9" t="s">
        <v>53</v>
      </c>
      <c r="D21" s="9" t="s">
        <v>52</v>
      </c>
      <c r="E21" s="19">
        <v>44256.19871527778</v>
      </c>
      <c r="F21" s="19">
        <v>44256.199791666666</v>
      </c>
      <c r="G21" s="19">
        <v>44256.203587962962</v>
      </c>
      <c r="H21" s="9" t="s">
        <v>88</v>
      </c>
      <c r="I21" s="9" t="s">
        <v>92</v>
      </c>
      <c r="J21" s="9" t="s">
        <v>90</v>
      </c>
      <c r="K21" s="7" t="s">
        <v>122</v>
      </c>
      <c r="L21" s="26">
        <f t="shared" si="0"/>
        <v>3.796296296059154E-3</v>
      </c>
      <c r="M21" s="29"/>
      <c r="N21" s="29"/>
      <c r="O21" s="26">
        <v>3.7962962962962963E-3</v>
      </c>
      <c r="Q21" s="26">
        <f t="shared" si="1"/>
        <v>1.0763888858491555E-3</v>
      </c>
      <c r="R21" s="30"/>
      <c r="T21" s="30">
        <f t="shared" si="7"/>
        <v>3.7962962962962963E-3</v>
      </c>
      <c r="V21" s="55">
        <v>1.8E-3</v>
      </c>
      <c r="W21" s="55">
        <v>1.2999999999999999E-3</v>
      </c>
      <c r="Y21" s="3">
        <v>58</v>
      </c>
      <c r="Z21" s="3">
        <f>0.086*1024</f>
        <v>88.063999999999993</v>
      </c>
      <c r="AA21" s="3">
        <v>120</v>
      </c>
      <c r="AC21" s="55">
        <v>1.2999999999999999E-3</v>
      </c>
      <c r="AD21" s="55">
        <v>1.8E-3</v>
      </c>
      <c r="AE21" s="55">
        <v>1.8E-3</v>
      </c>
      <c r="AF21" s="67">
        <f t="shared" si="2"/>
        <v>1.6333333333333332E-3</v>
      </c>
      <c r="AG21" s="55">
        <v>1.1000000000000001E-3</v>
      </c>
      <c r="AH21" s="55">
        <v>1.2999999999999999E-3</v>
      </c>
      <c r="AI21" s="55">
        <v>1.9E-3</v>
      </c>
      <c r="AJ21" s="67">
        <f t="shared" si="3"/>
        <v>1.4333333333333333E-3</v>
      </c>
      <c r="AK21" s="3">
        <v>50</v>
      </c>
      <c r="AL21" s="3">
        <v>58</v>
      </c>
      <c r="AM21" s="3">
        <v>46</v>
      </c>
      <c r="AN21" s="65">
        <f t="shared" si="4"/>
        <v>51.333333333333336</v>
      </c>
      <c r="AO21" s="3">
        <v>15</v>
      </c>
      <c r="AP21" s="3">
        <f>0.086*1024</f>
        <v>88.063999999999993</v>
      </c>
      <c r="AQ21" s="58">
        <v>47</v>
      </c>
      <c r="AR21" s="65">
        <f t="shared" si="5"/>
        <v>50.021333333333331</v>
      </c>
    </row>
    <row r="22" spans="1:47" ht="14.6" thickBot="1" x14ac:dyDescent="0.4">
      <c r="A22" s="9" t="s">
        <v>20</v>
      </c>
      <c r="B22" s="9" t="s">
        <v>21</v>
      </c>
      <c r="C22" s="9" t="s">
        <v>22</v>
      </c>
      <c r="D22" s="14" t="s">
        <v>30</v>
      </c>
      <c r="E22" s="19">
        <v>44263.909930555557</v>
      </c>
      <c r="F22" s="15">
        <v>44263.91</v>
      </c>
      <c r="G22" s="19">
        <v>44263.918287037035</v>
      </c>
      <c r="H22" s="9" t="s">
        <v>63</v>
      </c>
      <c r="I22" s="9" t="s">
        <v>92</v>
      </c>
      <c r="J22" s="9" t="s">
        <v>90</v>
      </c>
      <c r="K22" s="7" t="s">
        <v>122</v>
      </c>
      <c r="L22" s="26">
        <f t="shared" si="0"/>
        <v>8.287037031550426E-3</v>
      </c>
      <c r="M22" s="29"/>
      <c r="N22" s="29"/>
      <c r="O22" s="26">
        <v>8.287037031550426E-3</v>
      </c>
      <c r="Q22" s="26">
        <f t="shared" si="1"/>
        <v>6.9444446125999093E-5</v>
      </c>
      <c r="R22" s="30"/>
      <c r="T22" s="30">
        <f t="shared" si="7"/>
        <v>8.287037031550426E-3</v>
      </c>
      <c r="V22" s="55">
        <v>1.6000000000000001E-3</v>
      </c>
      <c r="W22" s="55">
        <v>2.3999999999999998E-3</v>
      </c>
      <c r="Y22" s="3">
        <v>56</v>
      </c>
      <c r="Z22" s="3">
        <f>0.16*1024</f>
        <v>163.84</v>
      </c>
      <c r="AA22" s="3">
        <v>20</v>
      </c>
      <c r="AC22" s="55">
        <v>2E-3</v>
      </c>
      <c r="AD22" s="55">
        <v>1.6000000000000001E-3</v>
      </c>
      <c r="AE22" s="55">
        <v>1E-3</v>
      </c>
      <c r="AF22" s="67">
        <f t="shared" si="2"/>
        <v>1.5333333333333334E-3</v>
      </c>
      <c r="AG22" s="55">
        <v>1.6000000000000001E-3</v>
      </c>
      <c r="AH22" s="55">
        <v>2.3999999999999998E-3</v>
      </c>
      <c r="AI22" s="55">
        <v>1.5E-3</v>
      </c>
      <c r="AJ22" s="67">
        <f t="shared" si="3"/>
        <v>1.8333333333333333E-3</v>
      </c>
      <c r="AK22" s="3">
        <v>21</v>
      </c>
      <c r="AL22" s="3">
        <v>56</v>
      </c>
      <c r="AM22" s="3">
        <v>36</v>
      </c>
      <c r="AN22" s="65">
        <f t="shared" si="4"/>
        <v>37.666666666666664</v>
      </c>
      <c r="AO22" s="3">
        <v>19</v>
      </c>
      <c r="AP22" s="3">
        <f>0.16*1024</f>
        <v>163.84</v>
      </c>
      <c r="AQ22" s="58">
        <v>49</v>
      </c>
      <c r="AR22" s="65">
        <f t="shared" si="5"/>
        <v>77.28</v>
      </c>
    </row>
    <row r="23" spans="1:47" s="43" customFormat="1" ht="14.6" thickBot="1" x14ac:dyDescent="0.4">
      <c r="A23" s="33" t="s">
        <v>20</v>
      </c>
      <c r="B23" s="33" t="s">
        <v>8</v>
      </c>
      <c r="C23" s="33" t="s">
        <v>23</v>
      </c>
      <c r="D23" s="33" t="s">
        <v>14</v>
      </c>
      <c r="E23" s="39">
        <v>44263.91</v>
      </c>
      <c r="F23" s="40">
        <v>44263.91</v>
      </c>
      <c r="G23" s="39">
        <v>44263.918287037035</v>
      </c>
      <c r="H23" s="33" t="s">
        <v>63</v>
      </c>
      <c r="I23" s="33" t="s">
        <v>95</v>
      </c>
      <c r="J23" s="33" t="s">
        <v>10</v>
      </c>
      <c r="K23" s="34"/>
      <c r="L23" s="27"/>
      <c r="M23" s="41"/>
      <c r="N23" s="41"/>
      <c r="O23" s="42"/>
      <c r="P23" s="51"/>
      <c r="Q23" s="27">
        <f t="shared" si="1"/>
        <v>0</v>
      </c>
      <c r="R23" s="42"/>
      <c r="S23" s="51"/>
      <c r="T23" s="42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9"/>
      <c r="AF23" s="68"/>
      <c r="AG23" s="51"/>
      <c r="AH23" s="51"/>
      <c r="AI23" s="51"/>
      <c r="AJ23" s="68"/>
      <c r="AK23" s="51"/>
      <c r="AL23" s="51"/>
      <c r="AM23" s="51"/>
      <c r="AN23" s="66"/>
      <c r="AO23" s="51"/>
      <c r="AP23" s="51"/>
      <c r="AQ23" s="51"/>
      <c r="AR23" s="66"/>
    </row>
    <row r="24" spans="1:47" ht="14.6" thickBot="1" x14ac:dyDescent="0.4">
      <c r="A24" s="9" t="s">
        <v>24</v>
      </c>
      <c r="B24" s="9" t="s">
        <v>8</v>
      </c>
      <c r="C24" s="9" t="s">
        <v>23</v>
      </c>
      <c r="D24" s="9" t="s">
        <v>14</v>
      </c>
      <c r="E24" s="15">
        <v>44256.468344907407</v>
      </c>
      <c r="F24" s="15">
        <v>44256.468692129631</v>
      </c>
      <c r="G24" s="15">
        <v>44256.468726851854</v>
      </c>
      <c r="H24" s="9" t="s">
        <v>93</v>
      </c>
      <c r="I24" s="9" t="s">
        <v>10</v>
      </c>
      <c r="J24" s="9" t="s">
        <v>10</v>
      </c>
      <c r="K24" s="7" t="s">
        <v>120</v>
      </c>
      <c r="L24" s="26">
        <f t="shared" si="0"/>
        <v>3.4722223062999547E-5</v>
      </c>
      <c r="M24" s="26">
        <v>3.4722223062999547E-5</v>
      </c>
      <c r="N24" s="29"/>
      <c r="O24" s="30"/>
      <c r="Q24" s="26">
        <f t="shared" si="1"/>
        <v>3.4722222335403785E-4</v>
      </c>
      <c r="R24" s="30">
        <f t="shared" si="6"/>
        <v>3.4722223062999547E-5</v>
      </c>
      <c r="T24" s="30"/>
      <c r="V24" s="55">
        <v>1.5E-3</v>
      </c>
      <c r="W24" s="53">
        <v>0</v>
      </c>
      <c r="Y24" s="3">
        <v>23</v>
      </c>
      <c r="Z24" s="53">
        <v>0</v>
      </c>
      <c r="AA24" s="3">
        <v>60</v>
      </c>
      <c r="AC24" s="55">
        <v>2.3E-3</v>
      </c>
      <c r="AD24" s="55">
        <v>1.5E-3</v>
      </c>
      <c r="AE24" s="55">
        <v>1.1999999999999999E-3</v>
      </c>
      <c r="AF24" s="67">
        <f t="shared" si="2"/>
        <v>1.6666666666666668E-3</v>
      </c>
      <c r="AG24" s="53"/>
      <c r="AH24" s="53"/>
      <c r="AI24" s="53"/>
      <c r="AJ24" s="67">
        <f t="shared" si="3"/>
        <v>0</v>
      </c>
      <c r="AK24" s="3">
        <v>28</v>
      </c>
      <c r="AL24" s="3">
        <v>23</v>
      </c>
      <c r="AM24" s="3">
        <v>30</v>
      </c>
      <c r="AN24" s="65">
        <f t="shared" si="4"/>
        <v>27</v>
      </c>
      <c r="AO24" s="53"/>
      <c r="AP24" s="53"/>
      <c r="AQ24" s="53"/>
      <c r="AR24" s="65">
        <f t="shared" si="5"/>
        <v>0</v>
      </c>
    </row>
    <row r="25" spans="1:47" ht="14.6" thickBot="1" x14ac:dyDescent="0.4">
      <c r="A25" s="9" t="s">
        <v>24</v>
      </c>
      <c r="B25" s="9" t="s">
        <v>11</v>
      </c>
      <c r="C25" s="9" t="s">
        <v>13</v>
      </c>
      <c r="D25" s="9" t="s">
        <v>12</v>
      </c>
      <c r="E25" s="15">
        <v>44256.468622685185</v>
      </c>
      <c r="F25" s="19">
        <v>44256.468692129631</v>
      </c>
      <c r="G25" s="15">
        <v>44256.468854166669</v>
      </c>
      <c r="H25" s="9" t="s">
        <v>94</v>
      </c>
      <c r="I25" s="9" t="s">
        <v>10</v>
      </c>
      <c r="J25" s="9" t="s">
        <v>10</v>
      </c>
      <c r="K25" s="7" t="s">
        <v>120</v>
      </c>
      <c r="L25" s="26">
        <f t="shared" si="0"/>
        <v>1.6203703853534535E-4</v>
      </c>
      <c r="M25" s="26">
        <v>1.6203703853534535E-4</v>
      </c>
      <c r="N25" s="29"/>
      <c r="O25" s="30"/>
      <c r="Q25" s="26">
        <f t="shared" si="1"/>
        <v>6.9444446125999093E-5</v>
      </c>
      <c r="R25" s="30">
        <f t="shared" si="6"/>
        <v>1.6203703853534535E-4</v>
      </c>
      <c r="T25" s="30"/>
      <c r="V25" s="55">
        <v>1.9E-3</v>
      </c>
      <c r="W25" s="53">
        <v>0</v>
      </c>
      <c r="Y25" s="3">
        <v>32</v>
      </c>
      <c r="Z25" s="53">
        <v>0</v>
      </c>
      <c r="AA25" s="3">
        <v>20</v>
      </c>
      <c r="AC25" s="55">
        <v>1.5E-3</v>
      </c>
      <c r="AD25" s="55">
        <v>1.9E-3</v>
      </c>
      <c r="AE25" s="55">
        <v>1.5E-3</v>
      </c>
      <c r="AF25" s="67">
        <f t="shared" si="2"/>
        <v>1.6333333333333332E-3</v>
      </c>
      <c r="AG25" s="53"/>
      <c r="AH25" s="53"/>
      <c r="AI25" s="53"/>
      <c r="AJ25" s="67">
        <f t="shared" si="3"/>
        <v>0</v>
      </c>
      <c r="AK25" s="3">
        <v>50</v>
      </c>
      <c r="AL25" s="3">
        <v>32</v>
      </c>
      <c r="AM25" s="3">
        <v>29</v>
      </c>
      <c r="AN25" s="65">
        <f t="shared" si="4"/>
        <v>37</v>
      </c>
      <c r="AO25" s="53"/>
      <c r="AP25" s="53"/>
      <c r="AQ25" s="53"/>
      <c r="AR25" s="65">
        <f t="shared" si="5"/>
        <v>0</v>
      </c>
    </row>
    <row r="26" spans="1:47" ht="14.6" thickBot="1" x14ac:dyDescent="0.4">
      <c r="A26" s="9" t="s">
        <v>25</v>
      </c>
      <c r="B26" s="9" t="s">
        <v>26</v>
      </c>
      <c r="C26" s="9" t="s">
        <v>28</v>
      </c>
      <c r="D26" s="9" t="s">
        <v>27</v>
      </c>
      <c r="E26" s="15">
        <v>44256.498113425929</v>
      </c>
      <c r="F26" s="15">
        <v>44256.498194444444</v>
      </c>
      <c r="G26" s="15">
        <v>44256.498344907406</v>
      </c>
      <c r="H26" s="9" t="s">
        <v>64</v>
      </c>
      <c r="I26" s="9" t="s">
        <v>10</v>
      </c>
      <c r="J26" s="9" t="s">
        <v>10</v>
      </c>
      <c r="K26" s="7" t="s">
        <v>120</v>
      </c>
      <c r="L26" s="26">
        <f t="shared" si="0"/>
        <v>1.5046296175569296E-4</v>
      </c>
      <c r="M26" s="26">
        <v>1.5046296175569296E-4</v>
      </c>
      <c r="N26" s="29"/>
      <c r="O26" s="30"/>
      <c r="Q26" s="26">
        <f t="shared" si="1"/>
        <v>8.1018515629693866E-5</v>
      </c>
      <c r="R26" s="30">
        <f t="shared" si="6"/>
        <v>1.5046296175569296E-4</v>
      </c>
      <c r="T26" s="30"/>
      <c r="V26" s="55">
        <v>2.0999999999999999E-3</v>
      </c>
      <c r="W26" s="53">
        <v>0</v>
      </c>
      <c r="Y26" s="3">
        <v>42</v>
      </c>
      <c r="Z26" s="53">
        <v>0</v>
      </c>
      <c r="AA26" s="3">
        <v>20</v>
      </c>
      <c r="AC26" s="55">
        <v>1.8E-3</v>
      </c>
      <c r="AD26" s="55">
        <v>2.0999999999999999E-3</v>
      </c>
      <c r="AE26" s="55">
        <v>2E-3</v>
      </c>
      <c r="AF26" s="67">
        <f t="shared" si="2"/>
        <v>1.9666666666666665E-3</v>
      </c>
      <c r="AG26" s="53"/>
      <c r="AH26" s="53"/>
      <c r="AI26" s="53"/>
      <c r="AJ26" s="67">
        <f t="shared" si="3"/>
        <v>0</v>
      </c>
      <c r="AK26" s="3">
        <v>36</v>
      </c>
      <c r="AL26" s="3">
        <v>42</v>
      </c>
      <c r="AM26" s="3">
        <v>34</v>
      </c>
      <c r="AN26" s="65">
        <f t="shared" si="4"/>
        <v>37.333333333333336</v>
      </c>
      <c r="AO26" s="53"/>
      <c r="AP26" s="53"/>
      <c r="AQ26" s="53"/>
      <c r="AR26" s="65">
        <f t="shared" si="5"/>
        <v>0</v>
      </c>
    </row>
    <row r="27" spans="1:47" ht="14.6" thickBot="1" x14ac:dyDescent="0.4">
      <c r="A27" s="9" t="s">
        <v>25</v>
      </c>
      <c r="B27" s="9" t="s">
        <v>11</v>
      </c>
      <c r="C27" s="9" t="s">
        <v>13</v>
      </c>
      <c r="D27" s="9" t="s">
        <v>12</v>
      </c>
      <c r="E27" s="15">
        <v>44256.498113425929</v>
      </c>
      <c r="F27" s="15">
        <v>44256.498194444444</v>
      </c>
      <c r="G27" s="15">
        <v>44256.498344907406</v>
      </c>
      <c r="H27" s="9" t="s">
        <v>64</v>
      </c>
      <c r="I27" s="9" t="s">
        <v>10</v>
      </c>
      <c r="J27" s="9" t="s">
        <v>10</v>
      </c>
      <c r="K27" s="7" t="s">
        <v>120</v>
      </c>
      <c r="L27" s="26">
        <f t="shared" si="0"/>
        <v>1.5046296175569296E-4</v>
      </c>
      <c r="M27" s="26">
        <v>1.5046296175569296E-4</v>
      </c>
      <c r="N27" s="29"/>
      <c r="O27" s="30"/>
      <c r="Q27" s="26">
        <f t="shared" si="1"/>
        <v>8.1018515629693866E-5</v>
      </c>
      <c r="R27" s="30">
        <f t="shared" si="6"/>
        <v>1.5046296175569296E-4</v>
      </c>
      <c r="T27" s="30"/>
      <c r="V27" s="55">
        <v>1.6999999999999999E-3</v>
      </c>
      <c r="W27" s="53">
        <v>0</v>
      </c>
      <c r="Y27" s="3">
        <v>64</v>
      </c>
      <c r="Z27" s="53">
        <v>0</v>
      </c>
      <c r="AA27" s="3">
        <v>20</v>
      </c>
      <c r="AC27" s="55">
        <v>1.4E-3</v>
      </c>
      <c r="AD27" s="55">
        <v>1.6999999999999999E-3</v>
      </c>
      <c r="AE27" s="55">
        <v>1.6000000000000001E-3</v>
      </c>
      <c r="AF27" s="67">
        <f t="shared" si="2"/>
        <v>1.5666666666666667E-3</v>
      </c>
      <c r="AG27" s="53"/>
      <c r="AH27" s="53"/>
      <c r="AI27" s="53"/>
      <c r="AJ27" s="67">
        <f t="shared" si="3"/>
        <v>0</v>
      </c>
      <c r="AK27" s="3">
        <v>30</v>
      </c>
      <c r="AL27" s="3">
        <v>64</v>
      </c>
      <c r="AM27" s="3">
        <v>42</v>
      </c>
      <c r="AN27" s="65">
        <f t="shared" si="4"/>
        <v>45.333333333333336</v>
      </c>
      <c r="AO27" s="53"/>
      <c r="AP27" s="53"/>
      <c r="AQ27" s="53"/>
      <c r="AR27" s="65">
        <f t="shared" si="5"/>
        <v>0</v>
      </c>
    </row>
    <row r="28" spans="1:47" ht="14.6" thickBot="1" x14ac:dyDescent="0.4">
      <c r="A28" s="14" t="s">
        <v>29</v>
      </c>
      <c r="B28" s="14" t="s">
        <v>21</v>
      </c>
      <c r="C28" s="14" t="s">
        <v>22</v>
      </c>
      <c r="D28" s="14" t="s">
        <v>30</v>
      </c>
      <c r="E28" s="21">
        <v>44263.956296296295</v>
      </c>
      <c r="F28" s="21">
        <v>44263.956296296295</v>
      </c>
      <c r="G28" s="21">
        <v>44263.964074074072</v>
      </c>
      <c r="H28" s="9" t="s">
        <v>91</v>
      </c>
      <c r="I28" s="9" t="s">
        <v>92</v>
      </c>
      <c r="J28" s="9" t="s">
        <v>90</v>
      </c>
      <c r="K28" s="7" t="s">
        <v>122</v>
      </c>
      <c r="L28" s="26">
        <f t="shared" si="0"/>
        <v>7.7777777769370005E-3</v>
      </c>
      <c r="M28" s="26"/>
      <c r="N28" s="29"/>
      <c r="O28" s="26">
        <v>7.7777777769370005E-3</v>
      </c>
      <c r="Q28" s="26">
        <f t="shared" si="1"/>
        <v>0</v>
      </c>
      <c r="R28" s="30"/>
      <c r="T28" s="30">
        <f t="shared" si="7"/>
        <v>7.7777777769370005E-3</v>
      </c>
      <c r="V28" s="55">
        <v>2.2000000000000001E-3</v>
      </c>
      <c r="W28" s="55">
        <v>1.1999999999999999E-3</v>
      </c>
      <c r="Y28" s="3">
        <v>49</v>
      </c>
      <c r="Z28" s="3">
        <f>0.098*1024</f>
        <v>100.352</v>
      </c>
      <c r="AA28" s="3">
        <v>20</v>
      </c>
      <c r="AC28" s="55">
        <v>2.7000000000000001E-3</v>
      </c>
      <c r="AD28" s="55">
        <v>2.2000000000000001E-3</v>
      </c>
      <c r="AE28" s="55">
        <v>1.6000000000000001E-3</v>
      </c>
      <c r="AF28" s="67">
        <f t="shared" si="2"/>
        <v>2.1666666666666666E-3</v>
      </c>
      <c r="AG28" s="55">
        <v>1.5E-3</v>
      </c>
      <c r="AH28" s="55">
        <v>1.1999999999999999E-3</v>
      </c>
      <c r="AI28" s="55">
        <v>1.6000000000000001E-3</v>
      </c>
      <c r="AJ28" s="67">
        <f t="shared" si="3"/>
        <v>1.4333333333333333E-3</v>
      </c>
      <c r="AK28" s="3">
        <v>40</v>
      </c>
      <c r="AL28" s="3">
        <v>49</v>
      </c>
      <c r="AM28" s="3">
        <v>24</v>
      </c>
      <c r="AN28" s="65">
        <f t="shared" si="4"/>
        <v>37.666666666666664</v>
      </c>
      <c r="AO28" s="3">
        <v>72</v>
      </c>
      <c r="AP28" s="3">
        <f>0.098*1024</f>
        <v>100.352</v>
      </c>
      <c r="AQ28" s="58">
        <v>19</v>
      </c>
      <c r="AR28" s="65">
        <f t="shared" si="5"/>
        <v>63.783999999999999</v>
      </c>
    </row>
    <row r="29" spans="1:47" s="43" customFormat="1" ht="14.6" thickBot="1" x14ac:dyDescent="0.4">
      <c r="A29" s="33" t="s">
        <v>29</v>
      </c>
      <c r="B29" s="33" t="s">
        <v>15</v>
      </c>
      <c r="C29" s="33" t="s">
        <v>17</v>
      </c>
      <c r="D29" s="33" t="s">
        <v>16</v>
      </c>
      <c r="E29" s="39">
        <v>44263.956319444442</v>
      </c>
      <c r="F29" s="39">
        <v>44263.956296296295</v>
      </c>
      <c r="G29" s="39">
        <v>44263.964074074072</v>
      </c>
      <c r="H29" s="33"/>
      <c r="I29" s="33" t="s">
        <v>95</v>
      </c>
      <c r="J29" s="33" t="s">
        <v>10</v>
      </c>
      <c r="K29" s="34"/>
      <c r="L29" s="27"/>
      <c r="M29" s="41"/>
      <c r="N29" s="41"/>
      <c r="O29" s="27"/>
      <c r="P29" s="51"/>
      <c r="Q29" s="27"/>
      <c r="R29" s="42"/>
      <c r="S29" s="51"/>
      <c r="T29" s="42"/>
      <c r="U29" s="51"/>
      <c r="V29" s="51"/>
      <c r="W29" s="51"/>
      <c r="X29" s="51"/>
      <c r="Y29" s="51"/>
      <c r="Z29" s="51"/>
      <c r="AA29" s="51">
        <v>120</v>
      </c>
      <c r="AB29" s="51"/>
      <c r="AC29" s="51"/>
      <c r="AD29" s="51"/>
      <c r="AE29" s="59"/>
      <c r="AF29" s="68"/>
      <c r="AG29" s="51"/>
      <c r="AH29" s="51"/>
      <c r="AI29" s="51"/>
      <c r="AJ29" s="68"/>
      <c r="AK29" s="51"/>
      <c r="AL29" s="51"/>
      <c r="AM29" s="51"/>
      <c r="AN29" s="66"/>
      <c r="AO29" s="51"/>
      <c r="AP29" s="51"/>
      <c r="AQ29" s="51"/>
      <c r="AR29" s="66"/>
      <c r="AS29" s="51"/>
      <c r="AT29" s="51"/>
      <c r="AU29" s="51"/>
    </row>
    <row r="30" spans="1:47" ht="14.6" thickBot="1" x14ac:dyDescent="0.4">
      <c r="A30" s="9" t="s">
        <v>31</v>
      </c>
      <c r="B30" s="9" t="s">
        <v>54</v>
      </c>
      <c r="C30" s="9" t="s">
        <v>56</v>
      </c>
      <c r="D30" s="9" t="s">
        <v>55</v>
      </c>
      <c r="E30" s="19">
        <v>44258.455995370372</v>
      </c>
      <c r="F30" s="19">
        <v>44258.458055555559</v>
      </c>
      <c r="G30" s="19">
        <v>44258.486319444448</v>
      </c>
      <c r="H30" s="9" t="s">
        <v>65</v>
      </c>
      <c r="I30" s="9" t="s">
        <v>92</v>
      </c>
      <c r="J30" s="9" t="s">
        <v>92</v>
      </c>
      <c r="K30" s="7" t="s">
        <v>122</v>
      </c>
      <c r="L30" s="26">
        <f t="shared" si="0"/>
        <v>2.8263888889341615E-2</v>
      </c>
      <c r="M30" s="29"/>
      <c r="N30" s="29"/>
      <c r="O30" s="26">
        <v>2.8263888889341615E-2</v>
      </c>
      <c r="Q30" s="26">
        <f t="shared" si="1"/>
        <v>2.0601851865649223E-3</v>
      </c>
      <c r="R30" s="30"/>
      <c r="T30" s="30">
        <f t="shared" si="7"/>
        <v>2.8263888889341615E-2</v>
      </c>
      <c r="V30" s="55">
        <v>2.3999999999999998E-3</v>
      </c>
      <c r="W30" s="55">
        <v>1.1000000000000001E-3</v>
      </c>
      <c r="Y30" s="3">
        <v>25</v>
      </c>
      <c r="Z30" s="3">
        <f>0.15*1024</f>
        <v>153.6</v>
      </c>
      <c r="AA30" s="3">
        <v>60</v>
      </c>
      <c r="AC30" s="55">
        <v>1.8E-3</v>
      </c>
      <c r="AD30" s="55">
        <v>2.3999999999999998E-3</v>
      </c>
      <c r="AE30" s="55">
        <v>1.5E-3</v>
      </c>
      <c r="AF30" s="67">
        <f t="shared" si="2"/>
        <v>1.9E-3</v>
      </c>
      <c r="AG30" s="55">
        <v>1.6999999999999999E-3</v>
      </c>
      <c r="AH30" s="55">
        <v>1.1000000000000001E-3</v>
      </c>
      <c r="AI30" s="55">
        <v>1.4E-3</v>
      </c>
      <c r="AJ30" s="67">
        <f t="shared" si="3"/>
        <v>1.4E-3</v>
      </c>
      <c r="AK30" s="3">
        <v>33</v>
      </c>
      <c r="AL30" s="3">
        <v>25</v>
      </c>
      <c r="AM30" s="3">
        <v>27</v>
      </c>
      <c r="AN30" s="65">
        <f t="shared" si="4"/>
        <v>28.333333333333332</v>
      </c>
      <c r="AO30" s="3">
        <v>36</v>
      </c>
      <c r="AP30" s="3">
        <f>0.15*1024</f>
        <v>153.6</v>
      </c>
      <c r="AQ30" s="58">
        <v>31</v>
      </c>
      <c r="AR30" s="65">
        <f t="shared" si="5"/>
        <v>73.533333333333331</v>
      </c>
    </row>
    <row r="31" spans="1:47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4"/>
      <c r="L31" s="26"/>
      <c r="M31" s="7"/>
      <c r="N31" s="7"/>
      <c r="Q31" s="26"/>
    </row>
    <row r="32" spans="1:47" ht="14.6" thickBo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32">
        <f>SUM(M2:M31)/15</f>
        <v>2.9938271550144022E-4</v>
      </c>
      <c r="N32" s="32">
        <f>SUM(N2:N30)</f>
        <v>9.6759259259259264E-3</v>
      </c>
      <c r="O32" s="31">
        <f>SUM(O2:O30)/8</f>
        <v>1.0733506944263893E-2</v>
      </c>
      <c r="Q32" s="32"/>
    </row>
    <row r="33" spans="1:37" ht="14.6" thickBot="1" x14ac:dyDescent="0.4">
      <c r="A33" s="4"/>
      <c r="B33" s="4"/>
      <c r="C33" s="4"/>
      <c r="D33" s="4"/>
      <c r="E33" s="4"/>
      <c r="F33" s="4"/>
      <c r="G33" s="4"/>
      <c r="H33" s="4"/>
      <c r="J33" s="4"/>
      <c r="K33" s="4"/>
      <c r="L33" s="4"/>
      <c r="M33" s="7"/>
      <c r="N33" s="7"/>
      <c r="Q33" s="56"/>
      <c r="R33" s="56"/>
      <c r="S33" s="57"/>
      <c r="T33" s="56"/>
      <c r="U33" s="56"/>
      <c r="V33" s="56"/>
      <c r="W33" s="56"/>
      <c r="X33" s="56"/>
      <c r="Y33" s="56"/>
      <c r="Z33" s="56"/>
      <c r="AA33" s="56"/>
    </row>
    <row r="34" spans="1:37" x14ac:dyDescent="0.35">
      <c r="H34" s="3" t="s">
        <v>123</v>
      </c>
      <c r="I34" s="4">
        <v>9</v>
      </c>
      <c r="J34" s="3">
        <v>6</v>
      </c>
    </row>
    <row r="35" spans="1:37" x14ac:dyDescent="0.35">
      <c r="H35" s="3" t="s">
        <v>10</v>
      </c>
      <c r="I35" s="3">
        <v>16</v>
      </c>
      <c r="J35" s="3">
        <v>20</v>
      </c>
    </row>
    <row r="37" spans="1:37" ht="14.6" x14ac:dyDescent="0.4">
      <c r="U37" s="49" t="s">
        <v>132</v>
      </c>
      <c r="V37" s="49" t="s">
        <v>132</v>
      </c>
      <c r="W37" s="49" t="s">
        <v>132</v>
      </c>
      <c r="X37" s="49" t="s">
        <v>133</v>
      </c>
      <c r="Y37" s="49" t="s">
        <v>133</v>
      </c>
      <c r="Z37" s="49" t="s">
        <v>133</v>
      </c>
      <c r="AC37" s="49" t="s">
        <v>132</v>
      </c>
      <c r="AK37" s="49" t="s">
        <v>133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4DDA-7883-41B0-A21F-02332957F537}">
  <dimension ref="A1:AR36"/>
  <sheetViews>
    <sheetView workbookViewId="0">
      <pane xSplit="4" ySplit="1" topLeftCell="U2" activePane="bottomRight" state="frozen"/>
      <selection pane="topRight" activeCell="E1" sqref="E1"/>
      <selection pane="bottomLeft" activeCell="A2" sqref="A2"/>
      <selection pane="bottomRight" activeCell="AG1" sqref="AG1"/>
    </sheetView>
  </sheetViews>
  <sheetFormatPr defaultRowHeight="14.6" x14ac:dyDescent="0.4"/>
  <cols>
    <col min="1" max="1" width="18.3046875" customWidth="1"/>
    <col min="2" max="3" width="15.4609375" bestFit="1" customWidth="1"/>
    <col min="5" max="5" width="17.3046875" bestFit="1" customWidth="1"/>
    <col min="6" max="6" width="17.84375" customWidth="1"/>
    <col min="7" max="7" width="19.765625" customWidth="1"/>
    <col min="8" max="8" width="29.07421875" customWidth="1"/>
    <col min="9" max="9" width="23.4609375" customWidth="1"/>
    <col min="10" max="10" width="15.4609375" bestFit="1" customWidth="1"/>
    <col min="15" max="15" width="13.23046875" bestFit="1" customWidth="1"/>
    <col min="32" max="32" width="8.84375" style="48"/>
    <col min="40" max="40" width="8.84375" style="48"/>
  </cols>
  <sheetData>
    <row r="1" spans="1:44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9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117</v>
      </c>
      <c r="O1" s="7" t="s">
        <v>120</v>
      </c>
      <c r="P1" s="7" t="s">
        <v>121</v>
      </c>
      <c r="Q1" s="3" t="s">
        <v>122</v>
      </c>
      <c r="R1" s="38" t="s">
        <v>125</v>
      </c>
      <c r="S1" s="38" t="s">
        <v>126</v>
      </c>
      <c r="T1" s="38" t="s">
        <v>127</v>
      </c>
      <c r="U1" s="38" t="s">
        <v>128</v>
      </c>
      <c r="V1" s="50" t="s">
        <v>129</v>
      </c>
      <c r="W1" s="50" t="s">
        <v>130</v>
      </c>
      <c r="X1" s="50" t="s">
        <v>131</v>
      </c>
      <c r="Y1" s="50" t="s">
        <v>129</v>
      </c>
      <c r="Z1" s="50" t="s">
        <v>134</v>
      </c>
      <c r="AA1" s="50" t="s">
        <v>131</v>
      </c>
      <c r="AC1" s="3" t="s">
        <v>135</v>
      </c>
      <c r="AD1" s="3" t="s">
        <v>136</v>
      </c>
      <c r="AE1" s="3" t="s">
        <v>137</v>
      </c>
      <c r="AF1" s="71" t="s">
        <v>141</v>
      </c>
      <c r="AG1" s="3" t="s">
        <v>138</v>
      </c>
      <c r="AH1" s="3" t="s">
        <v>139</v>
      </c>
      <c r="AI1" s="3" t="s">
        <v>140</v>
      </c>
      <c r="AJ1" s="71" t="s">
        <v>141</v>
      </c>
      <c r="AK1" s="3" t="s">
        <v>135</v>
      </c>
      <c r="AL1" s="3" t="s">
        <v>136</v>
      </c>
      <c r="AM1" s="3" t="s">
        <v>137</v>
      </c>
      <c r="AN1" s="71" t="s">
        <v>141</v>
      </c>
      <c r="AO1" s="3" t="s">
        <v>138</v>
      </c>
      <c r="AP1" s="3" t="s">
        <v>139</v>
      </c>
      <c r="AQ1" s="3" t="s">
        <v>140</v>
      </c>
      <c r="AR1" s="71" t="s">
        <v>141</v>
      </c>
    </row>
    <row r="2" spans="1:44" ht="15" thickBot="1" x14ac:dyDescent="0.45">
      <c r="A2" s="14" t="s">
        <v>7</v>
      </c>
      <c r="B2" s="14" t="s">
        <v>8</v>
      </c>
      <c r="C2" s="14" t="s">
        <v>23</v>
      </c>
      <c r="D2" s="14" t="s">
        <v>14</v>
      </c>
      <c r="E2" s="15">
        <v>44261.041608796295</v>
      </c>
      <c r="F2" s="15">
        <v>44261.042812500003</v>
      </c>
      <c r="G2" s="15">
        <v>44261.043032407404</v>
      </c>
      <c r="H2" s="9" t="s">
        <v>98</v>
      </c>
      <c r="I2" s="9" t="s">
        <v>10</v>
      </c>
      <c r="J2" s="9" t="s">
        <v>10</v>
      </c>
      <c r="K2" s="9"/>
      <c r="L2" s="7" t="s">
        <v>120</v>
      </c>
      <c r="M2" s="26">
        <f>G2-F2</f>
        <v>2.1990740060573444E-4</v>
      </c>
      <c r="N2" s="24"/>
      <c r="O2" s="26">
        <v>2.199074074074074E-4</v>
      </c>
      <c r="P2" s="24"/>
      <c r="Q2" s="24"/>
      <c r="R2" s="26">
        <f>(F2-E2)/5</f>
        <v>2.4074074171949179E-4</v>
      </c>
      <c r="S2" s="26">
        <f>O2</f>
        <v>2.199074074074074E-4</v>
      </c>
      <c r="T2" s="26"/>
      <c r="U2" s="26"/>
      <c r="V2" s="48"/>
      <c r="W2" s="55">
        <v>3.2000000000000002E-3</v>
      </c>
      <c r="X2" s="53">
        <v>0</v>
      </c>
      <c r="Z2" s="3">
        <v>52</v>
      </c>
      <c r="AA2" s="53">
        <v>0</v>
      </c>
      <c r="AC2" s="63">
        <v>3.0999999999999999E-3</v>
      </c>
      <c r="AD2" s="63">
        <v>4.7000000000000002E-3</v>
      </c>
      <c r="AE2" s="63">
        <v>2.3999999999999998E-3</v>
      </c>
      <c r="AF2" s="69">
        <f>SUM(AC2:AE2)/3</f>
        <v>3.3999999999999998E-3</v>
      </c>
      <c r="AG2" s="73"/>
      <c r="AH2" s="73"/>
      <c r="AI2" s="73"/>
      <c r="AJ2" s="74">
        <f>SUM(AG2:AI2)/3</f>
        <v>0</v>
      </c>
      <c r="AK2" s="48">
        <v>16</v>
      </c>
      <c r="AL2" s="48">
        <v>49</v>
      </c>
      <c r="AM2" s="48">
        <v>39</v>
      </c>
      <c r="AN2" s="72">
        <f>SUM(AK2:AM2)/3</f>
        <v>34.666666666666664</v>
      </c>
      <c r="AO2" s="75"/>
      <c r="AP2" s="75"/>
      <c r="AQ2" s="75"/>
      <c r="AR2" s="76">
        <f>SUM(AO2:AQ2)/3</f>
        <v>0</v>
      </c>
    </row>
    <row r="3" spans="1:44" ht="29.15" thickBot="1" x14ac:dyDescent="0.45">
      <c r="A3" s="9" t="s">
        <v>18</v>
      </c>
      <c r="B3" s="16" t="s">
        <v>11</v>
      </c>
      <c r="C3" s="16" t="s">
        <v>13</v>
      </c>
      <c r="D3" s="16" t="s">
        <v>12</v>
      </c>
      <c r="E3" s="15">
        <v>44260.491585648146</v>
      </c>
      <c r="F3" s="15">
        <v>44260.491620370369</v>
      </c>
      <c r="G3" s="15">
        <v>44260.491643518515</v>
      </c>
      <c r="H3" s="16" t="s">
        <v>99</v>
      </c>
      <c r="I3" s="9" t="s">
        <v>10</v>
      </c>
      <c r="J3" s="9" t="s">
        <v>10</v>
      </c>
      <c r="K3" s="9"/>
      <c r="L3" s="7" t="s">
        <v>120</v>
      </c>
      <c r="M3" s="26">
        <f t="shared" ref="M3:M28" si="0">G3-F3</f>
        <v>2.314814628334716E-5</v>
      </c>
      <c r="N3" s="24"/>
      <c r="O3" s="26">
        <v>2.3148148148148147E-5</v>
      </c>
      <c r="P3" s="24"/>
      <c r="Q3" s="24"/>
      <c r="R3" s="26">
        <f t="shared" ref="R3:R28" si="1">F3-E3</f>
        <v>3.4722223062999547E-5</v>
      </c>
      <c r="S3" s="26">
        <f t="shared" ref="S3:S25" si="2">O3</f>
        <v>2.3148148148148147E-5</v>
      </c>
      <c r="T3" s="26"/>
      <c r="U3" s="26"/>
      <c r="V3" s="48"/>
      <c r="W3" s="55">
        <v>2.7000000000000001E-3</v>
      </c>
      <c r="X3" s="53">
        <v>0</v>
      </c>
      <c r="Z3" s="3">
        <v>32</v>
      </c>
      <c r="AA3" s="53">
        <v>0</v>
      </c>
      <c r="AC3" s="63">
        <v>3.0000000000000001E-3</v>
      </c>
      <c r="AD3" s="63">
        <v>1.5E-3</v>
      </c>
      <c r="AE3" s="63">
        <v>2E-3</v>
      </c>
      <c r="AF3" s="69">
        <f t="shared" ref="AF3:AF28" si="3">SUM(AC3:AE3)/3</f>
        <v>2.166666666666667E-3</v>
      </c>
      <c r="AG3" s="73"/>
      <c r="AH3" s="73"/>
      <c r="AI3" s="73"/>
      <c r="AJ3" s="74">
        <f t="shared" ref="AJ3:AJ28" si="4">SUM(AG3:AI3)/3</f>
        <v>0</v>
      </c>
      <c r="AK3" s="48">
        <v>14</v>
      </c>
      <c r="AL3" s="48">
        <v>33</v>
      </c>
      <c r="AM3" s="48">
        <v>48</v>
      </c>
      <c r="AN3" s="72">
        <f t="shared" ref="AN3:AN28" si="5">SUM(AK3:AM3)/3</f>
        <v>31.666666666666668</v>
      </c>
      <c r="AO3" s="75"/>
      <c r="AP3" s="75"/>
      <c r="AQ3" s="75"/>
      <c r="AR3" s="76">
        <f t="shared" ref="AR3:AR28" si="6">SUM(AO3:AQ3)/3</f>
        <v>0</v>
      </c>
    </row>
    <row r="4" spans="1:44" ht="43.3" thickBot="1" x14ac:dyDescent="0.45">
      <c r="A4" s="14" t="s">
        <v>19</v>
      </c>
      <c r="B4" s="17" t="s">
        <v>15</v>
      </c>
      <c r="C4" s="17" t="s">
        <v>17</v>
      </c>
      <c r="D4" s="17" t="s">
        <v>16</v>
      </c>
      <c r="E4" s="15">
        <v>44261.029918981483</v>
      </c>
      <c r="F4" s="15">
        <v>44261.031539351854</v>
      </c>
      <c r="G4" s="15">
        <v>44261.03230324074</v>
      </c>
      <c r="H4" s="16" t="s">
        <v>68</v>
      </c>
      <c r="I4" s="9" t="s">
        <v>10</v>
      </c>
      <c r="J4" s="9" t="s">
        <v>10</v>
      </c>
      <c r="K4" s="9"/>
      <c r="L4" s="7" t="s">
        <v>120</v>
      </c>
      <c r="M4" s="26">
        <f t="shared" si="0"/>
        <v>7.6388888555811718E-4</v>
      </c>
      <c r="N4" s="24"/>
      <c r="O4" s="26">
        <v>6.3657407407407402E-4</v>
      </c>
      <c r="P4" s="24"/>
      <c r="Q4" s="24"/>
      <c r="R4" s="26">
        <f>(F4-E4)/5</f>
        <v>3.2407407416030766E-4</v>
      </c>
      <c r="S4" s="26">
        <f t="shared" si="2"/>
        <v>6.3657407407407402E-4</v>
      </c>
      <c r="T4" s="26"/>
      <c r="U4" s="26"/>
      <c r="V4" s="48"/>
      <c r="W4" s="55">
        <v>2.3999999999999998E-3</v>
      </c>
      <c r="X4" s="53">
        <v>0</v>
      </c>
      <c r="Z4" s="3">
        <v>62</v>
      </c>
      <c r="AA4" s="53">
        <v>0</v>
      </c>
      <c r="AC4" s="63">
        <v>8.0000000000000004E-4</v>
      </c>
      <c r="AD4" s="63">
        <v>4.5999999999999999E-3</v>
      </c>
      <c r="AE4" s="63">
        <v>3.5999999999999999E-3</v>
      </c>
      <c r="AF4" s="69">
        <f t="shared" si="3"/>
        <v>3.0000000000000005E-3</v>
      </c>
      <c r="AG4" s="73"/>
      <c r="AH4" s="73"/>
      <c r="AI4" s="73"/>
      <c r="AJ4" s="74">
        <f t="shared" si="4"/>
        <v>0</v>
      </c>
      <c r="AK4" s="48">
        <v>55</v>
      </c>
      <c r="AL4" s="48">
        <v>41</v>
      </c>
      <c r="AM4" s="48">
        <v>51</v>
      </c>
      <c r="AN4" s="72">
        <f t="shared" si="5"/>
        <v>49</v>
      </c>
      <c r="AO4" s="75"/>
      <c r="AP4" s="75"/>
      <c r="AQ4" s="75"/>
      <c r="AR4" s="76">
        <f t="shared" si="6"/>
        <v>0</v>
      </c>
    </row>
    <row r="5" spans="1:44" ht="29.15" thickBot="1" x14ac:dyDescent="0.45">
      <c r="A5" s="9" t="s">
        <v>50</v>
      </c>
      <c r="B5" s="9" t="s">
        <v>51</v>
      </c>
      <c r="C5" s="9" t="s">
        <v>53</v>
      </c>
      <c r="D5" s="9" t="s">
        <v>52</v>
      </c>
      <c r="E5" s="15">
        <v>44260.590636574074</v>
      </c>
      <c r="F5" s="15">
        <v>44260.597291666665</v>
      </c>
      <c r="G5" s="15">
        <v>44260.598854166667</v>
      </c>
      <c r="H5" s="18" t="s">
        <v>100</v>
      </c>
      <c r="I5" s="9" t="s">
        <v>10</v>
      </c>
      <c r="J5" s="9" t="s">
        <v>10</v>
      </c>
      <c r="K5" s="9"/>
      <c r="L5" s="7" t="s">
        <v>120</v>
      </c>
      <c r="M5" s="26">
        <f t="shared" si="0"/>
        <v>1.5625000014551915E-3</v>
      </c>
      <c r="N5" s="24"/>
      <c r="O5" s="26">
        <v>1.5625000014551915E-3</v>
      </c>
      <c r="P5" s="24"/>
      <c r="Q5" s="24"/>
      <c r="R5" s="26">
        <v>1.0995370370370371E-3</v>
      </c>
      <c r="S5" s="26">
        <f t="shared" si="2"/>
        <v>1.5625000014551915E-3</v>
      </c>
      <c r="T5" s="26"/>
      <c r="U5" s="26"/>
      <c r="V5" s="48"/>
      <c r="W5" s="55">
        <v>3.3999999999999998E-3</v>
      </c>
      <c r="X5" s="53">
        <v>0</v>
      </c>
      <c r="Z5" s="3">
        <v>48</v>
      </c>
      <c r="AA5" s="53">
        <v>0</v>
      </c>
      <c r="AC5" s="63">
        <v>2.3E-3</v>
      </c>
      <c r="AD5" s="63">
        <v>3.7000000000000002E-3</v>
      </c>
      <c r="AE5" s="63">
        <v>8.9999999999999998E-4</v>
      </c>
      <c r="AF5" s="69">
        <f t="shared" si="3"/>
        <v>2.3E-3</v>
      </c>
      <c r="AG5" s="73"/>
      <c r="AH5" s="73"/>
      <c r="AI5" s="73"/>
      <c r="AJ5" s="74">
        <f t="shared" si="4"/>
        <v>0</v>
      </c>
      <c r="AK5" s="48">
        <v>39</v>
      </c>
      <c r="AL5" s="48">
        <v>60</v>
      </c>
      <c r="AM5" s="48">
        <v>23</v>
      </c>
      <c r="AN5" s="72">
        <f t="shared" si="5"/>
        <v>40.666666666666664</v>
      </c>
      <c r="AO5" s="75"/>
      <c r="AP5" s="75"/>
      <c r="AQ5" s="75"/>
      <c r="AR5" s="76">
        <f t="shared" si="6"/>
        <v>0</v>
      </c>
    </row>
    <row r="6" spans="1:44" ht="15" thickBot="1" x14ac:dyDescent="0.45">
      <c r="A6" s="14" t="s">
        <v>20</v>
      </c>
      <c r="B6" s="9" t="s">
        <v>21</v>
      </c>
      <c r="C6" s="9" t="s">
        <v>22</v>
      </c>
      <c r="D6" s="14" t="s">
        <v>30</v>
      </c>
      <c r="E6" s="15">
        <v>44264.347245370373</v>
      </c>
      <c r="F6" s="15">
        <v>44264.347303240742</v>
      </c>
      <c r="G6" s="15">
        <v>44264.362708333334</v>
      </c>
      <c r="H6" s="18" t="s">
        <v>92</v>
      </c>
      <c r="I6" s="9" t="s">
        <v>92</v>
      </c>
      <c r="J6" s="9" t="s">
        <v>90</v>
      </c>
      <c r="K6" s="9"/>
      <c r="L6" s="7" t="s">
        <v>122</v>
      </c>
      <c r="M6" s="26">
        <f t="shared" si="0"/>
        <v>1.5405092592118308E-2</v>
      </c>
      <c r="N6" s="24"/>
      <c r="O6" s="24"/>
      <c r="P6" s="24"/>
      <c r="Q6" s="26">
        <v>1.5405092592592593E-2</v>
      </c>
      <c r="R6" s="26">
        <f t="shared" si="1"/>
        <v>5.7870369346346706E-5</v>
      </c>
      <c r="S6" s="26"/>
      <c r="T6" s="26"/>
      <c r="U6" s="26">
        <f t="shared" ref="U6:U28" si="7">Q6</f>
        <v>1.5405092592592593E-2</v>
      </c>
      <c r="V6" s="48"/>
      <c r="W6" s="55">
        <v>2.8E-3</v>
      </c>
      <c r="X6" s="55">
        <v>2.8999999999999998E-3</v>
      </c>
      <c r="Z6" s="3">
        <v>41</v>
      </c>
      <c r="AA6" s="3">
        <v>124</v>
      </c>
      <c r="AC6" s="63">
        <v>4.1999999999999997E-3</v>
      </c>
      <c r="AD6" s="63">
        <v>1.5E-3</v>
      </c>
      <c r="AE6" s="63">
        <v>2.3E-3</v>
      </c>
      <c r="AF6" s="69">
        <f t="shared" si="3"/>
        <v>2.6666666666666666E-3</v>
      </c>
      <c r="AG6" s="63">
        <v>3.0999999999999999E-3</v>
      </c>
      <c r="AH6" s="63">
        <v>3.5000000000000001E-3</v>
      </c>
      <c r="AI6" s="63">
        <v>3.0999999999999999E-3</v>
      </c>
      <c r="AJ6" s="69">
        <f t="shared" si="4"/>
        <v>3.2333333333333333E-3</v>
      </c>
      <c r="AK6" s="48">
        <v>52</v>
      </c>
      <c r="AL6" s="48">
        <v>42</v>
      </c>
      <c r="AM6" s="48">
        <v>27</v>
      </c>
      <c r="AN6" s="72">
        <f t="shared" si="5"/>
        <v>40.333333333333336</v>
      </c>
      <c r="AO6" s="48">
        <v>22</v>
      </c>
      <c r="AP6" s="48">
        <v>67</v>
      </c>
      <c r="AQ6" s="48">
        <v>42</v>
      </c>
      <c r="AR6" s="72">
        <f t="shared" si="6"/>
        <v>43.666666666666664</v>
      </c>
    </row>
    <row r="7" spans="1:44" s="45" customFormat="1" ht="29.15" thickBot="1" x14ac:dyDescent="0.45">
      <c r="A7" s="33"/>
      <c r="B7" s="33" t="s">
        <v>8</v>
      </c>
      <c r="C7" s="33" t="s">
        <v>23</v>
      </c>
      <c r="D7" s="33" t="s">
        <v>14</v>
      </c>
      <c r="E7" s="39"/>
      <c r="F7" s="40"/>
      <c r="G7" s="40"/>
      <c r="H7" s="37" t="s">
        <v>101</v>
      </c>
      <c r="I7" s="33"/>
      <c r="J7" s="33"/>
      <c r="K7" s="33"/>
      <c r="L7" s="34"/>
      <c r="M7" s="27"/>
      <c r="N7" s="44"/>
      <c r="O7" s="44"/>
      <c r="P7" s="44"/>
      <c r="Q7" s="44"/>
      <c r="R7" s="27"/>
      <c r="S7" s="27"/>
      <c r="T7" s="27"/>
      <c r="U7" s="27"/>
      <c r="V7" s="51"/>
      <c r="W7" s="59"/>
      <c r="X7" s="59"/>
      <c r="Z7" s="51"/>
      <c r="AA7" s="51"/>
      <c r="AC7" s="64"/>
      <c r="AD7" s="64"/>
      <c r="AE7" s="64"/>
      <c r="AF7" s="70"/>
      <c r="AG7" s="64"/>
      <c r="AH7" s="64"/>
      <c r="AI7" s="64"/>
      <c r="AJ7" s="70"/>
      <c r="AN7" s="77"/>
      <c r="AR7" s="77"/>
    </row>
    <row r="8" spans="1:44" ht="29.15" thickBot="1" x14ac:dyDescent="0.45">
      <c r="A8" s="9" t="s">
        <v>24</v>
      </c>
      <c r="B8" s="9" t="s">
        <v>8</v>
      </c>
      <c r="C8" s="9" t="s">
        <v>23</v>
      </c>
      <c r="D8" s="9" t="s">
        <v>14</v>
      </c>
      <c r="E8" s="19">
        <v>44264.364849537036</v>
      </c>
      <c r="F8" s="15">
        <v>44264.36515046296</v>
      </c>
      <c r="G8" s="15">
        <v>44264.371064814812</v>
      </c>
      <c r="H8" s="18" t="s">
        <v>57</v>
      </c>
      <c r="I8" s="9" t="s">
        <v>10</v>
      </c>
      <c r="J8" s="9" t="s">
        <v>10</v>
      </c>
      <c r="K8" s="9"/>
      <c r="L8" s="7" t="s">
        <v>120</v>
      </c>
      <c r="M8" s="26">
        <f t="shared" si="0"/>
        <v>5.914351851970423E-3</v>
      </c>
      <c r="N8" s="24"/>
      <c r="O8" s="26">
        <v>5.9143518518518521E-3</v>
      </c>
      <c r="P8" s="24"/>
      <c r="Q8" s="24"/>
      <c r="R8" s="26">
        <f t="shared" si="1"/>
        <v>3.0092592351138592E-4</v>
      </c>
      <c r="S8" s="26">
        <f t="shared" si="2"/>
        <v>5.9143518518518521E-3</v>
      </c>
      <c r="T8" s="26"/>
      <c r="U8" s="26"/>
      <c r="V8" s="48"/>
      <c r="W8" s="55">
        <v>3.5000000000000001E-3</v>
      </c>
      <c r="X8" s="53">
        <v>0</v>
      </c>
      <c r="Y8" s="46"/>
      <c r="Z8" s="58"/>
      <c r="AA8" s="53">
        <v>0</v>
      </c>
      <c r="AC8" s="63">
        <v>3.2000000000000002E-3</v>
      </c>
      <c r="AD8" s="63">
        <v>3.3E-3</v>
      </c>
      <c r="AE8" s="63">
        <v>3.5000000000000001E-3</v>
      </c>
      <c r="AF8" s="69">
        <f t="shared" si="3"/>
        <v>3.3333333333333335E-3</v>
      </c>
      <c r="AG8" s="73"/>
      <c r="AH8" s="73"/>
      <c r="AI8" s="73"/>
      <c r="AJ8" s="74">
        <f t="shared" si="4"/>
        <v>0</v>
      </c>
      <c r="AK8" s="48">
        <v>40</v>
      </c>
      <c r="AL8" s="48">
        <v>35</v>
      </c>
      <c r="AM8" s="48">
        <v>31</v>
      </c>
      <c r="AN8" s="72">
        <f t="shared" si="5"/>
        <v>35.333333333333336</v>
      </c>
      <c r="AO8" s="75"/>
      <c r="AP8" s="75"/>
      <c r="AQ8" s="75"/>
      <c r="AR8" s="76">
        <f t="shared" si="6"/>
        <v>0</v>
      </c>
    </row>
    <row r="9" spans="1:44" ht="29.15" thickBot="1" x14ac:dyDescent="0.45">
      <c r="A9" s="9"/>
      <c r="B9" s="9" t="s">
        <v>11</v>
      </c>
      <c r="C9" s="9" t="s">
        <v>13</v>
      </c>
      <c r="D9" s="9" t="s">
        <v>12</v>
      </c>
      <c r="E9" s="15">
        <v>44264.364849537036</v>
      </c>
      <c r="F9" s="15">
        <v>44264.36515046296</v>
      </c>
      <c r="G9" s="15">
        <v>44264.371064814812</v>
      </c>
      <c r="H9" s="16" t="s">
        <v>102</v>
      </c>
      <c r="I9" s="9" t="s">
        <v>10</v>
      </c>
      <c r="J9" s="9" t="s">
        <v>10</v>
      </c>
      <c r="K9" s="9"/>
      <c r="L9" s="7" t="s">
        <v>120</v>
      </c>
      <c r="M9" s="26">
        <f t="shared" si="0"/>
        <v>5.914351851970423E-3</v>
      </c>
      <c r="N9" s="24"/>
      <c r="O9" s="26">
        <v>5.914351851970423E-3</v>
      </c>
      <c r="P9" s="24"/>
      <c r="Q9" s="24"/>
      <c r="R9" s="26">
        <f t="shared" si="1"/>
        <v>3.0092592351138592E-4</v>
      </c>
      <c r="S9" s="26">
        <f t="shared" si="2"/>
        <v>5.914351851970423E-3</v>
      </c>
      <c r="T9" s="26"/>
      <c r="U9" s="26"/>
      <c r="V9" s="48"/>
      <c r="W9" s="55">
        <v>4.0000000000000001E-3</v>
      </c>
      <c r="X9" s="53">
        <v>0</v>
      </c>
      <c r="Z9" s="3">
        <v>16</v>
      </c>
      <c r="AA9" s="53">
        <v>0</v>
      </c>
      <c r="AC9" s="63">
        <v>1.5E-3</v>
      </c>
      <c r="AD9" s="63">
        <v>5.0000000000000001E-3</v>
      </c>
      <c r="AE9" s="63">
        <v>2.3E-3</v>
      </c>
      <c r="AF9" s="69">
        <f t="shared" si="3"/>
        <v>2.9333333333333334E-3</v>
      </c>
      <c r="AG9" s="73"/>
      <c r="AH9" s="73"/>
      <c r="AI9" s="73"/>
      <c r="AJ9" s="74">
        <f t="shared" si="4"/>
        <v>0</v>
      </c>
      <c r="AK9" s="48">
        <v>16</v>
      </c>
      <c r="AL9" s="48">
        <v>50</v>
      </c>
      <c r="AM9" s="48">
        <v>20</v>
      </c>
      <c r="AN9" s="72">
        <f t="shared" si="5"/>
        <v>28.666666666666668</v>
      </c>
      <c r="AO9" s="75"/>
      <c r="AP9" s="75"/>
      <c r="AQ9" s="75"/>
      <c r="AR9" s="76">
        <f t="shared" si="6"/>
        <v>0</v>
      </c>
    </row>
    <row r="10" spans="1:44" ht="29.15" thickBot="1" x14ac:dyDescent="0.45">
      <c r="A10" s="9" t="s">
        <v>25</v>
      </c>
      <c r="B10" s="9" t="s">
        <v>26</v>
      </c>
      <c r="C10" s="9" t="s">
        <v>28</v>
      </c>
      <c r="D10" s="9" t="s">
        <v>27</v>
      </c>
      <c r="E10" s="15">
        <v>44260.744895833333</v>
      </c>
      <c r="F10" s="15">
        <v>44260.745127314818</v>
      </c>
      <c r="G10" s="15">
        <v>44260.745243055557</v>
      </c>
      <c r="H10" s="16" t="s">
        <v>102</v>
      </c>
      <c r="I10" s="9" t="s">
        <v>10</v>
      </c>
      <c r="J10" s="9" t="s">
        <v>10</v>
      </c>
      <c r="K10" s="9"/>
      <c r="L10" s="7" t="s">
        <v>120</v>
      </c>
      <c r="M10" s="26">
        <f t="shared" si="0"/>
        <v>1.1574073869269341E-4</v>
      </c>
      <c r="N10" s="24"/>
      <c r="O10" s="26">
        <v>1.1574073869269341E-4</v>
      </c>
      <c r="P10" s="24"/>
      <c r="Q10" s="24"/>
      <c r="R10" s="26">
        <f t="shared" si="1"/>
        <v>2.3148148466134444E-4</v>
      </c>
      <c r="S10" s="26">
        <f t="shared" si="2"/>
        <v>1.1574073869269341E-4</v>
      </c>
      <c r="T10" s="26"/>
      <c r="U10" s="26"/>
      <c r="V10" s="48"/>
      <c r="W10" s="55">
        <v>2.2000000000000001E-3</v>
      </c>
      <c r="X10" s="53">
        <v>0</v>
      </c>
      <c r="Z10" s="3">
        <v>37</v>
      </c>
      <c r="AA10" s="53">
        <v>0</v>
      </c>
      <c r="AC10" s="63">
        <v>3.5000000000000001E-3</v>
      </c>
      <c r="AD10" s="63">
        <v>2E-3</v>
      </c>
      <c r="AE10" s="63">
        <v>1.8E-3</v>
      </c>
      <c r="AF10" s="69">
        <f t="shared" si="3"/>
        <v>2.4333333333333329E-3</v>
      </c>
      <c r="AG10" s="73"/>
      <c r="AH10" s="73"/>
      <c r="AI10" s="73"/>
      <c r="AJ10" s="74">
        <f t="shared" si="4"/>
        <v>0</v>
      </c>
      <c r="AK10" s="48">
        <v>44</v>
      </c>
      <c r="AL10" s="48">
        <v>63</v>
      </c>
      <c r="AM10" s="48">
        <v>20</v>
      </c>
      <c r="AN10" s="72">
        <f t="shared" si="5"/>
        <v>42.333333333333336</v>
      </c>
      <c r="AO10" s="75"/>
      <c r="AP10" s="75"/>
      <c r="AQ10" s="75"/>
      <c r="AR10" s="76">
        <f t="shared" si="6"/>
        <v>0</v>
      </c>
    </row>
    <row r="11" spans="1:44" ht="29.15" thickBot="1" x14ac:dyDescent="0.45">
      <c r="A11" s="9"/>
      <c r="B11" s="9" t="s">
        <v>11</v>
      </c>
      <c r="C11" s="9" t="s">
        <v>13</v>
      </c>
      <c r="D11" s="9" t="s">
        <v>12</v>
      </c>
      <c r="E11" s="15">
        <v>44260.744895833333</v>
      </c>
      <c r="F11" s="15">
        <v>44260.745127314818</v>
      </c>
      <c r="G11" s="15">
        <v>44260.745243055557</v>
      </c>
      <c r="H11" s="16" t="s">
        <v>102</v>
      </c>
      <c r="I11" s="9" t="s">
        <v>10</v>
      </c>
      <c r="J11" s="9" t="s">
        <v>10</v>
      </c>
      <c r="K11" s="9"/>
      <c r="L11" s="7" t="s">
        <v>120</v>
      </c>
      <c r="M11" s="26">
        <f t="shared" si="0"/>
        <v>1.1574073869269341E-4</v>
      </c>
      <c r="N11" s="24"/>
      <c r="O11" s="26">
        <v>1.1574073869269341E-4</v>
      </c>
      <c r="P11" s="24"/>
      <c r="Q11" s="24"/>
      <c r="R11" s="26">
        <f t="shared" si="1"/>
        <v>2.3148148466134444E-4</v>
      </c>
      <c r="S11" s="26">
        <f t="shared" si="2"/>
        <v>1.1574073869269341E-4</v>
      </c>
      <c r="T11" s="26"/>
      <c r="U11" s="26"/>
      <c r="V11" s="48"/>
      <c r="W11" s="55">
        <v>2.8E-3</v>
      </c>
      <c r="X11" s="53">
        <v>0</v>
      </c>
      <c r="Z11" s="3">
        <v>53</v>
      </c>
      <c r="AA11" s="53">
        <v>0</v>
      </c>
      <c r="AC11" s="63">
        <v>3.0000000000000001E-3</v>
      </c>
      <c r="AD11" s="63">
        <v>3.8E-3</v>
      </c>
      <c r="AE11" s="63">
        <v>1.8E-3</v>
      </c>
      <c r="AF11" s="69">
        <f t="shared" si="3"/>
        <v>2.8666666666666667E-3</v>
      </c>
      <c r="AG11" s="73"/>
      <c r="AH11" s="73"/>
      <c r="AI11" s="73"/>
      <c r="AJ11" s="74">
        <f t="shared" si="4"/>
        <v>0</v>
      </c>
      <c r="AK11" s="48">
        <v>12</v>
      </c>
      <c r="AL11" s="48">
        <v>57</v>
      </c>
      <c r="AM11" s="48">
        <v>46</v>
      </c>
      <c r="AN11" s="72">
        <f t="shared" si="5"/>
        <v>38.333333333333336</v>
      </c>
      <c r="AO11" s="75"/>
      <c r="AP11" s="75"/>
      <c r="AQ11" s="75"/>
      <c r="AR11" s="76">
        <f t="shared" si="6"/>
        <v>0</v>
      </c>
    </row>
    <row r="12" spans="1:44" ht="29.15" thickBot="1" x14ac:dyDescent="0.45">
      <c r="A12" s="14" t="s">
        <v>29</v>
      </c>
      <c r="B12" s="9" t="s">
        <v>21</v>
      </c>
      <c r="C12" s="9" t="s">
        <v>22</v>
      </c>
      <c r="D12" s="9" t="s">
        <v>30</v>
      </c>
      <c r="E12" s="15">
        <v>44264.377418981479</v>
      </c>
      <c r="F12" s="15">
        <v>44264.377511574072</v>
      </c>
      <c r="G12" s="15">
        <v>44264.387291666666</v>
      </c>
      <c r="H12" s="18" t="s">
        <v>96</v>
      </c>
      <c r="I12" s="9" t="s">
        <v>92</v>
      </c>
      <c r="J12" s="9" t="s">
        <v>90</v>
      </c>
      <c r="K12" s="9"/>
      <c r="L12" s="7" t="s">
        <v>122</v>
      </c>
      <c r="M12" s="26">
        <f t="shared" si="0"/>
        <v>9.7800925941555761E-3</v>
      </c>
      <c r="N12" s="24"/>
      <c r="O12" s="24"/>
      <c r="P12" s="24"/>
      <c r="Q12" s="26">
        <v>9.780092592592592E-3</v>
      </c>
      <c r="R12" s="26">
        <f t="shared" si="1"/>
        <v>9.2592592409346253E-5</v>
      </c>
      <c r="S12" s="26"/>
      <c r="T12" s="26"/>
      <c r="U12" s="26">
        <f t="shared" si="7"/>
        <v>9.780092592592592E-3</v>
      </c>
      <c r="V12" s="48"/>
      <c r="W12" s="55">
        <v>2.2000000000000001E-3</v>
      </c>
      <c r="X12" s="60">
        <v>0</v>
      </c>
      <c r="Y12" s="61"/>
      <c r="Z12" s="60">
        <v>41</v>
      </c>
      <c r="AA12" s="60">
        <v>0</v>
      </c>
      <c r="AC12" s="63">
        <v>8.9999999999999998E-4</v>
      </c>
      <c r="AD12" s="63">
        <v>3.8E-3</v>
      </c>
      <c r="AE12" s="63">
        <v>1.1000000000000001E-3</v>
      </c>
      <c r="AF12" s="69">
        <f t="shared" si="3"/>
        <v>1.9333333333333336E-3</v>
      </c>
      <c r="AG12" s="63">
        <v>1E-3</v>
      </c>
      <c r="AH12" s="63">
        <v>2.3E-3</v>
      </c>
      <c r="AI12" s="63">
        <v>1.2999999999999999E-3</v>
      </c>
      <c r="AJ12" s="69">
        <f t="shared" si="4"/>
        <v>1.5333333333333334E-3</v>
      </c>
      <c r="AK12" s="48">
        <v>21</v>
      </c>
      <c r="AL12" s="48">
        <v>30</v>
      </c>
      <c r="AM12" s="48">
        <v>33</v>
      </c>
      <c r="AN12" s="72">
        <f t="shared" si="5"/>
        <v>28</v>
      </c>
      <c r="AO12" s="48">
        <v>19</v>
      </c>
      <c r="AP12" s="48">
        <v>132</v>
      </c>
      <c r="AQ12" s="48">
        <v>28</v>
      </c>
      <c r="AR12" s="72">
        <f t="shared" si="6"/>
        <v>59.666666666666664</v>
      </c>
    </row>
    <row r="13" spans="1:44" s="45" customFormat="1" ht="15" thickBot="1" x14ac:dyDescent="0.45">
      <c r="A13" s="33"/>
      <c r="B13" s="33" t="s">
        <v>15</v>
      </c>
      <c r="C13" s="33" t="s">
        <v>17</v>
      </c>
      <c r="D13" s="33" t="s">
        <v>16</v>
      </c>
      <c r="E13" s="40">
        <v>44264.377418981479</v>
      </c>
      <c r="F13" s="40">
        <v>44264.377511574072</v>
      </c>
      <c r="G13" s="40">
        <v>44264.387291666666</v>
      </c>
      <c r="H13" s="37" t="s">
        <v>95</v>
      </c>
      <c r="I13" s="37"/>
      <c r="J13" s="33"/>
      <c r="K13" s="33"/>
      <c r="L13" s="34"/>
      <c r="M13" s="27"/>
      <c r="N13" s="44"/>
      <c r="O13" s="44"/>
      <c r="P13" s="44"/>
      <c r="Q13" s="27"/>
      <c r="R13" s="27"/>
      <c r="S13" s="27"/>
      <c r="T13" s="27"/>
      <c r="U13" s="27"/>
      <c r="V13" s="51"/>
      <c r="W13" s="59"/>
      <c r="X13" s="59"/>
      <c r="Z13" s="51"/>
      <c r="AA13" s="51"/>
      <c r="AC13" s="64"/>
      <c r="AD13" s="64"/>
      <c r="AE13" s="64"/>
      <c r="AF13" s="70"/>
      <c r="AG13" s="64"/>
      <c r="AH13" s="64"/>
      <c r="AI13" s="64"/>
      <c r="AJ13" s="70"/>
      <c r="AN13" s="77"/>
      <c r="AR13" s="77"/>
    </row>
    <row r="14" spans="1:44" ht="15" customHeight="1" thickBot="1" x14ac:dyDescent="0.45">
      <c r="A14" s="9" t="s">
        <v>31</v>
      </c>
      <c r="B14" s="9" t="s">
        <v>54</v>
      </c>
      <c r="C14" s="9" t="s">
        <v>56</v>
      </c>
      <c r="D14" s="9" t="s">
        <v>55</v>
      </c>
      <c r="E14" s="15">
        <v>44260.9455787037</v>
      </c>
      <c r="F14" s="15">
        <v>44260.948113425926</v>
      </c>
      <c r="G14" s="15">
        <v>44260.955057870371</v>
      </c>
      <c r="H14" s="16" t="s">
        <v>65</v>
      </c>
      <c r="I14" s="9" t="s">
        <v>92</v>
      </c>
      <c r="J14" s="9" t="s">
        <v>92</v>
      </c>
      <c r="K14" s="9"/>
      <c r="L14" s="7" t="s">
        <v>122</v>
      </c>
      <c r="M14" s="26">
        <f t="shared" si="0"/>
        <v>6.9444444452528842E-3</v>
      </c>
      <c r="N14" s="24"/>
      <c r="O14" s="24"/>
      <c r="P14" s="24"/>
      <c r="Q14" s="26">
        <v>6.9444444452528842E-3</v>
      </c>
      <c r="R14" s="26">
        <f t="shared" si="1"/>
        <v>2.534722225391306E-3</v>
      </c>
      <c r="S14" s="26">
        <f t="shared" si="2"/>
        <v>0</v>
      </c>
      <c r="T14" s="26">
        <f t="shared" ref="T14:T18" si="8">P14</f>
        <v>0</v>
      </c>
      <c r="U14" s="26">
        <f t="shared" si="7"/>
        <v>6.9444444452528842E-3</v>
      </c>
      <c r="V14" s="48"/>
      <c r="W14" s="60"/>
      <c r="X14" s="60"/>
      <c r="Y14" s="61"/>
      <c r="Z14" s="60"/>
      <c r="AA14" s="60"/>
      <c r="AC14" s="63">
        <v>4.1000000000000003E-3</v>
      </c>
      <c r="AD14" s="63">
        <v>4.5999999999999999E-3</v>
      </c>
      <c r="AE14" s="63">
        <v>1.6999999999999999E-3</v>
      </c>
      <c r="AF14" s="69">
        <f t="shared" si="3"/>
        <v>3.4666666666666665E-3</v>
      </c>
      <c r="AG14" s="63">
        <v>2.3999999999999998E-3</v>
      </c>
      <c r="AH14" s="63">
        <v>2.3999999999999998E-3</v>
      </c>
      <c r="AI14" s="63">
        <v>4.1999999999999997E-3</v>
      </c>
      <c r="AJ14" s="69">
        <f t="shared" si="4"/>
        <v>2.9999999999999996E-3</v>
      </c>
      <c r="AK14" s="48">
        <v>58</v>
      </c>
      <c r="AL14" s="48">
        <v>40</v>
      </c>
      <c r="AM14" s="48">
        <v>37</v>
      </c>
      <c r="AN14" s="72">
        <f t="shared" si="5"/>
        <v>45</v>
      </c>
      <c r="AO14" s="48">
        <v>45</v>
      </c>
      <c r="AP14" s="48">
        <v>140</v>
      </c>
      <c r="AQ14" s="48">
        <v>24</v>
      </c>
      <c r="AR14" s="72">
        <f t="shared" si="6"/>
        <v>69.666666666666671</v>
      </c>
    </row>
    <row r="15" spans="1:44" ht="15" thickBot="1" x14ac:dyDescent="0.45">
      <c r="A15" s="9"/>
      <c r="B15" s="9"/>
      <c r="C15" s="9"/>
      <c r="D15" s="9"/>
      <c r="E15" s="19"/>
      <c r="F15" s="19"/>
      <c r="G15" s="19"/>
      <c r="H15" s="9"/>
      <c r="I15" s="9"/>
      <c r="J15" s="9"/>
      <c r="K15" s="9"/>
      <c r="L15" s="7"/>
      <c r="M15" s="26"/>
      <c r="N15" s="24"/>
      <c r="O15" s="24"/>
      <c r="P15" s="24"/>
      <c r="Q15" s="24"/>
      <c r="R15" s="26"/>
      <c r="S15" s="26"/>
      <c r="T15" s="26"/>
      <c r="U15" s="26"/>
      <c r="V15" s="48"/>
      <c r="W15" s="55">
        <v>1.9E-3</v>
      </c>
      <c r="X15" s="55">
        <v>1.1999999999999999E-3</v>
      </c>
      <c r="Z15" s="3">
        <v>46</v>
      </c>
      <c r="AA15" s="53">
        <f>0.11*1024</f>
        <v>112.64</v>
      </c>
      <c r="AC15" s="63">
        <v>3.5000000000000001E-3</v>
      </c>
      <c r="AD15" s="63">
        <v>3.3999999999999998E-3</v>
      </c>
      <c r="AE15" s="63">
        <v>1.8E-3</v>
      </c>
      <c r="AF15" s="69">
        <f t="shared" si="3"/>
        <v>2.8999999999999998E-3</v>
      </c>
      <c r="AG15" s="73"/>
      <c r="AH15" s="73"/>
      <c r="AI15" s="73"/>
      <c r="AJ15" s="74">
        <f t="shared" si="4"/>
        <v>0</v>
      </c>
      <c r="AK15" s="48">
        <v>53</v>
      </c>
      <c r="AL15" s="48">
        <v>60</v>
      </c>
      <c r="AM15" s="48">
        <v>33</v>
      </c>
      <c r="AN15" s="72">
        <f t="shared" si="5"/>
        <v>48.666666666666664</v>
      </c>
      <c r="AO15" s="75"/>
      <c r="AP15" s="75"/>
      <c r="AQ15" s="75"/>
      <c r="AR15" s="76">
        <f t="shared" si="6"/>
        <v>0</v>
      </c>
    </row>
    <row r="16" spans="1:44" ht="15" thickBot="1" x14ac:dyDescent="0.45">
      <c r="A16" s="14" t="s">
        <v>7</v>
      </c>
      <c r="B16" s="14" t="s">
        <v>8</v>
      </c>
      <c r="C16" s="14" t="s">
        <v>23</v>
      </c>
      <c r="D16" s="14" t="s">
        <v>14</v>
      </c>
      <c r="E16" s="15">
        <v>44260.980879629627</v>
      </c>
      <c r="F16" s="15">
        <v>44260.981817129628</v>
      </c>
      <c r="G16" s="15">
        <v>44260.982314814813</v>
      </c>
      <c r="H16" s="9" t="s">
        <v>66</v>
      </c>
      <c r="I16" s="9" t="s">
        <v>10</v>
      </c>
      <c r="J16" s="9" t="s">
        <v>10</v>
      </c>
      <c r="K16" s="9"/>
      <c r="L16" s="7" t="s">
        <v>120</v>
      </c>
      <c r="M16" s="26">
        <f>(G16-F16)/5</f>
        <v>9.9537037021946157E-5</v>
      </c>
      <c r="N16" s="24"/>
      <c r="O16" s="26">
        <f>M16</f>
        <v>9.9537037021946157E-5</v>
      </c>
      <c r="P16" s="24"/>
      <c r="Q16" s="24"/>
      <c r="R16" s="26">
        <f>(F16-E16)/5</f>
        <v>1.8750000017462299E-4</v>
      </c>
      <c r="S16" s="26">
        <f t="shared" si="2"/>
        <v>9.9537037021946157E-5</v>
      </c>
      <c r="T16" s="26"/>
      <c r="U16" s="26"/>
      <c r="V16" s="48"/>
      <c r="W16" s="3"/>
      <c r="X16" s="53"/>
      <c r="Z16" s="3"/>
      <c r="AA16" s="53"/>
      <c r="AC16" s="63">
        <v>2.3999999999999998E-3</v>
      </c>
      <c r="AD16" s="63">
        <v>4.4999999999999997E-3</v>
      </c>
      <c r="AE16" s="63">
        <v>3.0000000000000001E-3</v>
      </c>
      <c r="AF16" s="69">
        <f t="shared" si="3"/>
        <v>3.2999999999999995E-3</v>
      </c>
      <c r="AG16" s="73"/>
      <c r="AH16" s="73"/>
      <c r="AI16" s="73"/>
      <c r="AJ16" s="74">
        <f t="shared" si="4"/>
        <v>0</v>
      </c>
      <c r="AK16" s="48">
        <v>19</v>
      </c>
      <c r="AL16" s="48">
        <v>26</v>
      </c>
      <c r="AM16" s="48">
        <v>42</v>
      </c>
      <c r="AN16" s="72">
        <f t="shared" si="5"/>
        <v>29</v>
      </c>
      <c r="AO16" s="75"/>
      <c r="AP16" s="75"/>
      <c r="AQ16" s="75"/>
      <c r="AR16" s="76">
        <f t="shared" si="6"/>
        <v>0</v>
      </c>
    </row>
    <row r="17" spans="1:44" ht="29.15" thickBot="1" x14ac:dyDescent="0.45">
      <c r="A17" s="9" t="s">
        <v>18</v>
      </c>
      <c r="B17" s="16" t="s">
        <v>11</v>
      </c>
      <c r="C17" s="16" t="s">
        <v>13</v>
      </c>
      <c r="D17" s="16" t="s">
        <v>12</v>
      </c>
      <c r="E17" s="15">
        <v>44261.013923611114</v>
      </c>
      <c r="F17" s="15">
        <v>44261.014062499999</v>
      </c>
      <c r="G17" s="15">
        <v>44261.014097222222</v>
      </c>
      <c r="H17" s="9" t="s">
        <v>103</v>
      </c>
      <c r="I17" s="9" t="s">
        <v>10</v>
      </c>
      <c r="J17" s="9" t="s">
        <v>10</v>
      </c>
      <c r="K17" s="9"/>
      <c r="L17" s="7" t="s">
        <v>120</v>
      </c>
      <c r="M17" s="26">
        <f t="shared" si="0"/>
        <v>3.4722223062999547E-5</v>
      </c>
      <c r="N17" s="24"/>
      <c r="O17" s="26">
        <v>3.4722223062999547E-5</v>
      </c>
      <c r="P17" s="24"/>
      <c r="Q17" s="24"/>
      <c r="R17" s="26">
        <f t="shared" si="1"/>
        <v>1.3888888497604057E-4</v>
      </c>
      <c r="S17" s="26">
        <f t="shared" si="2"/>
        <v>3.4722223062999547E-5</v>
      </c>
      <c r="T17" s="26"/>
      <c r="U17" s="26"/>
      <c r="V17" s="48"/>
      <c r="W17" s="55">
        <v>1.6999999999999999E-3</v>
      </c>
      <c r="X17" s="53">
        <v>0</v>
      </c>
      <c r="Z17" s="3">
        <v>36</v>
      </c>
      <c r="AA17" s="53">
        <v>0</v>
      </c>
      <c r="AC17" s="63">
        <v>3.8E-3</v>
      </c>
      <c r="AD17" s="63">
        <v>1.4E-3</v>
      </c>
      <c r="AE17" s="63">
        <v>1.9E-3</v>
      </c>
      <c r="AF17" s="69">
        <f t="shared" si="3"/>
        <v>2.3666666666666667E-3</v>
      </c>
      <c r="AG17" s="73"/>
      <c r="AH17" s="73"/>
      <c r="AI17" s="73"/>
      <c r="AJ17" s="74">
        <f t="shared" si="4"/>
        <v>0</v>
      </c>
      <c r="AK17" s="48">
        <v>27</v>
      </c>
      <c r="AL17" s="48">
        <v>60</v>
      </c>
      <c r="AM17" s="48">
        <v>50</v>
      </c>
      <c r="AN17" s="72">
        <f t="shared" si="5"/>
        <v>45.666666666666664</v>
      </c>
      <c r="AO17" s="75"/>
      <c r="AP17" s="75"/>
      <c r="AQ17" s="75"/>
      <c r="AR17" s="76">
        <f t="shared" si="6"/>
        <v>0</v>
      </c>
    </row>
    <row r="18" spans="1:44" ht="29.15" thickBot="1" x14ac:dyDescent="0.45">
      <c r="A18" s="14" t="s">
        <v>19</v>
      </c>
      <c r="B18" s="17" t="s">
        <v>15</v>
      </c>
      <c r="C18" s="17" t="s">
        <v>17</v>
      </c>
      <c r="D18" s="17" t="s">
        <v>16</v>
      </c>
      <c r="E18" s="15">
        <v>44261.019606481481</v>
      </c>
      <c r="F18" s="15">
        <v>44261.021145833336</v>
      </c>
      <c r="G18" s="15">
        <v>44261.026099537034</v>
      </c>
      <c r="H18" s="20" t="s">
        <v>67</v>
      </c>
      <c r="I18" s="9" t="s">
        <v>90</v>
      </c>
      <c r="J18" s="9" t="s">
        <v>10</v>
      </c>
      <c r="K18" s="9"/>
      <c r="L18" s="7" t="s">
        <v>121</v>
      </c>
      <c r="M18" s="26">
        <f>(G18-F18)/4</f>
        <v>1.2384259243845008E-3</v>
      </c>
      <c r="N18" s="24"/>
      <c r="P18" s="26">
        <f>M18</f>
        <v>1.2384259243845008E-3</v>
      </c>
      <c r="Q18" s="24"/>
      <c r="R18" s="26">
        <f>(F18-E18)/5</f>
        <v>3.0787037103436888E-4</v>
      </c>
      <c r="S18" s="26"/>
      <c r="T18" s="26">
        <f t="shared" si="8"/>
        <v>1.2384259243845008E-3</v>
      </c>
      <c r="U18" s="26"/>
      <c r="V18" s="48"/>
      <c r="W18" s="55">
        <v>2.5999999999999999E-3</v>
      </c>
      <c r="X18" s="60">
        <v>0</v>
      </c>
      <c r="Y18" s="61"/>
      <c r="Z18" s="60">
        <v>18</v>
      </c>
      <c r="AA18" s="60">
        <v>0</v>
      </c>
      <c r="AC18" s="63">
        <v>1.9E-3</v>
      </c>
      <c r="AD18" s="63">
        <v>3.2000000000000002E-3</v>
      </c>
      <c r="AE18" s="63">
        <v>3.2000000000000002E-3</v>
      </c>
      <c r="AF18" s="69">
        <f t="shared" si="3"/>
        <v>2.7666666666666668E-3</v>
      </c>
      <c r="AG18" s="63">
        <v>4.1999999999999997E-3</v>
      </c>
      <c r="AH18" s="63">
        <v>5.4000000000000003E-3</v>
      </c>
      <c r="AI18" s="63">
        <v>2.5999999999999999E-3</v>
      </c>
      <c r="AJ18" s="69">
        <f t="shared" si="4"/>
        <v>4.0666666666666672E-3</v>
      </c>
      <c r="AK18" s="48">
        <v>60</v>
      </c>
      <c r="AL18" s="48">
        <v>24</v>
      </c>
      <c r="AM18" s="48">
        <v>20</v>
      </c>
      <c r="AN18" s="72">
        <f t="shared" si="5"/>
        <v>34.666666666666664</v>
      </c>
      <c r="AO18" s="48">
        <v>49</v>
      </c>
      <c r="AP18" s="48">
        <v>69</v>
      </c>
      <c r="AQ18" s="48">
        <v>34</v>
      </c>
      <c r="AR18" s="72">
        <f t="shared" si="6"/>
        <v>50.666666666666664</v>
      </c>
    </row>
    <row r="19" spans="1:44" ht="29.15" thickBot="1" x14ac:dyDescent="0.45">
      <c r="A19" s="9" t="s">
        <v>50</v>
      </c>
      <c r="B19" s="9" t="s">
        <v>51</v>
      </c>
      <c r="C19" s="9" t="s">
        <v>53</v>
      </c>
      <c r="D19" s="9" t="s">
        <v>52</v>
      </c>
      <c r="E19" s="19">
        <v>44261.047013888892</v>
      </c>
      <c r="F19" s="15">
        <v>44261.048171296294</v>
      </c>
      <c r="G19" s="19">
        <v>44261.049907407411</v>
      </c>
      <c r="H19" s="18" t="s">
        <v>100</v>
      </c>
      <c r="I19" s="9" t="s">
        <v>10</v>
      </c>
      <c r="J19" s="9" t="s">
        <v>10</v>
      </c>
      <c r="K19" s="9"/>
      <c r="L19" s="7" t="s">
        <v>120</v>
      </c>
      <c r="M19" s="26">
        <f t="shared" si="0"/>
        <v>1.7361111167701893E-3</v>
      </c>
      <c r="N19" s="24"/>
      <c r="O19" s="26">
        <v>1.7361111167701893E-3</v>
      </c>
      <c r="P19" s="24"/>
      <c r="Q19" s="24"/>
      <c r="R19" s="26">
        <f t="shared" si="1"/>
        <v>1.1574074014788494E-3</v>
      </c>
      <c r="S19" s="26">
        <f t="shared" si="2"/>
        <v>1.7361111167701893E-3</v>
      </c>
      <c r="T19" s="26"/>
      <c r="U19" s="26"/>
      <c r="V19" s="48"/>
      <c r="W19" s="55">
        <v>2.8E-3</v>
      </c>
      <c r="X19" s="53">
        <v>0</v>
      </c>
      <c r="Z19" s="3">
        <v>31</v>
      </c>
      <c r="AA19" s="53">
        <v>0</v>
      </c>
      <c r="AC19" s="63">
        <v>1.6000000000000001E-3</v>
      </c>
      <c r="AD19" s="63">
        <v>2.3999999999999998E-3</v>
      </c>
      <c r="AE19" s="63">
        <v>1E-3</v>
      </c>
      <c r="AF19" s="69">
        <f t="shared" si="3"/>
        <v>1.6666666666666668E-3</v>
      </c>
      <c r="AG19" s="63"/>
      <c r="AH19" s="63"/>
      <c r="AI19" s="63"/>
      <c r="AJ19" s="69">
        <f t="shared" si="4"/>
        <v>0</v>
      </c>
      <c r="AK19" s="48">
        <v>60</v>
      </c>
      <c r="AL19" s="48">
        <v>63</v>
      </c>
      <c r="AM19" s="48">
        <v>51</v>
      </c>
      <c r="AN19" s="72">
        <f t="shared" si="5"/>
        <v>58</v>
      </c>
      <c r="AO19" s="48">
        <v>36</v>
      </c>
      <c r="AP19" s="48">
        <v>60</v>
      </c>
      <c r="AQ19" s="48">
        <v>34</v>
      </c>
      <c r="AR19" s="72">
        <f t="shared" si="6"/>
        <v>43.333333333333336</v>
      </c>
    </row>
    <row r="20" spans="1:44" ht="15" thickBot="1" x14ac:dyDescent="0.45">
      <c r="A20" s="14" t="s">
        <v>20</v>
      </c>
      <c r="B20" s="9" t="s">
        <v>21</v>
      </c>
      <c r="C20" s="9" t="s">
        <v>22</v>
      </c>
      <c r="D20" s="14" t="s">
        <v>30</v>
      </c>
      <c r="E20" s="19">
        <v>44261.053865740738</v>
      </c>
      <c r="F20" s="15">
        <v>44261.054293981484</v>
      </c>
      <c r="G20" s="19">
        <v>44261.10900462963</v>
      </c>
      <c r="H20" s="9" t="s">
        <v>104</v>
      </c>
      <c r="I20" s="9" t="s">
        <v>92</v>
      </c>
      <c r="J20" s="9" t="s">
        <v>90</v>
      </c>
      <c r="K20" s="9"/>
      <c r="L20" s="7" t="s">
        <v>122</v>
      </c>
      <c r="M20" s="26">
        <f t="shared" si="0"/>
        <v>5.4710648146283347E-2</v>
      </c>
      <c r="N20" s="24"/>
      <c r="O20" s="24"/>
      <c r="P20" s="24"/>
      <c r="Q20" s="26">
        <v>5.4710648148148154E-2</v>
      </c>
      <c r="R20" s="26">
        <f t="shared" si="1"/>
        <v>4.2824074625968933E-4</v>
      </c>
      <c r="S20" s="26"/>
      <c r="T20" s="26"/>
      <c r="U20" s="26">
        <f t="shared" si="7"/>
        <v>5.4710648148148154E-2</v>
      </c>
      <c r="V20" s="48"/>
      <c r="W20" s="55">
        <v>1.2999999999999999E-3</v>
      </c>
      <c r="X20" s="60">
        <v>0</v>
      </c>
      <c r="Y20" s="61"/>
      <c r="Z20" s="60">
        <v>58</v>
      </c>
      <c r="AA20" s="60">
        <v>0</v>
      </c>
      <c r="AC20" s="63">
        <v>3.3E-3</v>
      </c>
      <c r="AD20" s="63">
        <v>4.7000000000000002E-3</v>
      </c>
      <c r="AE20" s="63">
        <v>1.4E-3</v>
      </c>
      <c r="AF20" s="69">
        <f t="shared" si="3"/>
        <v>3.1333333333333335E-3</v>
      </c>
      <c r="AG20" s="63">
        <v>2.8999999999999998E-3</v>
      </c>
      <c r="AH20" s="63">
        <v>6.0000000000000001E-3</v>
      </c>
      <c r="AI20" s="63">
        <v>3.3E-3</v>
      </c>
      <c r="AJ20" s="69">
        <f t="shared" si="4"/>
        <v>4.0666666666666663E-3</v>
      </c>
      <c r="AK20" s="48">
        <v>49</v>
      </c>
      <c r="AL20" s="48">
        <v>58</v>
      </c>
      <c r="AM20" s="48">
        <v>46</v>
      </c>
      <c r="AN20" s="72">
        <f t="shared" si="5"/>
        <v>51</v>
      </c>
      <c r="AO20" s="48">
        <v>43</v>
      </c>
      <c r="AP20" s="48">
        <v>126</v>
      </c>
      <c r="AQ20" s="48">
        <v>20</v>
      </c>
      <c r="AR20" s="72">
        <f t="shared" si="6"/>
        <v>63</v>
      </c>
    </row>
    <row r="21" spans="1:44" s="45" customFormat="1" ht="15" thickBot="1" x14ac:dyDescent="0.45">
      <c r="A21" s="33"/>
      <c r="B21" s="33" t="s">
        <v>8</v>
      </c>
      <c r="C21" s="33" t="s">
        <v>23</v>
      </c>
      <c r="D21" s="33" t="s">
        <v>14</v>
      </c>
      <c r="E21" s="39">
        <v>44261.053865740738</v>
      </c>
      <c r="F21" s="40">
        <v>44261.054270833331</v>
      </c>
      <c r="G21" s="39">
        <v>44261.10900462963</v>
      </c>
      <c r="H21" s="33" t="s">
        <v>104</v>
      </c>
      <c r="I21" s="33"/>
      <c r="J21" s="33" t="s">
        <v>10</v>
      </c>
      <c r="K21" s="33"/>
      <c r="L21" s="34"/>
      <c r="M21" s="27"/>
      <c r="N21" s="44"/>
      <c r="O21" s="44"/>
      <c r="P21" s="44"/>
      <c r="Q21" s="44"/>
      <c r="R21" s="27"/>
      <c r="S21" s="27"/>
      <c r="T21" s="27"/>
      <c r="U21" s="27"/>
      <c r="W21" s="59"/>
      <c r="X21" s="59"/>
      <c r="Z21" s="51"/>
      <c r="AA21" s="51"/>
      <c r="AC21" s="64"/>
      <c r="AD21" s="64"/>
      <c r="AE21" s="64"/>
      <c r="AF21" s="70"/>
      <c r="AG21" s="64"/>
      <c r="AH21" s="64"/>
      <c r="AI21" s="64"/>
      <c r="AJ21" s="70"/>
      <c r="AN21" s="77"/>
      <c r="AR21" s="77"/>
    </row>
    <row r="22" spans="1:44" ht="15" thickBot="1" x14ac:dyDescent="0.45">
      <c r="A22" s="9" t="s">
        <v>24</v>
      </c>
      <c r="B22" s="9" t="s">
        <v>8</v>
      </c>
      <c r="C22" s="9" t="s">
        <v>23</v>
      </c>
      <c r="D22" s="9" t="s">
        <v>14</v>
      </c>
      <c r="E22" s="19">
        <v>44261.111041666663</v>
      </c>
      <c r="F22" s="19">
        <v>44261.111064814817</v>
      </c>
      <c r="G22" s="19">
        <v>44261.11136574074</v>
      </c>
      <c r="H22" s="9" t="s">
        <v>57</v>
      </c>
      <c r="I22" s="9" t="s">
        <v>10</v>
      </c>
      <c r="J22" s="9" t="s">
        <v>10</v>
      </c>
      <c r="K22" s="9"/>
      <c r="L22" s="7" t="s">
        <v>120</v>
      </c>
      <c r="M22" s="26">
        <f t="shared" si="0"/>
        <v>3.0092592351138592E-4</v>
      </c>
      <c r="N22" s="24"/>
      <c r="O22" s="26">
        <v>3.0092592351138592E-4</v>
      </c>
      <c r="P22" s="24"/>
      <c r="Q22" s="24"/>
      <c r="R22" s="26">
        <f t="shared" si="1"/>
        <v>2.3148153559304774E-5</v>
      </c>
      <c r="S22" s="26">
        <f t="shared" si="2"/>
        <v>3.0092592351138592E-4</v>
      </c>
      <c r="T22" s="26"/>
      <c r="U22" s="26"/>
      <c r="V22" s="60"/>
      <c r="W22" s="62">
        <v>1.6000000000000001E-3</v>
      </c>
      <c r="X22" s="62">
        <v>2.3999999999999998E-3</v>
      </c>
      <c r="Y22" s="61"/>
      <c r="Z22" s="60">
        <v>56</v>
      </c>
      <c r="AA22" s="60">
        <f>0.16*1024</f>
        <v>163.84</v>
      </c>
      <c r="AC22" s="63">
        <v>1.9E-3</v>
      </c>
      <c r="AD22" s="63">
        <v>3.5999999999999999E-3</v>
      </c>
      <c r="AE22" s="63">
        <v>1E-3</v>
      </c>
      <c r="AF22" s="69">
        <f t="shared" si="3"/>
        <v>2.1666666666666666E-3</v>
      </c>
      <c r="AG22" s="63">
        <v>4.0000000000000001E-3</v>
      </c>
      <c r="AH22" s="63">
        <v>5.4000000000000003E-3</v>
      </c>
      <c r="AI22" s="63">
        <v>3.7000000000000002E-3</v>
      </c>
      <c r="AJ22" s="69">
        <f t="shared" si="4"/>
        <v>4.3666666666666671E-3</v>
      </c>
      <c r="AK22" s="48">
        <v>43</v>
      </c>
      <c r="AL22" s="48">
        <v>25</v>
      </c>
      <c r="AM22" s="48">
        <v>49</v>
      </c>
      <c r="AN22" s="72">
        <f t="shared" si="5"/>
        <v>39</v>
      </c>
      <c r="AO22" s="48">
        <v>29</v>
      </c>
      <c r="AP22" s="48">
        <v>84</v>
      </c>
      <c r="AQ22" s="48">
        <v>34</v>
      </c>
      <c r="AR22" s="72">
        <f t="shared" si="6"/>
        <v>49</v>
      </c>
    </row>
    <row r="23" spans="1:44" ht="15" thickBot="1" x14ac:dyDescent="0.45">
      <c r="A23" s="9"/>
      <c r="B23" s="9" t="s">
        <v>11</v>
      </c>
      <c r="C23" s="9" t="s">
        <v>13</v>
      </c>
      <c r="D23" s="9" t="s">
        <v>12</v>
      </c>
      <c r="E23" s="19">
        <v>44261.111041666663</v>
      </c>
      <c r="F23" s="15">
        <v>44261.111307870371</v>
      </c>
      <c r="G23" s="19">
        <v>44261.11136574074</v>
      </c>
      <c r="H23" s="9" t="s">
        <v>69</v>
      </c>
      <c r="I23" s="9" t="s">
        <v>10</v>
      </c>
      <c r="J23" s="9" t="s">
        <v>10</v>
      </c>
      <c r="K23" s="9"/>
      <c r="L23" s="7" t="s">
        <v>120</v>
      </c>
      <c r="M23" s="26">
        <f t="shared" si="0"/>
        <v>5.7870369346346706E-5</v>
      </c>
      <c r="N23" s="24"/>
      <c r="O23" s="26">
        <v>5.7870369346346706E-5</v>
      </c>
      <c r="P23" s="24"/>
      <c r="Q23" s="24"/>
      <c r="R23" s="26">
        <f t="shared" si="1"/>
        <v>2.6620370772434399E-4</v>
      </c>
      <c r="S23" s="26">
        <f t="shared" si="2"/>
        <v>5.7870369346346706E-5</v>
      </c>
      <c r="T23" s="26"/>
      <c r="U23" s="26"/>
      <c r="V23" s="61"/>
      <c r="W23" s="60"/>
      <c r="X23" s="53">
        <v>0</v>
      </c>
      <c r="Y23" s="61"/>
      <c r="Z23" s="60"/>
      <c r="AA23" s="53">
        <v>0</v>
      </c>
      <c r="AC23" s="63">
        <v>1.1999999999999999E-3</v>
      </c>
      <c r="AD23" s="63">
        <v>3.2000000000000002E-3</v>
      </c>
      <c r="AE23" s="63">
        <v>1E-3</v>
      </c>
      <c r="AF23" s="69">
        <f t="shared" si="3"/>
        <v>1.8000000000000002E-3</v>
      </c>
      <c r="AG23" s="73"/>
      <c r="AH23" s="73"/>
      <c r="AI23" s="73"/>
      <c r="AJ23" s="74">
        <f t="shared" si="4"/>
        <v>0</v>
      </c>
      <c r="AK23" s="48">
        <v>30</v>
      </c>
      <c r="AL23" s="48">
        <v>47</v>
      </c>
      <c r="AM23" s="48">
        <v>23</v>
      </c>
      <c r="AN23" s="72">
        <f t="shared" si="5"/>
        <v>33.333333333333336</v>
      </c>
      <c r="AO23" s="75"/>
      <c r="AP23" s="75"/>
      <c r="AQ23" s="75"/>
      <c r="AR23" s="76">
        <f t="shared" si="6"/>
        <v>0</v>
      </c>
    </row>
    <row r="24" spans="1:44" ht="15" thickBot="1" x14ac:dyDescent="0.45">
      <c r="A24" s="9" t="s">
        <v>25</v>
      </c>
      <c r="B24" s="9" t="s">
        <v>26</v>
      </c>
      <c r="C24" s="9" t="s">
        <v>28</v>
      </c>
      <c r="D24" s="9" t="s">
        <v>27</v>
      </c>
      <c r="E24" s="19">
        <v>44261.114363425928</v>
      </c>
      <c r="F24" s="15">
        <v>44261.114560185182</v>
      </c>
      <c r="G24" s="19">
        <v>44261.114618055559</v>
      </c>
      <c r="H24" s="9" t="s">
        <v>69</v>
      </c>
      <c r="I24" s="9" t="s">
        <v>10</v>
      </c>
      <c r="J24" s="9" t="s">
        <v>10</v>
      </c>
      <c r="K24" s="9"/>
      <c r="L24" s="7" t="s">
        <v>120</v>
      </c>
      <c r="M24" s="26">
        <f t="shared" si="0"/>
        <v>5.787037662230432E-5</v>
      </c>
      <c r="N24" s="24"/>
      <c r="O24" s="26">
        <v>5.787037662230432E-5</v>
      </c>
      <c r="P24" s="24"/>
      <c r="Q24" s="24"/>
      <c r="R24" s="26">
        <f t="shared" si="1"/>
        <v>1.9675925432238728E-4</v>
      </c>
      <c r="S24" s="26">
        <f t="shared" si="2"/>
        <v>5.787037662230432E-5</v>
      </c>
      <c r="T24" s="26"/>
      <c r="U24" s="26"/>
      <c r="V24" s="48"/>
      <c r="W24" s="55">
        <v>1.5E-3</v>
      </c>
      <c r="X24" s="53">
        <v>0</v>
      </c>
      <c r="Z24" s="3">
        <v>23</v>
      </c>
      <c r="AA24" s="53">
        <v>0</v>
      </c>
      <c r="AC24" s="63">
        <v>4.1999999999999997E-3</v>
      </c>
      <c r="AD24" s="63">
        <v>2.5000000000000001E-3</v>
      </c>
      <c r="AE24" s="63">
        <v>8.0000000000000004E-4</v>
      </c>
      <c r="AF24" s="69">
        <f t="shared" si="3"/>
        <v>2.5000000000000001E-3</v>
      </c>
      <c r="AG24" s="73"/>
      <c r="AH24" s="73"/>
      <c r="AI24" s="73"/>
      <c r="AJ24" s="74">
        <f t="shared" si="4"/>
        <v>0</v>
      </c>
      <c r="AK24" s="48">
        <v>15</v>
      </c>
      <c r="AL24" s="48">
        <v>43</v>
      </c>
      <c r="AM24" s="48">
        <v>42</v>
      </c>
      <c r="AN24" s="72">
        <f t="shared" si="5"/>
        <v>33.333333333333336</v>
      </c>
      <c r="AO24" s="75"/>
      <c r="AP24" s="75"/>
      <c r="AQ24" s="75"/>
      <c r="AR24" s="76">
        <f t="shared" si="6"/>
        <v>0</v>
      </c>
    </row>
    <row r="25" spans="1:44" ht="15" thickBot="1" x14ac:dyDescent="0.45">
      <c r="A25" s="9"/>
      <c r="B25" s="9" t="s">
        <v>11</v>
      </c>
      <c r="C25" s="9" t="s">
        <v>13</v>
      </c>
      <c r="D25" s="9" t="s">
        <v>12</v>
      </c>
      <c r="E25" s="19">
        <v>44261.114363425928</v>
      </c>
      <c r="F25" s="15">
        <v>44261.114560185182</v>
      </c>
      <c r="G25" s="21">
        <v>44261.114618055559</v>
      </c>
      <c r="H25" s="14" t="s">
        <v>69</v>
      </c>
      <c r="I25" s="9" t="s">
        <v>10</v>
      </c>
      <c r="J25" s="9" t="s">
        <v>10</v>
      </c>
      <c r="K25" s="9"/>
      <c r="L25" s="7" t="s">
        <v>120</v>
      </c>
      <c r="M25" s="26">
        <f t="shared" si="0"/>
        <v>5.787037662230432E-5</v>
      </c>
      <c r="N25" s="24"/>
      <c r="O25" s="26">
        <v>5.787037662230432E-5</v>
      </c>
      <c r="P25" s="24"/>
      <c r="Q25" s="24"/>
      <c r="R25" s="26">
        <f t="shared" si="1"/>
        <v>1.9675925432238728E-4</v>
      </c>
      <c r="S25" s="26">
        <f t="shared" si="2"/>
        <v>5.787037662230432E-5</v>
      </c>
      <c r="T25" s="26"/>
      <c r="U25" s="26"/>
      <c r="V25" s="48"/>
      <c r="W25" s="55">
        <v>1.9E-3</v>
      </c>
      <c r="X25" s="53">
        <v>0</v>
      </c>
      <c r="Z25" s="3">
        <v>32</v>
      </c>
      <c r="AA25" s="53">
        <v>0</v>
      </c>
      <c r="AC25" s="63">
        <v>3.0999999999999999E-3</v>
      </c>
      <c r="AD25" s="63">
        <v>1.6000000000000001E-3</v>
      </c>
      <c r="AE25" s="63">
        <v>1.6999999999999999E-3</v>
      </c>
      <c r="AF25" s="69">
        <f t="shared" si="3"/>
        <v>2.1333333333333334E-3</v>
      </c>
      <c r="AG25" s="73"/>
      <c r="AH25" s="73"/>
      <c r="AI25" s="73"/>
      <c r="AJ25" s="74">
        <f t="shared" si="4"/>
        <v>0</v>
      </c>
      <c r="AK25" s="48">
        <v>58</v>
      </c>
      <c r="AL25" s="48">
        <v>43</v>
      </c>
      <c r="AM25" s="48">
        <v>20</v>
      </c>
      <c r="AN25" s="72">
        <f t="shared" si="5"/>
        <v>40.333333333333336</v>
      </c>
      <c r="AO25" s="75"/>
      <c r="AP25" s="75"/>
      <c r="AQ25" s="75"/>
      <c r="AR25" s="76">
        <f t="shared" si="6"/>
        <v>0</v>
      </c>
    </row>
    <row r="26" spans="1:44" ht="15" thickBot="1" x14ac:dyDescent="0.45">
      <c r="A26" s="14" t="s">
        <v>29</v>
      </c>
      <c r="B26" s="9" t="s">
        <v>21</v>
      </c>
      <c r="C26" s="9" t="s">
        <v>22</v>
      </c>
      <c r="D26" s="9" t="s">
        <v>30</v>
      </c>
      <c r="E26" s="19">
        <v>44261.117442129631</v>
      </c>
      <c r="F26" s="15">
        <v>44261.117511574077</v>
      </c>
      <c r="G26" s="15">
        <v>44261.129467592589</v>
      </c>
      <c r="H26" s="9" t="s">
        <v>70</v>
      </c>
      <c r="I26" s="9" t="s">
        <v>92</v>
      </c>
      <c r="J26" s="9" t="s">
        <v>90</v>
      </c>
      <c r="K26" s="9"/>
      <c r="L26" s="7" t="s">
        <v>122</v>
      </c>
      <c r="M26" s="26">
        <f t="shared" si="0"/>
        <v>1.1956018512137234E-2</v>
      </c>
      <c r="N26" s="24"/>
      <c r="O26" s="24"/>
      <c r="P26" s="24"/>
      <c r="Q26" s="26">
        <v>1.1956018512137234E-2</v>
      </c>
      <c r="R26" s="26">
        <f t="shared" si="1"/>
        <v>6.9444446125999093E-5</v>
      </c>
      <c r="S26" s="26"/>
      <c r="T26" s="26"/>
      <c r="U26" s="26">
        <f t="shared" si="7"/>
        <v>1.1956018512137234E-2</v>
      </c>
      <c r="V26" s="48"/>
      <c r="W26" s="55">
        <v>2.0999999999999999E-3</v>
      </c>
      <c r="X26" s="60">
        <v>0</v>
      </c>
      <c r="Y26" s="61"/>
      <c r="Z26" s="60">
        <v>42</v>
      </c>
      <c r="AA26" s="60">
        <v>0</v>
      </c>
      <c r="AC26" s="63">
        <v>3.8E-3</v>
      </c>
      <c r="AD26" s="63">
        <v>2.5000000000000001E-3</v>
      </c>
      <c r="AE26" s="63">
        <v>1.8E-3</v>
      </c>
      <c r="AF26" s="69">
        <f t="shared" si="3"/>
        <v>2.6999999999999997E-3</v>
      </c>
      <c r="AG26" s="63">
        <v>3.5000000000000001E-3</v>
      </c>
      <c r="AH26" s="63">
        <v>4.7000000000000002E-3</v>
      </c>
      <c r="AI26" s="63">
        <v>1.6000000000000001E-3</v>
      </c>
      <c r="AJ26" s="69">
        <f t="shared" si="4"/>
        <v>3.2666666666666673E-3</v>
      </c>
      <c r="AK26" s="48">
        <v>46</v>
      </c>
      <c r="AL26" s="48">
        <v>33</v>
      </c>
      <c r="AM26" s="48">
        <v>21</v>
      </c>
      <c r="AN26" s="72">
        <f t="shared" si="5"/>
        <v>33.333333333333336</v>
      </c>
      <c r="AO26" s="48">
        <v>33</v>
      </c>
      <c r="AP26" s="48">
        <v>130</v>
      </c>
      <c r="AQ26" s="48">
        <v>22</v>
      </c>
      <c r="AR26" s="72">
        <f t="shared" si="6"/>
        <v>61.666666666666664</v>
      </c>
    </row>
    <row r="27" spans="1:44" s="45" customFormat="1" ht="15" thickBot="1" x14ac:dyDescent="0.45">
      <c r="A27" s="33"/>
      <c r="B27" s="33" t="s">
        <v>15</v>
      </c>
      <c r="C27" s="33" t="s">
        <v>17</v>
      </c>
      <c r="D27" s="33" t="s">
        <v>16</v>
      </c>
      <c r="E27" s="40">
        <v>44263.956296296295</v>
      </c>
      <c r="F27" s="40"/>
      <c r="G27" s="39"/>
      <c r="H27" s="33"/>
      <c r="I27" s="33"/>
      <c r="J27" s="33"/>
      <c r="K27" s="33"/>
      <c r="L27" s="34"/>
      <c r="M27" s="27"/>
      <c r="N27" s="44"/>
      <c r="O27" s="44"/>
      <c r="P27" s="44"/>
      <c r="Q27" s="27"/>
      <c r="R27" s="27"/>
      <c r="S27" s="27"/>
      <c r="T27" s="27"/>
      <c r="U27" s="27"/>
      <c r="W27" s="59"/>
      <c r="X27" s="51"/>
      <c r="Z27" s="51"/>
      <c r="AA27" s="51"/>
      <c r="AC27" s="64"/>
      <c r="AD27" s="64"/>
      <c r="AE27" s="64"/>
      <c r="AF27" s="70"/>
      <c r="AG27" s="64"/>
      <c r="AH27" s="64"/>
      <c r="AI27" s="64"/>
      <c r="AJ27" s="70"/>
      <c r="AN27" s="77"/>
      <c r="AR27" s="77"/>
    </row>
    <row r="28" spans="1:44" ht="15" thickBot="1" x14ac:dyDescent="0.45">
      <c r="A28" s="9" t="s">
        <v>31</v>
      </c>
      <c r="B28" s="9" t="s">
        <v>54</v>
      </c>
      <c r="C28" s="9" t="s">
        <v>56</v>
      </c>
      <c r="D28" s="9" t="s">
        <v>55</v>
      </c>
      <c r="E28" s="19">
        <v>44261.176157407404</v>
      </c>
      <c r="F28" s="15">
        <v>44261.176828703705</v>
      </c>
      <c r="G28" s="19">
        <v>44261.251539351855</v>
      </c>
      <c r="H28" s="9" t="s">
        <v>92</v>
      </c>
      <c r="I28" s="9" t="s">
        <v>92</v>
      </c>
      <c r="J28" s="9" t="s">
        <v>92</v>
      </c>
      <c r="K28" s="9"/>
      <c r="L28" s="7" t="s">
        <v>122</v>
      </c>
      <c r="M28" s="26">
        <f t="shared" si="0"/>
        <v>7.4710648150357883E-2</v>
      </c>
      <c r="N28" s="24"/>
      <c r="O28" s="24"/>
      <c r="P28" s="24"/>
      <c r="Q28" s="26">
        <v>7.4710648150357883E-2</v>
      </c>
      <c r="R28" s="26">
        <f t="shared" si="1"/>
        <v>6.7129630042472854E-4</v>
      </c>
      <c r="S28" s="26"/>
      <c r="T28" s="26"/>
      <c r="U28" s="26">
        <f t="shared" si="7"/>
        <v>7.4710648150357883E-2</v>
      </c>
      <c r="V28" s="60"/>
      <c r="W28" s="55">
        <v>2.2000000000000001E-3</v>
      </c>
      <c r="X28" s="55">
        <v>1.1999999999999999E-3</v>
      </c>
      <c r="Z28" s="3">
        <v>49</v>
      </c>
      <c r="AA28" s="3">
        <f>0.098*1024</f>
        <v>100.352</v>
      </c>
      <c r="AC28" s="63">
        <v>3.8E-3</v>
      </c>
      <c r="AD28" s="63">
        <v>3.3999999999999998E-3</v>
      </c>
      <c r="AE28" s="63">
        <v>1.4E-3</v>
      </c>
      <c r="AF28" s="69">
        <f t="shared" si="3"/>
        <v>2.8666666666666667E-3</v>
      </c>
      <c r="AG28" s="63">
        <v>3.8999999999999998E-3</v>
      </c>
      <c r="AH28" s="63">
        <v>3.2000000000000002E-3</v>
      </c>
      <c r="AI28" s="63">
        <v>4.1999999999999997E-3</v>
      </c>
      <c r="AJ28" s="69">
        <f t="shared" si="4"/>
        <v>3.7666666666666669E-3</v>
      </c>
      <c r="AK28" s="48">
        <v>34</v>
      </c>
      <c r="AL28" s="48">
        <v>34</v>
      </c>
      <c r="AM28" s="48">
        <v>43</v>
      </c>
      <c r="AN28" s="72">
        <f t="shared" si="5"/>
        <v>37</v>
      </c>
      <c r="AO28" s="48">
        <v>44</v>
      </c>
      <c r="AP28" s="48">
        <v>46</v>
      </c>
      <c r="AQ28" s="48">
        <v>51</v>
      </c>
      <c r="AR28" s="72">
        <f t="shared" si="6"/>
        <v>47</v>
      </c>
    </row>
    <row r="29" spans="1:44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L29" s="7"/>
      <c r="V29" s="48"/>
      <c r="W29" s="60"/>
      <c r="X29" s="60"/>
      <c r="Y29" s="61"/>
      <c r="Z29" s="60"/>
      <c r="AA29" s="60"/>
    </row>
    <row r="30" spans="1:44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L30" s="7"/>
      <c r="O30" s="24">
        <f>SUM(O2:O28)/15</f>
        <v>1.1231481490166641E-3</v>
      </c>
      <c r="P30" s="24">
        <f>SUM(P2:P29)</f>
        <v>1.2384259243845008E-3</v>
      </c>
      <c r="Q30" s="24">
        <f>SUM(Q2:Q29)/6</f>
        <v>2.8917824073513555E-2</v>
      </c>
      <c r="W30" s="55"/>
      <c r="X30" s="55"/>
      <c r="Z30" s="3"/>
      <c r="AA30" s="3"/>
    </row>
    <row r="31" spans="1:44" x14ac:dyDescent="0.4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44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V32" s="49" t="s">
        <v>132</v>
      </c>
      <c r="W32" s="49" t="s">
        <v>132</v>
      </c>
      <c r="X32" s="49" t="s">
        <v>132</v>
      </c>
      <c r="Y32" s="49" t="s">
        <v>133</v>
      </c>
      <c r="Z32" s="49" t="s">
        <v>133</v>
      </c>
      <c r="AA32" s="49" t="s">
        <v>133</v>
      </c>
    </row>
    <row r="33" spans="1:10" x14ac:dyDescent="0.4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4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4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4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4EF1-23B0-41BD-97BD-D9087AD3841C}">
  <dimension ref="A1:AS40"/>
  <sheetViews>
    <sheetView workbookViewId="0">
      <selection activeCell="S3" sqref="S3"/>
    </sheetView>
  </sheetViews>
  <sheetFormatPr defaultRowHeight="14.6" x14ac:dyDescent="0.4"/>
  <cols>
    <col min="1" max="1" width="13.23046875" customWidth="1"/>
    <col min="2" max="3" width="15.4609375" bestFit="1" customWidth="1"/>
    <col min="4" max="4" width="16.6914062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7.765625" customWidth="1"/>
    <col min="10" max="11" width="15.4609375" bestFit="1" customWidth="1"/>
    <col min="16" max="16" width="15.4609375" bestFit="1" customWidth="1"/>
    <col min="19" max="19" width="9.23046875" bestFit="1" customWidth="1"/>
    <col min="33" max="33" width="8.84375" style="48"/>
    <col min="41" max="41" width="8.84375" style="48"/>
  </cols>
  <sheetData>
    <row r="1" spans="1:45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84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117</v>
      </c>
      <c r="O1" s="7" t="s">
        <v>120</v>
      </c>
      <c r="P1" s="7" t="s">
        <v>121</v>
      </c>
      <c r="Q1" s="3" t="s">
        <v>122</v>
      </c>
      <c r="S1" s="38" t="s">
        <v>125</v>
      </c>
      <c r="T1" s="38" t="s">
        <v>126</v>
      </c>
      <c r="U1" s="38" t="s">
        <v>127</v>
      </c>
      <c r="V1" s="38" t="s">
        <v>128</v>
      </c>
      <c r="W1" s="50" t="s">
        <v>129</v>
      </c>
      <c r="X1" s="50" t="s">
        <v>130</v>
      </c>
      <c r="Y1" s="50" t="s">
        <v>131</v>
      </c>
      <c r="Z1" s="50" t="s">
        <v>129</v>
      </c>
      <c r="AA1" s="50" t="s">
        <v>134</v>
      </c>
      <c r="AB1" s="50" t="s">
        <v>131</v>
      </c>
      <c r="AD1" s="3" t="s">
        <v>135</v>
      </c>
      <c r="AE1" s="3" t="s">
        <v>136</v>
      </c>
      <c r="AF1" s="3" t="s">
        <v>137</v>
      </c>
      <c r="AG1" s="71" t="s">
        <v>141</v>
      </c>
      <c r="AH1" s="3" t="s">
        <v>138</v>
      </c>
      <c r="AI1" s="3" t="s">
        <v>139</v>
      </c>
      <c r="AJ1" s="3" t="s">
        <v>140</v>
      </c>
      <c r="AK1" s="71" t="s">
        <v>141</v>
      </c>
      <c r="AL1" s="3" t="s">
        <v>135</v>
      </c>
      <c r="AM1" s="3" t="s">
        <v>136</v>
      </c>
      <c r="AN1" s="3" t="s">
        <v>137</v>
      </c>
      <c r="AO1" s="71" t="s">
        <v>141</v>
      </c>
      <c r="AP1" s="3" t="s">
        <v>138</v>
      </c>
      <c r="AQ1" s="3" t="s">
        <v>139</v>
      </c>
      <c r="AR1" s="3" t="s">
        <v>140</v>
      </c>
      <c r="AS1" s="71" t="s">
        <v>141</v>
      </c>
    </row>
    <row r="2" spans="1:45" ht="15" thickBot="1" x14ac:dyDescent="0.45">
      <c r="A2" s="14" t="s">
        <v>61</v>
      </c>
      <c r="B2" s="14" t="s">
        <v>8</v>
      </c>
      <c r="C2" s="14" t="s">
        <v>23</v>
      </c>
      <c r="D2" s="14" t="s">
        <v>14</v>
      </c>
      <c r="E2" s="19">
        <v>44263.024074074077</v>
      </c>
      <c r="F2" s="15">
        <v>44263.02447916667</v>
      </c>
      <c r="G2" s="15">
        <v>44263.025092592594</v>
      </c>
      <c r="H2" s="9" t="s">
        <v>105</v>
      </c>
      <c r="I2" s="9" t="s">
        <v>10</v>
      </c>
      <c r="J2" s="9" t="s">
        <v>10</v>
      </c>
      <c r="K2" s="9" t="s">
        <v>75</v>
      </c>
      <c r="L2" s="7" t="s">
        <v>120</v>
      </c>
      <c r="M2" s="26">
        <f>(G2-F2)/5</f>
        <v>1.2268518476048483E-4</v>
      </c>
      <c r="O2" s="26">
        <v>1.273148148148148E-4</v>
      </c>
      <c r="S2" s="26">
        <f>(F2-E2)/5</f>
        <v>8.1018518540076914E-5</v>
      </c>
      <c r="T2" s="26">
        <f>O2</f>
        <v>1.273148148148148E-4</v>
      </c>
      <c r="U2" s="26"/>
      <c r="V2" s="26"/>
      <c r="Y2" s="75"/>
      <c r="AD2" s="63">
        <v>2.5999999999999999E-3</v>
      </c>
      <c r="AE2" s="63">
        <v>3.3999999999999998E-3</v>
      </c>
      <c r="AF2" s="63">
        <v>2.5000000000000001E-3</v>
      </c>
      <c r="AG2" s="69">
        <f>SUM(AD2:AF2)/3</f>
        <v>2.8333333333333335E-3</v>
      </c>
      <c r="AH2" s="73"/>
      <c r="AI2" s="73"/>
      <c r="AJ2" s="73"/>
      <c r="AK2" s="74">
        <f>SUM(AH2:AJ2)/3</f>
        <v>0</v>
      </c>
      <c r="AL2" s="48">
        <v>38</v>
      </c>
      <c r="AM2" s="48">
        <v>38</v>
      </c>
      <c r="AN2" s="48">
        <v>26</v>
      </c>
      <c r="AO2" s="72">
        <f>SUM(AL2:AN2)/3</f>
        <v>34</v>
      </c>
      <c r="AP2" s="75"/>
      <c r="AQ2" s="75"/>
      <c r="AR2" s="75"/>
      <c r="AS2" s="76">
        <f>SUM(AP2:AR2)/3</f>
        <v>0</v>
      </c>
    </row>
    <row r="3" spans="1:45" ht="43.3" thickBot="1" x14ac:dyDescent="0.45">
      <c r="A3" s="9" t="s">
        <v>62</v>
      </c>
      <c r="B3" s="16" t="s">
        <v>11</v>
      </c>
      <c r="C3" s="9" t="s">
        <v>13</v>
      </c>
      <c r="D3" s="9" t="s">
        <v>12</v>
      </c>
      <c r="E3" s="15">
        <v>44263.027060185188</v>
      </c>
      <c r="F3" s="15">
        <v>44263.02721064815</v>
      </c>
      <c r="G3" s="15">
        <v>44263.027291666665</v>
      </c>
      <c r="H3" s="16" t="s">
        <v>115</v>
      </c>
      <c r="I3" s="9" t="s">
        <v>10</v>
      </c>
      <c r="J3" s="9" t="s">
        <v>10</v>
      </c>
      <c r="K3" s="9" t="s">
        <v>75</v>
      </c>
      <c r="L3" s="7" t="s">
        <v>120</v>
      </c>
      <c r="M3" s="26">
        <f t="shared" ref="M3:M30" si="0">G3-F3</f>
        <v>8.1018515629693866E-5</v>
      </c>
      <c r="O3" s="26">
        <v>8.1018515629693866E-5</v>
      </c>
      <c r="S3" s="26">
        <f>F3-E3</f>
        <v>1.5046296175569296E-4</v>
      </c>
      <c r="T3" s="26">
        <f t="shared" ref="T3:T30" si="1">O3</f>
        <v>8.1018515629693866E-5</v>
      </c>
      <c r="U3" s="26"/>
      <c r="V3" s="26"/>
      <c r="Y3" s="75"/>
      <c r="AD3" s="63">
        <v>3.5999999999999999E-3</v>
      </c>
      <c r="AE3" s="63">
        <v>2.3E-3</v>
      </c>
      <c r="AF3" s="63">
        <v>2.3999999999999998E-3</v>
      </c>
      <c r="AG3" s="69">
        <f t="shared" ref="AG3:AG30" si="2">SUM(AD3:AF3)/3</f>
        <v>2.7666666666666668E-3</v>
      </c>
      <c r="AH3" s="73"/>
      <c r="AI3" s="73"/>
      <c r="AJ3" s="73"/>
      <c r="AK3" s="74">
        <f t="shared" ref="AK3:AK30" si="3">SUM(AH3:AJ3)/3</f>
        <v>0</v>
      </c>
      <c r="AL3" s="48">
        <v>18</v>
      </c>
      <c r="AM3" s="48">
        <v>62</v>
      </c>
      <c r="AN3" s="48">
        <v>18</v>
      </c>
      <c r="AO3" s="72">
        <f t="shared" ref="AO3:AO30" si="4">SUM(AL3:AN3)/3</f>
        <v>32.666666666666664</v>
      </c>
      <c r="AP3" s="75"/>
      <c r="AQ3" s="75"/>
      <c r="AR3" s="75"/>
      <c r="AS3" s="76">
        <f t="shared" ref="AS3:AS30" si="5">SUM(AP3:AR3)/3</f>
        <v>0</v>
      </c>
    </row>
    <row r="4" spans="1:45" ht="29.15" thickBot="1" x14ac:dyDescent="0.45">
      <c r="A4" s="9" t="s">
        <v>32</v>
      </c>
      <c r="B4" s="14" t="s">
        <v>21</v>
      </c>
      <c r="C4" s="14" t="s">
        <v>22</v>
      </c>
      <c r="D4" s="14" t="s">
        <v>30</v>
      </c>
      <c r="E4" s="19" t="s">
        <v>77</v>
      </c>
      <c r="F4" s="15">
        <v>44263.030462962961</v>
      </c>
      <c r="G4" s="15">
        <v>44263.036643518521</v>
      </c>
      <c r="H4" s="16" t="s">
        <v>106</v>
      </c>
      <c r="I4" s="9" t="s">
        <v>92</v>
      </c>
      <c r="J4" s="9" t="s">
        <v>90</v>
      </c>
      <c r="K4" s="9" t="s">
        <v>75</v>
      </c>
      <c r="L4" s="7" t="s">
        <v>122</v>
      </c>
      <c r="M4" s="26">
        <f t="shared" si="0"/>
        <v>6.180555559694767E-3</v>
      </c>
      <c r="Q4" s="26">
        <v>6.180555559694767E-3</v>
      </c>
      <c r="S4" s="26">
        <v>2.3148148148148146E-4</v>
      </c>
      <c r="T4" s="26"/>
      <c r="U4" s="26"/>
      <c r="V4" s="26">
        <f t="shared" ref="V4:V28" si="6">Q4</f>
        <v>6.180555559694767E-3</v>
      </c>
      <c r="AD4" s="63">
        <v>3.5000000000000001E-3</v>
      </c>
      <c r="AE4" s="63">
        <v>1.8E-3</v>
      </c>
      <c r="AF4" s="63">
        <v>2.3E-3</v>
      </c>
      <c r="AG4" s="69">
        <f t="shared" si="2"/>
        <v>2.5333333333333332E-3</v>
      </c>
      <c r="AH4" s="63">
        <v>2.8E-3</v>
      </c>
      <c r="AI4" s="63">
        <v>5.4000000000000003E-3</v>
      </c>
      <c r="AJ4" s="63">
        <v>2.2000000000000001E-3</v>
      </c>
      <c r="AK4" s="69">
        <f t="shared" si="3"/>
        <v>3.4666666666666669E-3</v>
      </c>
      <c r="AL4" s="48">
        <v>16</v>
      </c>
      <c r="AM4" s="48">
        <v>32</v>
      </c>
      <c r="AN4" s="48">
        <v>31</v>
      </c>
      <c r="AO4" s="72">
        <f t="shared" si="4"/>
        <v>26.333333333333332</v>
      </c>
      <c r="AP4" s="48">
        <v>43</v>
      </c>
      <c r="AQ4" s="48">
        <v>108</v>
      </c>
      <c r="AR4" s="48">
        <v>21</v>
      </c>
      <c r="AS4" s="72">
        <f t="shared" si="5"/>
        <v>57.333333333333336</v>
      </c>
    </row>
    <row r="5" spans="1:45" ht="43.3" thickBot="1" x14ac:dyDescent="0.45">
      <c r="A5" s="14" t="s">
        <v>33</v>
      </c>
      <c r="B5" s="14" t="s">
        <v>26</v>
      </c>
      <c r="C5" s="14" t="s">
        <v>28</v>
      </c>
      <c r="D5" s="14" t="s">
        <v>34</v>
      </c>
      <c r="E5" s="19">
        <v>44263.05877314815</v>
      </c>
      <c r="F5" s="19">
        <v>44263.05877314815</v>
      </c>
      <c r="G5" s="15">
        <v>44263.059861111113</v>
      </c>
      <c r="H5" s="16" t="s">
        <v>78</v>
      </c>
      <c r="I5" s="9" t="s">
        <v>10</v>
      </c>
      <c r="J5" s="9" t="s">
        <v>10</v>
      </c>
      <c r="K5" s="9" t="s">
        <v>75</v>
      </c>
      <c r="L5" s="7" t="s">
        <v>120</v>
      </c>
      <c r="M5" s="26">
        <f>(G5-F5)/5</f>
        <v>2.1759259252576157E-4</v>
      </c>
      <c r="O5" s="26">
        <v>2.199074074074074E-4</v>
      </c>
      <c r="S5" s="26">
        <f t="shared" ref="S5:S30" si="7">F5-E5</f>
        <v>0</v>
      </c>
      <c r="T5" s="26">
        <f t="shared" si="1"/>
        <v>2.199074074074074E-4</v>
      </c>
      <c r="U5" s="26"/>
      <c r="V5" s="26"/>
      <c r="Y5" s="75"/>
      <c r="AD5" s="63">
        <v>4.0000000000000001E-3</v>
      </c>
      <c r="AE5" s="63">
        <v>2.5999999999999999E-3</v>
      </c>
      <c r="AF5" s="63">
        <v>2.3E-3</v>
      </c>
      <c r="AG5" s="69">
        <f t="shared" si="2"/>
        <v>2.9666666666666665E-3</v>
      </c>
      <c r="AH5" s="73"/>
      <c r="AI5" s="73"/>
      <c r="AJ5" s="73"/>
      <c r="AK5" s="74">
        <f t="shared" si="3"/>
        <v>0</v>
      </c>
      <c r="AL5" s="48">
        <v>23</v>
      </c>
      <c r="AM5" s="48">
        <v>34</v>
      </c>
      <c r="AN5" s="48">
        <v>51</v>
      </c>
      <c r="AO5" s="72">
        <f t="shared" si="4"/>
        <v>36</v>
      </c>
      <c r="AP5" s="75"/>
      <c r="AQ5" s="75"/>
      <c r="AR5" s="75"/>
      <c r="AS5" s="76">
        <f t="shared" si="5"/>
        <v>0</v>
      </c>
    </row>
    <row r="6" spans="1:45" ht="29.15" thickBot="1" x14ac:dyDescent="0.45">
      <c r="A6" s="9" t="s">
        <v>35</v>
      </c>
      <c r="B6" s="9" t="s">
        <v>36</v>
      </c>
      <c r="C6" s="9" t="s">
        <v>38</v>
      </c>
      <c r="D6" s="9" t="s">
        <v>37</v>
      </c>
      <c r="E6" s="19">
        <v>44263.297002314815</v>
      </c>
      <c r="F6" s="15">
        <v>44263.298148148147</v>
      </c>
      <c r="G6" s="15">
        <v>44263.308125000003</v>
      </c>
      <c r="H6" s="16" t="s">
        <v>109</v>
      </c>
      <c r="I6" s="9" t="s">
        <v>92</v>
      </c>
      <c r="J6" s="9" t="s">
        <v>90</v>
      </c>
      <c r="K6" s="9" t="s">
        <v>79</v>
      </c>
      <c r="L6" s="7" t="s">
        <v>122</v>
      </c>
      <c r="M6" s="26">
        <f t="shared" si="0"/>
        <v>9.976851855753921E-3</v>
      </c>
      <c r="Q6" s="26">
        <v>9.9768518518518531E-3</v>
      </c>
      <c r="S6" s="26">
        <f t="shared" si="7"/>
        <v>1.1458333319751546E-3</v>
      </c>
      <c r="T6" s="26"/>
      <c r="U6" s="26"/>
      <c r="V6" s="26">
        <f t="shared" si="6"/>
        <v>9.9768518518518531E-3</v>
      </c>
      <c r="AD6" s="63">
        <v>1.1999999999999999E-3</v>
      </c>
      <c r="AE6" s="63">
        <v>3.2000000000000002E-3</v>
      </c>
      <c r="AF6" s="63">
        <v>2.0999999999999999E-3</v>
      </c>
      <c r="AG6" s="69">
        <f t="shared" si="2"/>
        <v>2.166666666666667E-3</v>
      </c>
      <c r="AH6" s="63">
        <v>1.8E-3</v>
      </c>
      <c r="AI6" s="63">
        <v>4.4999999999999997E-3</v>
      </c>
      <c r="AJ6" s="63">
        <v>8.9999999999999998E-4</v>
      </c>
      <c r="AK6" s="69">
        <f t="shared" si="3"/>
        <v>2.3999999999999998E-3</v>
      </c>
      <c r="AL6" s="48">
        <v>50</v>
      </c>
      <c r="AM6" s="48">
        <v>26</v>
      </c>
      <c r="AN6" s="48">
        <v>22</v>
      </c>
      <c r="AO6" s="72">
        <f t="shared" si="4"/>
        <v>32.666666666666664</v>
      </c>
      <c r="AP6" s="48">
        <v>34</v>
      </c>
      <c r="AQ6" s="48">
        <v>58</v>
      </c>
      <c r="AR6" s="48">
        <v>34</v>
      </c>
      <c r="AS6" s="72">
        <f t="shared" si="5"/>
        <v>42</v>
      </c>
    </row>
    <row r="7" spans="1:45" s="45" customFormat="1" ht="29.15" thickBot="1" x14ac:dyDescent="0.45">
      <c r="A7" s="33" t="s">
        <v>39</v>
      </c>
      <c r="B7" s="33" t="s">
        <v>15</v>
      </c>
      <c r="C7" s="33" t="s">
        <v>17</v>
      </c>
      <c r="D7" s="33" t="s">
        <v>16</v>
      </c>
      <c r="E7" s="39">
        <v>44263.348749999997</v>
      </c>
      <c r="F7" s="40">
        <v>44263.349074074074</v>
      </c>
      <c r="G7" s="40">
        <v>44263.360219907408</v>
      </c>
      <c r="H7" s="37" t="s">
        <v>112</v>
      </c>
      <c r="I7" s="33"/>
      <c r="J7" s="33"/>
      <c r="K7" s="33" t="s">
        <v>79</v>
      </c>
      <c r="L7" s="34"/>
      <c r="M7" s="27"/>
      <c r="S7" s="27"/>
      <c r="T7" s="27"/>
      <c r="U7" s="27"/>
      <c r="V7" s="27"/>
      <c r="AD7" s="64"/>
      <c r="AE7" s="64"/>
      <c r="AF7" s="64"/>
      <c r="AG7" s="70"/>
      <c r="AH7" s="64"/>
      <c r="AI7" s="64"/>
      <c r="AJ7" s="64"/>
      <c r="AK7" s="70"/>
      <c r="AO7" s="77"/>
      <c r="AS7" s="77"/>
    </row>
    <row r="8" spans="1:45" ht="29.15" thickBot="1" x14ac:dyDescent="0.45">
      <c r="A8" s="9" t="s">
        <v>39</v>
      </c>
      <c r="B8" s="9" t="s">
        <v>40</v>
      </c>
      <c r="C8" s="9" t="s">
        <v>42</v>
      </c>
      <c r="D8" s="9" t="s">
        <v>41</v>
      </c>
      <c r="E8" s="19">
        <v>44263.34878472222</v>
      </c>
      <c r="F8" s="15">
        <v>44263.349108796298</v>
      </c>
      <c r="G8" s="15">
        <v>44263.360219907408</v>
      </c>
      <c r="H8" s="16" t="s">
        <v>109</v>
      </c>
      <c r="I8" s="9" t="s">
        <v>92</v>
      </c>
      <c r="J8" s="9" t="s">
        <v>90</v>
      </c>
      <c r="K8" s="9" t="s">
        <v>79</v>
      </c>
      <c r="L8" s="7" t="s">
        <v>122</v>
      </c>
      <c r="M8" s="26">
        <f t="shared" si="0"/>
        <v>1.1111111110949423E-2</v>
      </c>
      <c r="Q8" s="26">
        <v>1.1111111110949423E-2</v>
      </c>
      <c r="S8" s="26">
        <f t="shared" si="7"/>
        <v>3.2407407707069069E-4</v>
      </c>
      <c r="T8" s="26"/>
      <c r="U8" s="26"/>
      <c r="V8" s="26">
        <f t="shared" si="6"/>
        <v>1.1111111110949423E-2</v>
      </c>
      <c r="AD8" s="63">
        <v>1.8E-3</v>
      </c>
      <c r="AE8" s="63">
        <v>3.0000000000000001E-3</v>
      </c>
      <c r="AF8" s="63">
        <v>2.0999999999999999E-3</v>
      </c>
      <c r="AG8" s="69">
        <f t="shared" si="2"/>
        <v>2.3E-3</v>
      </c>
      <c r="AH8" s="63">
        <v>2.8E-3</v>
      </c>
      <c r="AI8" s="63">
        <v>3.0000000000000001E-3</v>
      </c>
      <c r="AJ8" s="63">
        <v>1.2999999999999999E-3</v>
      </c>
      <c r="AK8" s="69">
        <f t="shared" si="3"/>
        <v>2.3666666666666667E-3</v>
      </c>
      <c r="AL8" s="48">
        <v>16</v>
      </c>
      <c r="AM8" s="48">
        <v>29</v>
      </c>
      <c r="AN8" s="48">
        <v>52</v>
      </c>
      <c r="AO8" s="72">
        <f t="shared" si="4"/>
        <v>32.333333333333336</v>
      </c>
      <c r="AP8" s="48">
        <v>35</v>
      </c>
      <c r="AQ8" s="48">
        <v>82</v>
      </c>
      <c r="AR8" s="48">
        <v>56</v>
      </c>
      <c r="AS8" s="72">
        <f t="shared" si="5"/>
        <v>57.666666666666664</v>
      </c>
    </row>
    <row r="9" spans="1:45" ht="29.15" thickBot="1" x14ac:dyDescent="0.45">
      <c r="A9" s="14" t="s">
        <v>43</v>
      </c>
      <c r="B9" s="14" t="s">
        <v>21</v>
      </c>
      <c r="C9" s="14" t="s">
        <v>22</v>
      </c>
      <c r="D9" s="14" t="s">
        <v>30</v>
      </c>
      <c r="E9" s="19">
        <v>44264.514837962961</v>
      </c>
      <c r="F9" s="15">
        <v>44264.514918981484</v>
      </c>
      <c r="G9" s="15">
        <v>44264.527280092596</v>
      </c>
      <c r="H9" s="16" t="s">
        <v>109</v>
      </c>
      <c r="I9" s="9" t="s">
        <v>92</v>
      </c>
      <c r="J9" s="9" t="s">
        <v>90</v>
      </c>
      <c r="K9" s="9"/>
      <c r="L9" s="7" t="s">
        <v>122</v>
      </c>
      <c r="M9" s="26">
        <f t="shared" si="0"/>
        <v>1.2361111112113576E-2</v>
      </c>
      <c r="Q9" s="26">
        <v>1.2361111112113576E-2</v>
      </c>
      <c r="S9" s="26">
        <f t="shared" si="7"/>
        <v>8.101852290565148E-5</v>
      </c>
      <c r="T9" s="26"/>
      <c r="U9" s="26"/>
      <c r="V9" s="26">
        <f t="shared" si="6"/>
        <v>1.2361111112113576E-2</v>
      </c>
      <c r="AD9" s="63">
        <v>3.8999999999999998E-3</v>
      </c>
      <c r="AE9" s="63">
        <v>1.1000000000000001E-3</v>
      </c>
      <c r="AF9" s="63">
        <v>3.0000000000000001E-3</v>
      </c>
      <c r="AG9" s="69">
        <f t="shared" si="2"/>
        <v>2.6666666666666666E-3</v>
      </c>
      <c r="AH9" s="63">
        <v>3.8999999999999998E-3</v>
      </c>
      <c r="AI9" s="63">
        <v>2.8E-3</v>
      </c>
      <c r="AJ9" s="63">
        <v>3.5999999999999999E-3</v>
      </c>
      <c r="AK9" s="69">
        <f t="shared" si="3"/>
        <v>3.4333333333333334E-3</v>
      </c>
      <c r="AL9" s="48">
        <v>25</v>
      </c>
      <c r="AM9" s="48">
        <v>65</v>
      </c>
      <c r="AN9" s="48">
        <v>18</v>
      </c>
      <c r="AO9" s="72">
        <f t="shared" si="4"/>
        <v>36</v>
      </c>
      <c r="AP9" s="48">
        <v>48</v>
      </c>
      <c r="AQ9" s="48">
        <v>127</v>
      </c>
      <c r="AR9" s="48">
        <v>51</v>
      </c>
      <c r="AS9" s="72">
        <f t="shared" si="5"/>
        <v>75.333333333333329</v>
      </c>
    </row>
    <row r="10" spans="1:45" s="45" customFormat="1" ht="15" thickBot="1" x14ac:dyDescent="0.45">
      <c r="A10" s="33"/>
      <c r="B10" s="33" t="s">
        <v>26</v>
      </c>
      <c r="C10" s="33" t="s">
        <v>28</v>
      </c>
      <c r="D10" s="33" t="s">
        <v>34</v>
      </c>
      <c r="E10" s="39">
        <v>44264.514837962961</v>
      </c>
      <c r="F10" s="40">
        <v>44264.514918981484</v>
      </c>
      <c r="G10" s="40">
        <v>44264.527280092596</v>
      </c>
      <c r="H10" s="37"/>
      <c r="I10" s="33"/>
      <c r="J10" s="33" t="s">
        <v>10</v>
      </c>
      <c r="K10" s="33"/>
      <c r="L10" s="34"/>
      <c r="M10" s="27"/>
      <c r="S10" s="27"/>
      <c r="T10" s="27"/>
      <c r="U10" s="27"/>
      <c r="V10" s="27"/>
      <c r="AD10" s="64"/>
      <c r="AE10" s="64"/>
      <c r="AF10" s="64"/>
      <c r="AG10" s="70"/>
      <c r="AH10" s="64"/>
      <c r="AI10" s="64"/>
      <c r="AJ10" s="64"/>
      <c r="AK10" s="70"/>
      <c r="AO10" s="77"/>
      <c r="AS10" s="77"/>
    </row>
    <row r="11" spans="1:45" ht="29.15" thickBot="1" x14ac:dyDescent="0.45">
      <c r="A11" s="9" t="s">
        <v>44</v>
      </c>
      <c r="B11" s="9" t="s">
        <v>26</v>
      </c>
      <c r="C11" s="9" t="s">
        <v>28</v>
      </c>
      <c r="D11" s="9" t="s">
        <v>34</v>
      </c>
      <c r="E11" s="15">
        <v>44263.365069444444</v>
      </c>
      <c r="F11" s="15">
        <v>44263.365358796298</v>
      </c>
      <c r="G11" s="15">
        <v>44263.365393518521</v>
      </c>
      <c r="H11" s="17" t="s">
        <v>80</v>
      </c>
      <c r="I11" s="9" t="s">
        <v>10</v>
      </c>
      <c r="J11" s="9" t="s">
        <v>10</v>
      </c>
      <c r="K11" s="9" t="s">
        <v>75</v>
      </c>
      <c r="L11" s="7" t="s">
        <v>120</v>
      </c>
      <c r="M11" s="26">
        <f t="shared" si="0"/>
        <v>3.4722223062999547E-5</v>
      </c>
      <c r="O11" s="26">
        <v>3.4722223062999547E-5</v>
      </c>
      <c r="S11" s="26">
        <f t="shared" si="7"/>
        <v>2.8935185400769114E-4</v>
      </c>
      <c r="T11" s="26">
        <f t="shared" si="1"/>
        <v>3.4722223062999547E-5</v>
      </c>
      <c r="U11" s="26"/>
      <c r="V11" s="26">
        <f t="shared" si="6"/>
        <v>0</v>
      </c>
      <c r="Y11" s="75"/>
      <c r="AD11" s="63">
        <v>1.4E-3</v>
      </c>
      <c r="AE11" s="63">
        <v>4.1999999999999997E-3</v>
      </c>
      <c r="AF11" s="63">
        <v>1.1999999999999999E-3</v>
      </c>
      <c r="AG11" s="69">
        <f t="shared" si="2"/>
        <v>2.2666666666666664E-3</v>
      </c>
      <c r="AH11" s="73"/>
      <c r="AI11" s="73"/>
      <c r="AJ11" s="73"/>
      <c r="AK11" s="74">
        <f t="shared" si="3"/>
        <v>0</v>
      </c>
      <c r="AL11" s="48">
        <v>25</v>
      </c>
      <c r="AM11" s="48">
        <v>32</v>
      </c>
      <c r="AN11" s="48">
        <v>25</v>
      </c>
      <c r="AO11" s="72">
        <f t="shared" si="4"/>
        <v>27.333333333333332</v>
      </c>
      <c r="AP11" s="75"/>
      <c r="AQ11" s="75"/>
      <c r="AR11" s="75"/>
      <c r="AS11" s="76">
        <f t="shared" si="5"/>
        <v>0</v>
      </c>
    </row>
    <row r="12" spans="1:45" ht="29.15" thickBot="1" x14ac:dyDescent="0.45">
      <c r="A12" s="9" t="s">
        <v>25</v>
      </c>
      <c r="B12" s="9" t="s">
        <v>11</v>
      </c>
      <c r="C12" s="9" t="s">
        <v>13</v>
      </c>
      <c r="D12" s="9" t="s">
        <v>12</v>
      </c>
      <c r="E12" s="15">
        <v>44263.365231481483</v>
      </c>
      <c r="F12" s="15">
        <v>44263.365358796298</v>
      </c>
      <c r="G12" s="15">
        <v>44263.365405092591</v>
      </c>
      <c r="H12" s="16" t="s">
        <v>80</v>
      </c>
      <c r="I12" s="9" t="s">
        <v>10</v>
      </c>
      <c r="J12" s="9" t="s">
        <v>10</v>
      </c>
      <c r="K12" s="9" t="s">
        <v>75</v>
      </c>
      <c r="L12" s="7" t="s">
        <v>120</v>
      </c>
      <c r="M12" s="26">
        <f t="shared" si="0"/>
        <v>4.6296292566694319E-5</v>
      </c>
      <c r="O12" s="26">
        <v>4.6296292566694319E-5</v>
      </c>
      <c r="S12" s="26">
        <f t="shared" si="7"/>
        <v>1.273148154723458E-4</v>
      </c>
      <c r="T12" s="26">
        <f t="shared" si="1"/>
        <v>4.6296292566694319E-5</v>
      </c>
      <c r="U12" s="26"/>
      <c r="V12" s="26"/>
      <c r="Y12" s="75"/>
      <c r="AD12" s="63">
        <v>3.8E-3</v>
      </c>
      <c r="AE12" s="63">
        <v>2.3E-3</v>
      </c>
      <c r="AF12" s="63">
        <v>2.3E-3</v>
      </c>
      <c r="AG12" s="69">
        <f t="shared" si="2"/>
        <v>2.8E-3</v>
      </c>
      <c r="AH12" s="73"/>
      <c r="AI12" s="73"/>
      <c r="AJ12" s="73"/>
      <c r="AK12" s="74">
        <f t="shared" si="3"/>
        <v>0</v>
      </c>
      <c r="AL12" s="48">
        <v>36</v>
      </c>
      <c r="AM12" s="48">
        <v>41</v>
      </c>
      <c r="AN12" s="48">
        <v>47</v>
      </c>
      <c r="AO12" s="72">
        <f t="shared" si="4"/>
        <v>41.333333333333336</v>
      </c>
      <c r="AP12" s="75"/>
      <c r="AQ12" s="75"/>
      <c r="AR12" s="75"/>
      <c r="AS12" s="76">
        <f t="shared" si="5"/>
        <v>0</v>
      </c>
    </row>
    <row r="13" spans="1:45" ht="29.15" thickBot="1" x14ac:dyDescent="0.45">
      <c r="A13" s="9" t="s">
        <v>45</v>
      </c>
      <c r="B13" s="9" t="s">
        <v>40</v>
      </c>
      <c r="C13" s="9" t="s">
        <v>42</v>
      </c>
      <c r="D13" s="9" t="s">
        <v>41</v>
      </c>
      <c r="E13" s="19">
        <v>44263.369490740741</v>
      </c>
      <c r="F13" s="15">
        <v>44263.369606481479</v>
      </c>
      <c r="G13" s="15">
        <v>44263.386574074073</v>
      </c>
      <c r="H13" s="16" t="s">
        <v>109</v>
      </c>
      <c r="I13" s="9" t="s">
        <v>92</v>
      </c>
      <c r="J13" s="9" t="s">
        <v>90</v>
      </c>
      <c r="K13" s="9"/>
      <c r="L13" s="7" t="s">
        <v>122</v>
      </c>
      <c r="M13" s="26">
        <f t="shared" si="0"/>
        <v>1.6967592593573499E-2</v>
      </c>
      <c r="Q13" s="26">
        <v>1.6967592593573499E-2</v>
      </c>
      <c r="S13" s="26">
        <f t="shared" si="7"/>
        <v>1.1574073869269341E-4</v>
      </c>
      <c r="T13" s="26"/>
      <c r="U13" s="26"/>
      <c r="V13" s="26">
        <f t="shared" si="6"/>
        <v>1.6967592593573499E-2</v>
      </c>
      <c r="Y13">
        <v>0.15</v>
      </c>
      <c r="AB13">
        <v>0.1</v>
      </c>
      <c r="AD13" s="63">
        <v>3.0999999999999999E-3</v>
      </c>
      <c r="AE13" s="63">
        <v>3.0000000000000001E-3</v>
      </c>
      <c r="AF13" s="63">
        <v>1.9E-3</v>
      </c>
      <c r="AG13" s="69">
        <f t="shared" si="2"/>
        <v>2.6666666666666666E-3</v>
      </c>
      <c r="AH13" s="63">
        <v>1.8E-3</v>
      </c>
      <c r="AI13" s="63">
        <v>3.3E-3</v>
      </c>
      <c r="AJ13" s="63">
        <v>2.3999999999999998E-3</v>
      </c>
      <c r="AK13" s="69">
        <f t="shared" si="3"/>
        <v>2.5000000000000001E-3</v>
      </c>
      <c r="AL13" s="48">
        <v>41</v>
      </c>
      <c r="AM13" s="48">
        <v>57</v>
      </c>
      <c r="AN13" s="48">
        <v>35</v>
      </c>
      <c r="AO13" s="72">
        <f t="shared" si="4"/>
        <v>44.333333333333336</v>
      </c>
      <c r="AP13" s="48">
        <v>25</v>
      </c>
      <c r="AQ13" s="48">
        <v>51</v>
      </c>
      <c r="AR13" s="48">
        <v>58</v>
      </c>
      <c r="AS13" s="72">
        <f t="shared" si="5"/>
        <v>44.666666666666664</v>
      </c>
    </row>
    <row r="14" spans="1:45" s="45" customFormat="1" ht="29.15" thickBot="1" x14ac:dyDescent="0.45">
      <c r="A14" s="33" t="s">
        <v>45</v>
      </c>
      <c r="B14" s="33" t="s">
        <v>8</v>
      </c>
      <c r="C14" s="33" t="s">
        <v>23</v>
      </c>
      <c r="D14" s="33" t="s">
        <v>14</v>
      </c>
      <c r="E14" s="39">
        <v>44263.369513888887</v>
      </c>
      <c r="F14" s="40">
        <v>44263.37122685185</v>
      </c>
      <c r="G14" s="40">
        <v>44263.386574074073</v>
      </c>
      <c r="H14" s="37" t="s">
        <v>116</v>
      </c>
      <c r="I14" s="33"/>
      <c r="J14" s="33"/>
      <c r="K14" s="33"/>
      <c r="L14" s="34"/>
      <c r="M14" s="27"/>
      <c r="S14" s="27"/>
      <c r="T14" s="27"/>
      <c r="U14" s="27"/>
      <c r="V14" s="27"/>
      <c r="AD14" s="64"/>
      <c r="AE14" s="64"/>
      <c r="AF14" s="64"/>
      <c r="AG14" s="70"/>
      <c r="AH14" s="64"/>
      <c r="AI14" s="64"/>
      <c r="AJ14" s="64"/>
      <c r="AK14" s="70"/>
      <c r="AO14" s="77"/>
      <c r="AS14" s="77"/>
    </row>
    <row r="15" spans="1:45" ht="15" thickBot="1" x14ac:dyDescent="0.45">
      <c r="A15" s="9" t="s">
        <v>46</v>
      </c>
      <c r="B15" s="9" t="s">
        <v>47</v>
      </c>
      <c r="C15" s="9" t="s">
        <v>49</v>
      </c>
      <c r="D15" s="9" t="s">
        <v>48</v>
      </c>
      <c r="E15" s="19">
        <v>44263.429548611108</v>
      </c>
      <c r="F15" s="19">
        <v>44263.430092592593</v>
      </c>
      <c r="G15" s="19">
        <v>44263.430150462962</v>
      </c>
      <c r="H15" s="20" t="s">
        <v>76</v>
      </c>
      <c r="I15" s="9" t="s">
        <v>10</v>
      </c>
      <c r="J15" s="9" t="s">
        <v>10</v>
      </c>
      <c r="K15" s="9"/>
      <c r="L15" s="7" t="s">
        <v>120</v>
      </c>
      <c r="M15" s="26">
        <f t="shared" si="0"/>
        <v>5.7870369346346706E-5</v>
      </c>
      <c r="O15" s="26">
        <v>5.7870370370370366E-5</v>
      </c>
      <c r="S15" s="26">
        <f t="shared" si="7"/>
        <v>5.4398148495238274E-4</v>
      </c>
      <c r="T15" s="26">
        <f t="shared" si="1"/>
        <v>5.7870370370370366E-5</v>
      </c>
      <c r="U15" s="26"/>
      <c r="V15" s="26">
        <f t="shared" si="6"/>
        <v>0</v>
      </c>
      <c r="Y15" s="75"/>
      <c r="AD15" s="63">
        <v>2.5999999999999999E-3</v>
      </c>
      <c r="AE15" s="63">
        <v>1.4E-3</v>
      </c>
      <c r="AF15" s="63">
        <v>2.8999999999999998E-3</v>
      </c>
      <c r="AG15" s="69">
        <f t="shared" si="2"/>
        <v>2.3E-3</v>
      </c>
      <c r="AH15" s="73"/>
      <c r="AI15" s="73"/>
      <c r="AJ15" s="73"/>
      <c r="AK15" s="74">
        <f t="shared" si="3"/>
        <v>0</v>
      </c>
      <c r="AL15" s="48">
        <v>38</v>
      </c>
      <c r="AM15" s="48">
        <v>24</v>
      </c>
      <c r="AN15" s="48">
        <v>43</v>
      </c>
      <c r="AO15" s="72">
        <f t="shared" si="4"/>
        <v>35</v>
      </c>
      <c r="AP15" s="75"/>
      <c r="AQ15" s="75"/>
      <c r="AR15" s="75"/>
      <c r="AS15" s="76">
        <f t="shared" si="5"/>
        <v>0</v>
      </c>
    </row>
    <row r="16" spans="1:45" ht="15" thickBot="1" x14ac:dyDescent="0.45">
      <c r="A16" s="9"/>
      <c r="B16" s="9"/>
      <c r="C16" s="9"/>
      <c r="D16" s="9"/>
      <c r="E16" s="19"/>
      <c r="F16" s="19"/>
      <c r="G16" s="19"/>
      <c r="H16" s="9"/>
      <c r="I16" s="9"/>
      <c r="J16" s="9"/>
      <c r="K16" s="9"/>
      <c r="L16" s="7"/>
      <c r="M16" s="26"/>
      <c r="S16" s="26">
        <f t="shared" si="7"/>
        <v>0</v>
      </c>
      <c r="T16" s="26"/>
      <c r="U16" s="26"/>
      <c r="V16" s="26"/>
      <c r="AD16" s="63">
        <v>4.1000000000000003E-3</v>
      </c>
      <c r="AE16" s="63">
        <v>1.5E-3</v>
      </c>
      <c r="AF16" s="63">
        <v>1.1000000000000001E-3</v>
      </c>
      <c r="AG16" s="69">
        <f t="shared" si="2"/>
        <v>2.2333333333333337E-3</v>
      </c>
      <c r="AH16" s="63">
        <v>2.7000000000000001E-3</v>
      </c>
      <c r="AI16" s="63">
        <v>4.3E-3</v>
      </c>
      <c r="AJ16" s="63">
        <v>2.5000000000000001E-3</v>
      </c>
      <c r="AK16" s="69">
        <f t="shared" si="3"/>
        <v>3.1666666666666666E-3</v>
      </c>
      <c r="AL16" s="48">
        <v>17</v>
      </c>
      <c r="AM16" s="48">
        <v>37</v>
      </c>
      <c r="AN16" s="48">
        <v>18</v>
      </c>
      <c r="AO16" s="72">
        <f t="shared" si="4"/>
        <v>24</v>
      </c>
      <c r="AP16" s="48">
        <v>27</v>
      </c>
      <c r="AQ16" s="48">
        <v>43</v>
      </c>
      <c r="AR16" s="48">
        <v>40</v>
      </c>
      <c r="AS16" s="72">
        <f t="shared" si="5"/>
        <v>36.666666666666664</v>
      </c>
    </row>
    <row r="17" spans="1:45" ht="15" thickBot="1" x14ac:dyDescent="0.45">
      <c r="A17" s="14" t="s">
        <v>61</v>
      </c>
      <c r="B17" s="14" t="s">
        <v>8</v>
      </c>
      <c r="C17" s="14" t="s">
        <v>23</v>
      </c>
      <c r="D17" s="14" t="s">
        <v>14</v>
      </c>
      <c r="E17" s="15">
        <v>44263.474212962959</v>
      </c>
      <c r="F17" s="15">
        <v>44263.474305555559</v>
      </c>
      <c r="G17" s="15">
        <v>44263.474768518521</v>
      </c>
      <c r="H17" s="9" t="s">
        <v>118</v>
      </c>
      <c r="I17" s="9" t="s">
        <v>10</v>
      </c>
      <c r="J17" s="9" t="s">
        <v>10</v>
      </c>
      <c r="K17" s="9" t="s">
        <v>75</v>
      </c>
      <c r="L17" s="7" t="s">
        <v>120</v>
      </c>
      <c r="M17" s="26">
        <f>(G17-F17)/5</f>
        <v>9.2592592409346253E-5</v>
      </c>
      <c r="O17" s="26">
        <v>9.2592592592592588E-5</v>
      </c>
      <c r="P17" s="28"/>
      <c r="S17" s="26">
        <f t="shared" si="7"/>
        <v>9.2592599685303867E-5</v>
      </c>
      <c r="T17" s="26">
        <f t="shared" si="1"/>
        <v>9.2592592592592588E-5</v>
      </c>
      <c r="U17" s="26"/>
      <c r="V17" s="26"/>
      <c r="Y17" s="75"/>
      <c r="AD17" s="63">
        <v>1.9E-3</v>
      </c>
      <c r="AE17" s="63">
        <v>3.8999999999999998E-3</v>
      </c>
      <c r="AF17" s="63">
        <v>2.5000000000000001E-3</v>
      </c>
      <c r="AG17" s="69">
        <f t="shared" si="2"/>
        <v>2.7666666666666668E-3</v>
      </c>
      <c r="AH17" s="73"/>
      <c r="AI17" s="73"/>
      <c r="AJ17" s="73"/>
      <c r="AK17" s="74">
        <f t="shared" si="3"/>
        <v>0</v>
      </c>
      <c r="AL17" s="48">
        <v>28</v>
      </c>
      <c r="AM17" s="48">
        <v>68</v>
      </c>
      <c r="AN17" s="48">
        <v>49</v>
      </c>
      <c r="AO17" s="72">
        <f t="shared" si="4"/>
        <v>48.333333333333336</v>
      </c>
      <c r="AP17" s="75"/>
      <c r="AQ17" s="75"/>
      <c r="AR17" s="75"/>
      <c r="AS17" s="76">
        <f t="shared" si="5"/>
        <v>0</v>
      </c>
    </row>
    <row r="18" spans="1:45" ht="29.15" thickBot="1" x14ac:dyDescent="0.45">
      <c r="A18" s="9" t="s">
        <v>62</v>
      </c>
      <c r="B18" s="16" t="s">
        <v>11</v>
      </c>
      <c r="C18" s="9" t="s">
        <v>13</v>
      </c>
      <c r="D18" s="9" t="s">
        <v>12</v>
      </c>
      <c r="E18" s="19">
        <v>44263.545983796299</v>
      </c>
      <c r="F18" s="19">
        <v>44263.546064814815</v>
      </c>
      <c r="G18" s="15">
        <v>44263.546273148146</v>
      </c>
      <c r="H18" s="16" t="s">
        <v>76</v>
      </c>
      <c r="I18" s="9" t="s">
        <v>10</v>
      </c>
      <c r="J18" s="9" t="s">
        <v>10</v>
      </c>
      <c r="K18" s="9" t="s">
        <v>75</v>
      </c>
      <c r="L18" s="7" t="s">
        <v>120</v>
      </c>
      <c r="M18" s="26">
        <f t="shared" si="0"/>
        <v>2.0833333110203966E-4</v>
      </c>
      <c r="O18" s="26">
        <v>2.0833333110203966E-4</v>
      </c>
      <c r="S18" s="26">
        <f t="shared" si="7"/>
        <v>8.1018515629693866E-5</v>
      </c>
      <c r="T18" s="26">
        <f t="shared" si="1"/>
        <v>2.0833333110203966E-4</v>
      </c>
      <c r="U18" s="26"/>
      <c r="V18" s="26"/>
      <c r="Y18" s="75"/>
      <c r="AD18" s="63">
        <v>1.4E-3</v>
      </c>
      <c r="AE18" s="63">
        <v>1E-3</v>
      </c>
      <c r="AF18" s="63">
        <v>3.3999999999999998E-3</v>
      </c>
      <c r="AG18" s="69">
        <f t="shared" si="2"/>
        <v>1.9333333333333331E-3</v>
      </c>
      <c r="AH18" s="73"/>
      <c r="AI18" s="73"/>
      <c r="AJ18" s="73"/>
      <c r="AK18" s="74">
        <f t="shared" si="3"/>
        <v>0</v>
      </c>
      <c r="AL18" s="48">
        <v>31</v>
      </c>
      <c r="AM18" s="48">
        <v>37</v>
      </c>
      <c r="AN18" s="48">
        <v>46</v>
      </c>
      <c r="AO18" s="72">
        <f t="shared" si="4"/>
        <v>38</v>
      </c>
      <c r="AP18" s="75"/>
      <c r="AQ18" s="75"/>
      <c r="AR18" s="75"/>
      <c r="AS18" s="76">
        <f t="shared" si="5"/>
        <v>0</v>
      </c>
    </row>
    <row r="19" spans="1:45" ht="29.15" thickBot="1" x14ac:dyDescent="0.45">
      <c r="A19" s="9" t="s">
        <v>32</v>
      </c>
      <c r="B19" s="14" t="s">
        <v>21</v>
      </c>
      <c r="C19" s="14" t="s">
        <v>22</v>
      </c>
      <c r="D19" s="14" t="s">
        <v>30</v>
      </c>
      <c r="E19" s="21">
        <v>44263.551423611112</v>
      </c>
      <c r="F19" s="21">
        <v>44263.551701388889</v>
      </c>
      <c r="G19" s="21">
        <v>44263.55431712963</v>
      </c>
      <c r="H19" s="16" t="s">
        <v>109</v>
      </c>
      <c r="I19" s="9" t="s">
        <v>92</v>
      </c>
      <c r="J19" s="9" t="s">
        <v>90</v>
      </c>
      <c r="K19" s="9" t="s">
        <v>75</v>
      </c>
      <c r="L19" s="7" t="s">
        <v>122</v>
      </c>
      <c r="M19" s="26">
        <f t="shared" si="0"/>
        <v>2.6157407410209998E-3</v>
      </c>
      <c r="Q19" s="26">
        <v>2.6157407410209998E-3</v>
      </c>
      <c r="S19" s="26">
        <f t="shared" si="7"/>
        <v>2.7777777722803876E-4</v>
      </c>
      <c r="T19" s="26"/>
      <c r="U19" s="26"/>
      <c r="V19" s="26">
        <f t="shared" si="6"/>
        <v>2.6157407410209998E-3</v>
      </c>
      <c r="AD19" s="63">
        <v>3.3E-3</v>
      </c>
      <c r="AE19" s="63">
        <v>1.2999999999999999E-3</v>
      </c>
      <c r="AF19" s="63">
        <v>2.2000000000000001E-3</v>
      </c>
      <c r="AG19" s="69">
        <f t="shared" si="2"/>
        <v>2.2666666666666668E-3</v>
      </c>
      <c r="AH19" s="63">
        <v>1.9E-3</v>
      </c>
      <c r="AI19" s="63">
        <v>2.0999999999999999E-3</v>
      </c>
      <c r="AJ19" s="63">
        <v>2.7000000000000001E-3</v>
      </c>
      <c r="AK19" s="69">
        <f t="shared" si="3"/>
        <v>2.2333333333333333E-3</v>
      </c>
      <c r="AL19" s="48">
        <v>12</v>
      </c>
      <c r="AM19" s="48">
        <v>46</v>
      </c>
      <c r="AN19" s="48">
        <v>37</v>
      </c>
      <c r="AO19" s="72">
        <f t="shared" si="4"/>
        <v>31.666666666666668</v>
      </c>
      <c r="AP19" s="48">
        <v>48</v>
      </c>
      <c r="AQ19" s="48">
        <v>61</v>
      </c>
      <c r="AR19" s="48">
        <v>23</v>
      </c>
      <c r="AS19" s="72">
        <f t="shared" si="5"/>
        <v>44</v>
      </c>
    </row>
    <row r="20" spans="1:45" ht="43.3" thickBot="1" x14ac:dyDescent="0.45">
      <c r="A20" s="14" t="s">
        <v>33</v>
      </c>
      <c r="B20" s="14" t="s">
        <v>26</v>
      </c>
      <c r="C20" s="14" t="s">
        <v>28</v>
      </c>
      <c r="D20" s="14" t="s">
        <v>34</v>
      </c>
      <c r="E20" s="19">
        <v>44264.470555555556</v>
      </c>
      <c r="F20" s="15">
        <v>44264.470555555556</v>
      </c>
      <c r="G20" s="15">
        <v>44264.471932870372</v>
      </c>
      <c r="H20" s="16" t="s">
        <v>97</v>
      </c>
      <c r="I20" s="9" t="s">
        <v>10</v>
      </c>
      <c r="J20" s="9" t="s">
        <v>10</v>
      </c>
      <c r="K20" s="14"/>
      <c r="L20" s="7" t="s">
        <v>120</v>
      </c>
      <c r="M20" s="26">
        <f>(G20-F20)/5</f>
        <v>2.7546296332729979E-4</v>
      </c>
      <c r="O20" s="26">
        <v>2.7777777777777778E-4</v>
      </c>
      <c r="S20" s="26">
        <v>1.3888888888888889E-4</v>
      </c>
      <c r="T20" s="26">
        <f t="shared" si="1"/>
        <v>2.7777777777777778E-4</v>
      </c>
      <c r="U20" s="26"/>
      <c r="V20" s="26"/>
      <c r="Y20" s="75"/>
      <c r="AD20" s="63">
        <v>2.8E-3</v>
      </c>
      <c r="AE20" s="63">
        <v>2.7000000000000001E-3</v>
      </c>
      <c r="AF20" s="63">
        <v>3.5000000000000001E-3</v>
      </c>
      <c r="AG20" s="69">
        <f t="shared" si="2"/>
        <v>2.9999999999999996E-3</v>
      </c>
      <c r="AH20" s="73"/>
      <c r="AI20" s="73"/>
      <c r="AJ20" s="73"/>
      <c r="AK20" s="74">
        <f t="shared" si="3"/>
        <v>0</v>
      </c>
      <c r="AL20" s="48">
        <v>16</v>
      </c>
      <c r="AM20" s="48">
        <v>37</v>
      </c>
      <c r="AN20" s="48">
        <v>39</v>
      </c>
      <c r="AO20" s="72">
        <f t="shared" si="4"/>
        <v>30.666666666666668</v>
      </c>
      <c r="AP20" s="75"/>
      <c r="AQ20" s="75"/>
      <c r="AR20" s="75"/>
      <c r="AS20" s="76">
        <f t="shared" si="5"/>
        <v>0</v>
      </c>
    </row>
    <row r="21" spans="1:45" ht="29.15" thickBot="1" x14ac:dyDescent="0.45">
      <c r="A21" s="9" t="s">
        <v>35</v>
      </c>
      <c r="B21" s="9" t="s">
        <v>36</v>
      </c>
      <c r="C21" s="9" t="s">
        <v>38</v>
      </c>
      <c r="D21" s="9" t="s">
        <v>37</v>
      </c>
      <c r="E21" s="19">
        <v>44263.566319444442</v>
      </c>
      <c r="F21" s="15">
        <v>44263.56659722222</v>
      </c>
      <c r="G21" s="15">
        <v>44263.578703703701</v>
      </c>
      <c r="H21" s="16" t="s">
        <v>109</v>
      </c>
      <c r="I21" s="9" t="s">
        <v>92</v>
      </c>
      <c r="J21" s="9" t="s">
        <v>90</v>
      </c>
      <c r="K21" s="9" t="s">
        <v>79</v>
      </c>
      <c r="L21" s="7" t="s">
        <v>122</v>
      </c>
      <c r="M21" s="26">
        <f>G21-F21</f>
        <v>1.2106481481168885E-2</v>
      </c>
      <c r="Q21" s="26">
        <v>1.2106481481481482E-2</v>
      </c>
      <c r="S21" s="26">
        <f t="shared" si="7"/>
        <v>2.7777777722803876E-4</v>
      </c>
      <c r="T21" s="26"/>
      <c r="U21" s="26"/>
      <c r="V21" s="26">
        <f t="shared" si="6"/>
        <v>1.2106481481481482E-2</v>
      </c>
      <c r="AD21" s="63">
        <v>4.1999999999999997E-3</v>
      </c>
      <c r="AE21" s="63">
        <v>4.1999999999999997E-3</v>
      </c>
      <c r="AF21" s="63">
        <v>1.6999999999999999E-3</v>
      </c>
      <c r="AG21" s="69">
        <f t="shared" si="2"/>
        <v>3.3666666666666667E-3</v>
      </c>
      <c r="AH21" s="63">
        <v>3.0000000000000001E-3</v>
      </c>
      <c r="AI21" s="63">
        <v>3.0999999999999999E-3</v>
      </c>
      <c r="AJ21" s="63">
        <v>1.6000000000000001E-3</v>
      </c>
      <c r="AK21" s="69">
        <f t="shared" si="3"/>
        <v>2.5666666666666663E-3</v>
      </c>
      <c r="AL21" s="48">
        <v>48</v>
      </c>
      <c r="AM21" s="48">
        <v>33</v>
      </c>
      <c r="AN21" s="48">
        <v>52</v>
      </c>
      <c r="AO21" s="72">
        <f t="shared" si="4"/>
        <v>44.333333333333336</v>
      </c>
      <c r="AP21" s="48">
        <v>29</v>
      </c>
      <c r="AQ21" s="48">
        <v>61</v>
      </c>
      <c r="AR21" s="48">
        <v>48</v>
      </c>
      <c r="AS21" s="72">
        <f t="shared" si="5"/>
        <v>46</v>
      </c>
    </row>
    <row r="22" spans="1:45" s="45" customFormat="1" ht="29.15" thickBot="1" x14ac:dyDescent="0.45">
      <c r="A22" s="33" t="s">
        <v>39</v>
      </c>
      <c r="B22" s="33" t="s">
        <v>15</v>
      </c>
      <c r="C22" s="33" t="s">
        <v>17</v>
      </c>
      <c r="D22" s="33" t="s">
        <v>16</v>
      </c>
      <c r="E22" s="39">
        <v>44263.597048611111</v>
      </c>
      <c r="F22" s="40">
        <v>44263.596562500003</v>
      </c>
      <c r="G22" s="40">
        <v>44263.60833333333</v>
      </c>
      <c r="H22" s="37" t="s">
        <v>113</v>
      </c>
      <c r="I22" s="33"/>
      <c r="J22" s="33" t="s">
        <v>10</v>
      </c>
      <c r="K22" s="33" t="s">
        <v>79</v>
      </c>
      <c r="L22" s="34"/>
      <c r="M22" s="27"/>
      <c r="Q22" s="27"/>
      <c r="S22" s="27"/>
      <c r="T22" s="27"/>
      <c r="U22" s="27"/>
      <c r="V22" s="27"/>
      <c r="AD22" s="64"/>
      <c r="AE22" s="64"/>
      <c r="AF22" s="64"/>
      <c r="AG22" s="70"/>
      <c r="AH22" s="64"/>
      <c r="AI22" s="64"/>
      <c r="AJ22" s="64"/>
      <c r="AK22" s="70"/>
      <c r="AO22" s="77"/>
      <c r="AS22" s="77"/>
    </row>
    <row r="23" spans="1:45" ht="29.15" thickBot="1" x14ac:dyDescent="0.45">
      <c r="A23" s="9" t="s">
        <v>39</v>
      </c>
      <c r="B23" s="9" t="s">
        <v>40</v>
      </c>
      <c r="C23" s="9" t="s">
        <v>42</v>
      </c>
      <c r="D23" s="9" t="s">
        <v>41</v>
      </c>
      <c r="E23" s="19">
        <v>44263.597743055558</v>
      </c>
      <c r="F23" s="15">
        <v>44263.599456018521</v>
      </c>
      <c r="G23" s="15">
        <v>44263.60833333333</v>
      </c>
      <c r="H23" s="16" t="s">
        <v>109</v>
      </c>
      <c r="I23" s="9" t="s">
        <v>92</v>
      </c>
      <c r="J23" s="9" t="s">
        <v>90</v>
      </c>
      <c r="K23" s="9" t="s">
        <v>79</v>
      </c>
      <c r="L23" s="7" t="s">
        <v>122</v>
      </c>
      <c r="M23" s="26">
        <f t="shared" si="0"/>
        <v>8.8773148090695031E-3</v>
      </c>
      <c r="Q23" s="26">
        <v>8.8773148090695031E-3</v>
      </c>
      <c r="S23" s="26">
        <f t="shared" si="7"/>
        <v>1.7129629632108845E-3</v>
      </c>
      <c r="T23" s="26"/>
      <c r="U23" s="26"/>
      <c r="V23" s="26">
        <f t="shared" si="6"/>
        <v>8.8773148090695031E-3</v>
      </c>
      <c r="AD23" s="63">
        <v>3.0000000000000001E-3</v>
      </c>
      <c r="AE23" s="63">
        <v>1E-3</v>
      </c>
      <c r="AF23" s="63">
        <v>1.4E-3</v>
      </c>
      <c r="AG23" s="69">
        <f t="shared" si="2"/>
        <v>1.8000000000000002E-3</v>
      </c>
      <c r="AH23" s="63">
        <v>3.3999999999999998E-3</v>
      </c>
      <c r="AI23" s="63">
        <v>2.8E-3</v>
      </c>
      <c r="AJ23" s="63">
        <v>1.9E-3</v>
      </c>
      <c r="AK23" s="69">
        <f t="shared" si="3"/>
        <v>2.6999999999999997E-3</v>
      </c>
      <c r="AL23" s="48">
        <v>40</v>
      </c>
      <c r="AM23" s="48">
        <v>68</v>
      </c>
      <c r="AN23" s="48">
        <v>34</v>
      </c>
      <c r="AO23" s="72">
        <f t="shared" si="4"/>
        <v>47.333333333333336</v>
      </c>
      <c r="AP23" s="48">
        <v>31</v>
      </c>
      <c r="AQ23" s="48">
        <v>121</v>
      </c>
      <c r="AR23" s="48">
        <v>30</v>
      </c>
      <c r="AS23" s="72">
        <f t="shared" si="5"/>
        <v>60.666666666666664</v>
      </c>
    </row>
    <row r="24" spans="1:45" ht="29.15" thickBot="1" x14ac:dyDescent="0.45">
      <c r="A24" s="9" t="s">
        <v>43</v>
      </c>
      <c r="B24" s="9" t="s">
        <v>21</v>
      </c>
      <c r="C24" s="9" t="s">
        <v>22</v>
      </c>
      <c r="D24" s="9" t="s">
        <v>30</v>
      </c>
      <c r="E24" s="15">
        <v>44263.623356481483</v>
      </c>
      <c r="F24" s="15">
        <v>44263.623564814814</v>
      </c>
      <c r="G24" s="15">
        <v>44263.630891203706</v>
      </c>
      <c r="H24" s="16" t="s">
        <v>109</v>
      </c>
      <c r="I24" s="9" t="s">
        <v>92</v>
      </c>
      <c r="J24" s="9" t="s">
        <v>90</v>
      </c>
      <c r="K24" s="9" t="s">
        <v>79</v>
      </c>
      <c r="L24" s="7" t="s">
        <v>122</v>
      </c>
      <c r="M24" s="26">
        <f t="shared" si="0"/>
        <v>7.3263888916699216E-3</v>
      </c>
      <c r="Q24" s="26">
        <v>7.3263888916699216E-3</v>
      </c>
      <c r="S24" s="26">
        <f t="shared" si="7"/>
        <v>2.0833333110203966E-4</v>
      </c>
      <c r="T24" s="26">
        <f t="shared" si="1"/>
        <v>0</v>
      </c>
      <c r="U24" s="26"/>
      <c r="V24" s="26">
        <f t="shared" si="6"/>
        <v>7.3263888916699216E-3</v>
      </c>
      <c r="AD24" s="63">
        <v>3.3999999999999998E-3</v>
      </c>
      <c r="AE24" s="63">
        <v>1.6999999999999999E-3</v>
      </c>
      <c r="AF24" s="63">
        <v>3.3E-3</v>
      </c>
      <c r="AG24" s="69">
        <f t="shared" si="2"/>
        <v>2.8E-3</v>
      </c>
      <c r="AH24" s="63">
        <v>3.2000000000000002E-3</v>
      </c>
      <c r="AI24" s="63">
        <v>1.9E-3</v>
      </c>
      <c r="AJ24" s="63">
        <v>2.0999999999999999E-3</v>
      </c>
      <c r="AK24" s="69">
        <f t="shared" si="3"/>
        <v>2.3999999999999998E-3</v>
      </c>
      <c r="AL24" s="48">
        <v>25</v>
      </c>
      <c r="AM24" s="48">
        <v>43</v>
      </c>
      <c r="AN24" s="48">
        <v>32</v>
      </c>
      <c r="AO24" s="72">
        <f t="shared" si="4"/>
        <v>33.333333333333336</v>
      </c>
      <c r="AP24" s="48">
        <v>39</v>
      </c>
      <c r="AQ24" s="48">
        <v>86</v>
      </c>
      <c r="AR24" s="48">
        <v>22</v>
      </c>
      <c r="AS24" s="72">
        <f t="shared" si="5"/>
        <v>49</v>
      </c>
    </row>
    <row r="25" spans="1:45" ht="15" thickBot="1" x14ac:dyDescent="0.45">
      <c r="A25" s="9"/>
      <c r="B25" s="9" t="s">
        <v>26</v>
      </c>
      <c r="C25" s="9" t="s">
        <v>28</v>
      </c>
      <c r="D25" s="9" t="s">
        <v>34</v>
      </c>
      <c r="E25" s="15">
        <v>44263.623356481483</v>
      </c>
      <c r="F25" s="15">
        <v>44263.624259259261</v>
      </c>
      <c r="G25" s="15">
        <v>44263.630891203706</v>
      </c>
      <c r="H25" s="9"/>
      <c r="I25" s="9"/>
      <c r="J25" s="9"/>
      <c r="K25" s="9"/>
      <c r="L25" s="7"/>
      <c r="M25" s="26"/>
      <c r="S25" s="26">
        <f t="shared" si="7"/>
        <v>9.0277777781011537E-4</v>
      </c>
      <c r="T25" s="26">
        <f t="shared" si="1"/>
        <v>0</v>
      </c>
      <c r="U25" s="26"/>
      <c r="V25" s="26">
        <f t="shared" si="6"/>
        <v>0</v>
      </c>
      <c r="AD25" s="63">
        <v>1.5E-3</v>
      </c>
      <c r="AE25" s="63">
        <v>2.8E-3</v>
      </c>
      <c r="AF25" s="63">
        <v>2.5999999999999999E-3</v>
      </c>
      <c r="AG25" s="69">
        <f t="shared" si="2"/>
        <v>2.3E-3</v>
      </c>
      <c r="AH25" s="63">
        <v>2.8999999999999998E-3</v>
      </c>
      <c r="AI25" s="63">
        <v>3.2000000000000002E-3</v>
      </c>
      <c r="AJ25" s="63">
        <v>3.7000000000000002E-3</v>
      </c>
      <c r="AK25" s="69">
        <f t="shared" si="3"/>
        <v>3.2666666666666664E-3</v>
      </c>
      <c r="AL25" s="48">
        <v>13</v>
      </c>
      <c r="AM25" s="48">
        <v>29</v>
      </c>
      <c r="AN25" s="48">
        <v>20</v>
      </c>
      <c r="AO25" s="72">
        <f t="shared" si="4"/>
        <v>20.666666666666668</v>
      </c>
      <c r="AP25" s="48">
        <v>21</v>
      </c>
      <c r="AQ25" s="48">
        <v>95</v>
      </c>
      <c r="AR25" s="48">
        <v>23</v>
      </c>
      <c r="AS25" s="72">
        <f t="shared" si="5"/>
        <v>46.333333333333336</v>
      </c>
    </row>
    <row r="26" spans="1:45" ht="29.15" thickBot="1" x14ac:dyDescent="0.45">
      <c r="A26" s="9" t="s">
        <v>44</v>
      </c>
      <c r="B26" s="9" t="s">
        <v>26</v>
      </c>
      <c r="C26" s="9" t="s">
        <v>28</v>
      </c>
      <c r="D26" s="9" t="s">
        <v>34</v>
      </c>
      <c r="E26" s="19">
        <v>44263.633912037039</v>
      </c>
      <c r="F26" s="15">
        <v>44263.634189814817</v>
      </c>
      <c r="G26" s="15">
        <v>44263.634606481479</v>
      </c>
      <c r="H26" s="16" t="s">
        <v>80</v>
      </c>
      <c r="I26" s="9" t="s">
        <v>10</v>
      </c>
      <c r="J26" s="9" t="s">
        <v>10</v>
      </c>
      <c r="K26" s="9" t="s">
        <v>75</v>
      </c>
      <c r="L26" s="7" t="s">
        <v>120</v>
      </c>
      <c r="M26" s="26">
        <f t="shared" si="0"/>
        <v>4.1666666220407933E-4</v>
      </c>
      <c r="O26" s="26">
        <v>4.1666666666666669E-4</v>
      </c>
      <c r="S26" s="26">
        <f t="shared" si="7"/>
        <v>2.7777777722803876E-4</v>
      </c>
      <c r="T26" s="26">
        <f t="shared" si="1"/>
        <v>4.1666666666666669E-4</v>
      </c>
      <c r="U26" s="26"/>
      <c r="V26" s="26">
        <f t="shared" si="6"/>
        <v>0</v>
      </c>
      <c r="Y26" s="75"/>
      <c r="AD26" s="63">
        <v>2.0999999999999999E-3</v>
      </c>
      <c r="AE26" s="63">
        <v>3.2000000000000002E-3</v>
      </c>
      <c r="AF26" s="63">
        <v>1.1999999999999999E-3</v>
      </c>
      <c r="AG26" s="69">
        <f t="shared" si="2"/>
        <v>2.1666666666666666E-3</v>
      </c>
      <c r="AH26" s="73"/>
      <c r="AI26" s="73"/>
      <c r="AJ26" s="73"/>
      <c r="AK26" s="74">
        <f t="shared" si="3"/>
        <v>0</v>
      </c>
      <c r="AL26" s="48">
        <v>60</v>
      </c>
      <c r="AM26" s="48">
        <v>27</v>
      </c>
      <c r="AN26" s="48">
        <v>34</v>
      </c>
      <c r="AO26" s="72">
        <f t="shared" si="4"/>
        <v>40.333333333333336</v>
      </c>
      <c r="AP26" s="75"/>
      <c r="AQ26" s="75"/>
      <c r="AR26" s="75"/>
      <c r="AS26" s="76">
        <f t="shared" si="5"/>
        <v>0</v>
      </c>
    </row>
    <row r="27" spans="1:45" ht="29.15" thickBot="1" x14ac:dyDescent="0.45">
      <c r="A27" s="9"/>
      <c r="B27" s="9" t="s">
        <v>11</v>
      </c>
      <c r="C27" s="9" t="s">
        <v>13</v>
      </c>
      <c r="D27" s="9" t="s">
        <v>12</v>
      </c>
      <c r="E27" s="19">
        <v>44263.633958333332</v>
      </c>
      <c r="F27" s="15">
        <v>44263.634189814817</v>
      </c>
      <c r="G27" s="15">
        <v>44263.634606481479</v>
      </c>
      <c r="H27" s="16" t="s">
        <v>80</v>
      </c>
      <c r="I27" s="9" t="s">
        <v>10</v>
      </c>
      <c r="J27" s="9" t="s">
        <v>10</v>
      </c>
      <c r="K27" s="9" t="s">
        <v>75</v>
      </c>
      <c r="L27" s="7" t="s">
        <v>120</v>
      </c>
      <c r="M27" s="26">
        <f t="shared" si="0"/>
        <v>4.1666666220407933E-4</v>
      </c>
      <c r="O27" s="26">
        <v>4.1666666220407933E-4</v>
      </c>
      <c r="S27" s="26">
        <f t="shared" si="7"/>
        <v>2.3148148466134444E-4</v>
      </c>
      <c r="T27" s="26">
        <f t="shared" si="1"/>
        <v>4.1666666220407933E-4</v>
      </c>
      <c r="U27" s="26"/>
      <c r="V27" s="26">
        <f t="shared" si="6"/>
        <v>0</v>
      </c>
      <c r="Y27" s="75"/>
      <c r="AD27" s="63">
        <v>1.4E-3</v>
      </c>
      <c r="AE27" s="63">
        <v>3.2000000000000002E-3</v>
      </c>
      <c r="AF27" s="63">
        <v>2.3999999999999998E-3</v>
      </c>
      <c r="AG27" s="69">
        <f t="shared" si="2"/>
        <v>2.3333333333333331E-3</v>
      </c>
      <c r="AH27" s="73"/>
      <c r="AI27" s="73"/>
      <c r="AJ27" s="73"/>
      <c r="AK27" s="74">
        <f t="shared" si="3"/>
        <v>0</v>
      </c>
      <c r="AL27" s="48">
        <v>52</v>
      </c>
      <c r="AM27" s="48">
        <v>49</v>
      </c>
      <c r="AN27" s="48">
        <v>44</v>
      </c>
      <c r="AO27" s="72">
        <f t="shared" si="4"/>
        <v>48.333333333333336</v>
      </c>
      <c r="AP27" s="75"/>
      <c r="AQ27" s="75"/>
      <c r="AR27" s="75"/>
      <c r="AS27" s="76">
        <f t="shared" si="5"/>
        <v>0</v>
      </c>
    </row>
    <row r="28" spans="1:45" ht="29.15" thickBot="1" x14ac:dyDescent="0.45">
      <c r="A28" s="9" t="s">
        <v>45</v>
      </c>
      <c r="B28" s="9" t="s">
        <v>40</v>
      </c>
      <c r="C28" s="9" t="s">
        <v>42</v>
      </c>
      <c r="D28" s="9" t="s">
        <v>41</v>
      </c>
      <c r="E28" s="19">
        <v>44263.642071759263</v>
      </c>
      <c r="F28" s="15">
        <v>44263.64234953704</v>
      </c>
      <c r="G28" s="15">
        <v>44263.650138888886</v>
      </c>
      <c r="H28" s="16" t="s">
        <v>109</v>
      </c>
      <c r="I28" s="9" t="s">
        <v>92</v>
      </c>
      <c r="J28" s="9" t="s">
        <v>90</v>
      </c>
      <c r="K28" s="9"/>
      <c r="L28" s="7" t="s">
        <v>122</v>
      </c>
      <c r="M28" s="26">
        <f t="shared" si="0"/>
        <v>7.7893518464406952E-3</v>
      </c>
      <c r="Q28" s="26">
        <v>7.789351851851852E-3</v>
      </c>
      <c r="S28" s="26">
        <f t="shared" si="7"/>
        <v>2.7777777722803876E-4</v>
      </c>
      <c r="T28" s="26">
        <f t="shared" si="1"/>
        <v>0</v>
      </c>
      <c r="U28" s="26"/>
      <c r="V28" s="26">
        <f t="shared" si="6"/>
        <v>7.789351851851852E-3</v>
      </c>
      <c r="AD28" s="63">
        <v>2.7000000000000001E-3</v>
      </c>
      <c r="AE28" s="63">
        <v>2.3E-3</v>
      </c>
      <c r="AF28" s="63">
        <v>1.2999999999999999E-3</v>
      </c>
      <c r="AG28" s="69">
        <f t="shared" si="2"/>
        <v>2.0999999999999999E-3</v>
      </c>
      <c r="AH28" s="63">
        <v>3.0000000000000001E-3</v>
      </c>
      <c r="AI28" s="63">
        <v>3.5000000000000001E-3</v>
      </c>
      <c r="AJ28" s="63">
        <v>2E-3</v>
      </c>
      <c r="AK28" s="69">
        <f t="shared" si="3"/>
        <v>2.8333333333333335E-3</v>
      </c>
      <c r="AL28" s="48">
        <v>24</v>
      </c>
      <c r="AM28" s="48">
        <v>25</v>
      </c>
      <c r="AN28" s="48">
        <v>42</v>
      </c>
      <c r="AO28" s="72">
        <f t="shared" si="4"/>
        <v>30.333333333333332</v>
      </c>
      <c r="AP28" s="46">
        <v>14</v>
      </c>
      <c r="AQ28" s="46">
        <v>40</v>
      </c>
      <c r="AR28" s="46">
        <v>48</v>
      </c>
      <c r="AS28" s="78">
        <f t="shared" si="5"/>
        <v>34</v>
      </c>
    </row>
    <row r="29" spans="1:45" s="45" customFormat="1" ht="29.15" thickBot="1" x14ac:dyDescent="0.45">
      <c r="A29" s="33" t="s">
        <v>45</v>
      </c>
      <c r="B29" s="33" t="s">
        <v>8</v>
      </c>
      <c r="C29" s="33" t="s">
        <v>23</v>
      </c>
      <c r="D29" s="33" t="s">
        <v>14</v>
      </c>
      <c r="E29" s="39">
        <v>44263.642083333332</v>
      </c>
      <c r="F29" s="40">
        <v>44263.643506944441</v>
      </c>
      <c r="G29" s="40">
        <v>44263.650138888886</v>
      </c>
      <c r="H29" s="37" t="s">
        <v>109</v>
      </c>
      <c r="I29" s="33"/>
      <c r="J29" s="33"/>
      <c r="K29" s="33"/>
      <c r="L29" s="34"/>
      <c r="M29" s="27"/>
      <c r="S29" s="27"/>
      <c r="T29" s="27"/>
      <c r="U29" s="27"/>
      <c r="V29" s="27"/>
      <c r="AD29" s="64"/>
      <c r="AE29" s="64"/>
      <c r="AF29" s="64"/>
      <c r="AG29" s="70"/>
      <c r="AH29" s="64"/>
      <c r="AI29" s="64"/>
      <c r="AJ29" s="64"/>
      <c r="AK29" s="70"/>
      <c r="AO29" s="77"/>
      <c r="AS29" s="77"/>
    </row>
    <row r="30" spans="1:45" ht="15" thickBot="1" x14ac:dyDescent="0.45">
      <c r="A30" s="9" t="s">
        <v>46</v>
      </c>
      <c r="B30" s="9" t="s">
        <v>47</v>
      </c>
      <c r="C30" s="9" t="s">
        <v>49</v>
      </c>
      <c r="D30" s="9" t="s">
        <v>48</v>
      </c>
      <c r="E30" s="19">
        <v>44263.503125000003</v>
      </c>
      <c r="F30" s="19">
        <v>44263.503240740742</v>
      </c>
      <c r="G30" s="19">
        <v>44263.50341435185</v>
      </c>
      <c r="H30" s="20" t="s">
        <v>76</v>
      </c>
      <c r="I30" s="9" t="s">
        <v>10</v>
      </c>
      <c r="J30" s="9" t="s">
        <v>10</v>
      </c>
      <c r="K30" s="9"/>
      <c r="L30" s="7" t="s">
        <v>120</v>
      </c>
      <c r="M30" s="26">
        <f t="shared" si="0"/>
        <v>1.7361110803904012E-4</v>
      </c>
      <c r="O30" s="26">
        <v>1.7361111111111112E-4</v>
      </c>
      <c r="S30" s="26">
        <f t="shared" si="7"/>
        <v>1.1574073869269341E-4</v>
      </c>
      <c r="T30" s="26">
        <f t="shared" si="1"/>
        <v>1.7361111111111112E-4</v>
      </c>
      <c r="U30" s="26"/>
      <c r="V30" s="26"/>
      <c r="Y30" s="75"/>
      <c r="AD30" s="63">
        <v>1.5E-3</v>
      </c>
      <c r="AE30" s="63">
        <v>1.5E-3</v>
      </c>
      <c r="AF30" s="63">
        <v>1.6999999999999999E-3</v>
      </c>
      <c r="AG30" s="69">
        <f t="shared" si="2"/>
        <v>1.5666666666666667E-3</v>
      </c>
      <c r="AH30" s="73"/>
      <c r="AI30" s="73"/>
      <c r="AJ30" s="73"/>
      <c r="AK30" s="74">
        <f t="shared" si="3"/>
        <v>0</v>
      </c>
      <c r="AL30" s="48">
        <v>24</v>
      </c>
      <c r="AM30" s="48">
        <v>65</v>
      </c>
      <c r="AN30" s="48">
        <v>48</v>
      </c>
      <c r="AO30" s="72">
        <f t="shared" si="4"/>
        <v>45.666666666666664</v>
      </c>
      <c r="AP30" s="75"/>
      <c r="AQ30" s="75"/>
      <c r="AR30" s="75"/>
      <c r="AS30" s="76">
        <f t="shared" si="5"/>
        <v>0</v>
      </c>
    </row>
    <row r="31" spans="1:45" x14ac:dyDescent="0.4">
      <c r="B31" s="1"/>
      <c r="C31" s="1"/>
      <c r="D31" s="1"/>
      <c r="E31" s="1"/>
      <c r="F31" s="1"/>
      <c r="G31" s="1"/>
      <c r="H31" s="1"/>
      <c r="I31" s="1"/>
      <c r="J31" s="1"/>
      <c r="K31" s="1"/>
      <c r="S31" s="26"/>
      <c r="T31" s="26"/>
      <c r="U31" s="26"/>
      <c r="V31" s="26"/>
    </row>
    <row r="32" spans="1:45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N32" s="24"/>
      <c r="O32" s="24">
        <f>SUM(O2:O30)/12</f>
        <v>1.7939814710885395E-4</v>
      </c>
      <c r="P32" s="24"/>
      <c r="Q32" s="24">
        <f>SUM(Q2:Q30)/10</f>
        <v>9.5312500003276891E-3</v>
      </c>
      <c r="S32" s="26"/>
      <c r="T32" s="26"/>
      <c r="U32" s="26"/>
      <c r="V32" s="26"/>
    </row>
    <row r="33" spans="1:28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W33" s="49" t="s">
        <v>132</v>
      </c>
      <c r="X33" s="49" t="s">
        <v>132</v>
      </c>
      <c r="Y33" s="49" t="s">
        <v>132</v>
      </c>
      <c r="Z33" s="49" t="s">
        <v>133</v>
      </c>
      <c r="AA33" s="49" t="s">
        <v>133</v>
      </c>
      <c r="AB33" s="49" t="s">
        <v>133</v>
      </c>
    </row>
    <row r="34" spans="1:28" x14ac:dyDescent="0.4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28" x14ac:dyDescent="0.4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28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28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28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28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28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70BF-A7C2-4ED8-AE76-F853F2C3FFC9}">
  <dimension ref="A1:AR41"/>
  <sheetViews>
    <sheetView workbookViewId="0">
      <selection activeCell="AM19" sqref="AM19"/>
    </sheetView>
  </sheetViews>
  <sheetFormatPr defaultRowHeight="14.6" x14ac:dyDescent="0.4"/>
  <cols>
    <col min="1" max="1" width="18.3046875" customWidth="1"/>
    <col min="2" max="3" width="15.4609375" bestFit="1" customWidth="1"/>
    <col min="4" max="4" width="14.07421875" customWidth="1"/>
    <col min="5" max="5" width="15.4609375" bestFit="1" customWidth="1"/>
    <col min="6" max="6" width="17.84375" customWidth="1"/>
    <col min="7" max="7" width="19.765625" customWidth="1"/>
    <col min="8" max="8" width="29.07421875" customWidth="1"/>
    <col min="9" max="9" width="15" customWidth="1"/>
    <col min="10" max="10" width="15.4609375" bestFit="1" customWidth="1"/>
    <col min="13" max="13" width="28.23046875" customWidth="1"/>
    <col min="32" max="32" width="8.84375" style="48"/>
    <col min="40" max="40" width="8.84375" style="48"/>
  </cols>
  <sheetData>
    <row r="1" spans="1:44" ht="14.4" customHeight="1" thickBot="1" x14ac:dyDescent="0.45">
      <c r="A1" s="12" t="s">
        <v>0</v>
      </c>
      <c r="B1" s="12" t="s">
        <v>3</v>
      </c>
      <c r="C1" s="12" t="s">
        <v>5</v>
      </c>
      <c r="D1" s="12" t="s">
        <v>84</v>
      </c>
      <c r="E1" s="12" t="s">
        <v>83</v>
      </c>
      <c r="F1" s="12" t="s">
        <v>1</v>
      </c>
      <c r="G1" s="12" t="s">
        <v>2</v>
      </c>
      <c r="H1" s="13" t="s">
        <v>82</v>
      </c>
      <c r="I1" s="13" t="s">
        <v>6</v>
      </c>
      <c r="J1" s="12" t="s">
        <v>4</v>
      </c>
      <c r="K1" s="12" t="s">
        <v>81</v>
      </c>
      <c r="M1" s="6" t="s">
        <v>117</v>
      </c>
      <c r="N1" s="7" t="s">
        <v>120</v>
      </c>
      <c r="O1" s="7" t="s">
        <v>121</v>
      </c>
      <c r="P1" s="3" t="s">
        <v>122</v>
      </c>
      <c r="R1" s="38" t="s">
        <v>125</v>
      </c>
      <c r="S1" s="38" t="s">
        <v>126</v>
      </c>
      <c r="T1" s="38" t="s">
        <v>127</v>
      </c>
      <c r="U1" s="38" t="s">
        <v>128</v>
      </c>
      <c r="V1" s="50" t="s">
        <v>129</v>
      </c>
      <c r="W1" s="50" t="s">
        <v>130</v>
      </c>
      <c r="X1" s="50" t="s">
        <v>131</v>
      </c>
      <c r="Y1" s="50" t="s">
        <v>129</v>
      </c>
      <c r="Z1" s="50" t="s">
        <v>134</v>
      </c>
      <c r="AA1" s="50" t="s">
        <v>131</v>
      </c>
      <c r="AC1" s="3" t="s">
        <v>135</v>
      </c>
      <c r="AD1" s="3" t="s">
        <v>136</v>
      </c>
      <c r="AE1" s="3" t="s">
        <v>137</v>
      </c>
      <c r="AF1" s="56" t="s">
        <v>141</v>
      </c>
      <c r="AG1" s="3" t="s">
        <v>138</v>
      </c>
      <c r="AH1" s="3" t="s">
        <v>139</v>
      </c>
      <c r="AI1" s="3" t="s">
        <v>140</v>
      </c>
      <c r="AJ1" s="56" t="s">
        <v>141</v>
      </c>
      <c r="AK1" s="3" t="s">
        <v>135</v>
      </c>
      <c r="AL1" s="3" t="s">
        <v>136</v>
      </c>
      <c r="AM1" s="3" t="s">
        <v>137</v>
      </c>
      <c r="AN1" s="56" t="s">
        <v>141</v>
      </c>
      <c r="AO1" s="3" t="s">
        <v>138</v>
      </c>
      <c r="AP1" s="3" t="s">
        <v>139</v>
      </c>
      <c r="AQ1" s="3" t="s">
        <v>140</v>
      </c>
      <c r="AR1" s="56" t="s">
        <v>141</v>
      </c>
    </row>
    <row r="2" spans="1:44" ht="15" thickBot="1" x14ac:dyDescent="0.45">
      <c r="A2" s="14" t="s">
        <v>61</v>
      </c>
      <c r="B2" s="14" t="s">
        <v>8</v>
      </c>
      <c r="C2" s="14" t="s">
        <v>23</v>
      </c>
      <c r="D2" s="14" t="s">
        <v>14</v>
      </c>
      <c r="E2" s="19">
        <v>44261.192025462966</v>
      </c>
      <c r="F2" s="15">
        <v>44261.192048611112</v>
      </c>
      <c r="G2" s="15">
        <v>44261.194236111114</v>
      </c>
      <c r="H2" s="9" t="s">
        <v>107</v>
      </c>
      <c r="I2" s="9"/>
      <c r="J2" s="9"/>
      <c r="K2" s="9"/>
      <c r="L2" s="7" t="s">
        <v>120</v>
      </c>
      <c r="M2" s="26">
        <f>(G2-F2)/5</f>
        <v>4.3750000040745365E-4</v>
      </c>
      <c r="N2" s="26">
        <v>4.3981481481481481E-4</v>
      </c>
      <c r="R2" s="26">
        <f>F2-E2</f>
        <v>2.314814628334716E-5</v>
      </c>
      <c r="S2" s="26">
        <f>N2</f>
        <v>4.3981481481481481E-4</v>
      </c>
      <c r="T2" s="26"/>
      <c r="U2" s="26">
        <f>P2</f>
        <v>0</v>
      </c>
      <c r="AA2" s="75"/>
      <c r="AC2" s="63">
        <v>1.8E-3</v>
      </c>
      <c r="AD2" s="63">
        <v>2.3E-3</v>
      </c>
      <c r="AE2" s="63">
        <v>3.8E-3</v>
      </c>
      <c r="AF2" s="69">
        <f>SUM(AC2:AE2)/3</f>
        <v>2.633333333333333E-3</v>
      </c>
      <c r="AG2" s="73"/>
      <c r="AH2" s="73"/>
      <c r="AI2" s="73"/>
      <c r="AJ2" s="74">
        <f>SUM(AG2:AI2)/3</f>
        <v>0</v>
      </c>
      <c r="AK2" s="48">
        <v>45</v>
      </c>
      <c r="AL2" s="48">
        <v>35</v>
      </c>
      <c r="AM2" s="48">
        <v>22</v>
      </c>
      <c r="AN2" s="72">
        <f>SUM(AK2:AM2)/3</f>
        <v>34</v>
      </c>
      <c r="AO2" s="75"/>
      <c r="AP2" s="75"/>
      <c r="AQ2" s="75"/>
      <c r="AR2" s="76">
        <f>SUM(AO2:AQ2)/3</f>
        <v>0</v>
      </c>
    </row>
    <row r="3" spans="1:44" ht="29.15" thickBot="1" x14ac:dyDescent="0.45">
      <c r="A3" s="9" t="s">
        <v>62</v>
      </c>
      <c r="B3" s="16" t="s">
        <v>11</v>
      </c>
      <c r="C3" s="9" t="s">
        <v>13</v>
      </c>
      <c r="D3" s="9" t="s">
        <v>12</v>
      </c>
      <c r="E3" s="15">
        <v>44262.038969907408</v>
      </c>
      <c r="F3" s="15">
        <v>44262.039143518516</v>
      </c>
      <c r="G3" s="15">
        <v>44262.039201388892</v>
      </c>
      <c r="H3" s="16" t="s">
        <v>71</v>
      </c>
      <c r="I3" s="9" t="s">
        <v>10</v>
      </c>
      <c r="J3" s="9" t="s">
        <v>10</v>
      </c>
      <c r="K3" s="9"/>
      <c r="L3" s="7" t="s">
        <v>120</v>
      </c>
      <c r="M3" s="26">
        <f t="shared" ref="M3:M31" si="0">G3-F3</f>
        <v>5.787037662230432E-5</v>
      </c>
      <c r="N3" s="26">
        <v>5.787037662230432E-5</v>
      </c>
      <c r="R3" s="26">
        <f t="shared" ref="R3:R31" si="1">F3-E3</f>
        <v>1.7361110803904012E-4</v>
      </c>
      <c r="S3" s="26">
        <f t="shared" ref="S3:S28" si="2">N3</f>
        <v>5.787037662230432E-5</v>
      </c>
      <c r="T3" s="26"/>
      <c r="U3" s="26"/>
      <c r="AA3" s="75"/>
      <c r="AC3" s="63">
        <v>2.0999999999999999E-3</v>
      </c>
      <c r="AD3" s="63">
        <v>3.5999999999999999E-3</v>
      </c>
      <c r="AE3" s="63">
        <v>3.0000000000000001E-3</v>
      </c>
      <c r="AF3" s="69">
        <f t="shared" ref="AF3:AF31" si="3">SUM(AC3:AE3)/3</f>
        <v>2.8999999999999998E-3</v>
      </c>
      <c r="AG3" s="73"/>
      <c r="AH3" s="73"/>
      <c r="AI3" s="73"/>
      <c r="AJ3" s="74">
        <f t="shared" ref="AJ3:AJ31" si="4">SUM(AG3:AI3)/3</f>
        <v>0</v>
      </c>
      <c r="AK3" s="48">
        <v>29</v>
      </c>
      <c r="AL3" s="48">
        <v>26</v>
      </c>
      <c r="AM3" s="48">
        <v>43</v>
      </c>
      <c r="AN3" s="72">
        <f t="shared" ref="AN3:AN31" si="5">SUM(AK3:AM3)/3</f>
        <v>32.666666666666664</v>
      </c>
      <c r="AO3" s="75"/>
      <c r="AP3" s="75"/>
      <c r="AQ3" s="75"/>
      <c r="AR3" s="76">
        <f t="shared" ref="AR3:AR31" si="6">SUM(AO3:AQ3)/3</f>
        <v>0</v>
      </c>
    </row>
    <row r="4" spans="1:44" ht="43.3" thickBot="1" x14ac:dyDescent="0.45">
      <c r="A4" s="9" t="s">
        <v>32</v>
      </c>
      <c r="B4" s="14" t="s">
        <v>21</v>
      </c>
      <c r="C4" s="14" t="s">
        <v>22</v>
      </c>
      <c r="D4" s="14" t="s">
        <v>30</v>
      </c>
      <c r="E4" s="19">
        <v>44262.053113425929</v>
      </c>
      <c r="F4" s="19">
        <v>44262.053252314814</v>
      </c>
      <c r="G4" s="15">
        <v>44262.071099537039</v>
      </c>
      <c r="H4" s="16" t="s">
        <v>73</v>
      </c>
      <c r="I4" s="9" t="s">
        <v>92</v>
      </c>
      <c r="J4" s="9" t="s">
        <v>90</v>
      </c>
      <c r="K4" s="9"/>
      <c r="L4" s="7" t="s">
        <v>122</v>
      </c>
      <c r="M4" s="26">
        <f t="shared" si="0"/>
        <v>1.7847222225100268E-2</v>
      </c>
      <c r="P4" s="26">
        <v>1.7847222222222223E-2</v>
      </c>
      <c r="R4" s="26">
        <f t="shared" si="1"/>
        <v>1.3888888497604057E-4</v>
      </c>
      <c r="S4" s="26"/>
      <c r="T4" s="26"/>
      <c r="U4" s="26">
        <f t="shared" ref="U4:U31" si="7">P4</f>
        <v>1.7847222222222223E-2</v>
      </c>
      <c r="W4" s="26"/>
      <c r="AC4" s="63">
        <v>2.3E-3</v>
      </c>
      <c r="AD4" s="63">
        <v>2.2000000000000001E-3</v>
      </c>
      <c r="AE4" s="63">
        <v>2.3999999999999998E-3</v>
      </c>
      <c r="AF4" s="69">
        <f t="shared" si="3"/>
        <v>2.3E-3</v>
      </c>
      <c r="AG4" s="63">
        <v>1.8E-3</v>
      </c>
      <c r="AH4" s="63">
        <v>4.4999999999999997E-3</v>
      </c>
      <c r="AI4" s="63">
        <v>2.0999999999999999E-3</v>
      </c>
      <c r="AJ4" s="69">
        <f t="shared" si="4"/>
        <v>2.8E-3</v>
      </c>
      <c r="AK4" s="48">
        <v>20</v>
      </c>
      <c r="AL4" s="48">
        <v>60</v>
      </c>
      <c r="AM4" s="48">
        <v>37</v>
      </c>
      <c r="AN4" s="72">
        <f t="shared" si="5"/>
        <v>39</v>
      </c>
      <c r="AO4" s="48">
        <v>22</v>
      </c>
      <c r="AP4" s="48">
        <v>123</v>
      </c>
      <c r="AQ4" s="48">
        <v>31</v>
      </c>
      <c r="AR4" s="72">
        <f t="shared" si="6"/>
        <v>58.666666666666664</v>
      </c>
    </row>
    <row r="5" spans="1:44" ht="29.15" thickBot="1" x14ac:dyDescent="0.45">
      <c r="A5" s="14" t="s">
        <v>33</v>
      </c>
      <c r="B5" s="14" t="s">
        <v>26</v>
      </c>
      <c r="C5" s="14" t="s">
        <v>28</v>
      </c>
      <c r="D5" s="14" t="s">
        <v>34</v>
      </c>
      <c r="E5" s="19">
        <v>44262.116805555554</v>
      </c>
      <c r="F5" s="19">
        <v>44262.117048611108</v>
      </c>
      <c r="G5" s="15">
        <v>44262.117997685185</v>
      </c>
      <c r="H5" s="16" t="s">
        <v>108</v>
      </c>
      <c r="I5" s="9" t="s">
        <v>10</v>
      </c>
      <c r="J5" s="9" t="s">
        <v>10</v>
      </c>
      <c r="K5" s="9"/>
      <c r="L5" s="7" t="s">
        <v>120</v>
      </c>
      <c r="M5" s="26">
        <f>(G5-F5)/5</f>
        <v>1.8981481553055347E-4</v>
      </c>
      <c r="N5" s="26">
        <f>M5</f>
        <v>1.8981481553055347E-4</v>
      </c>
      <c r="R5" s="26">
        <f t="shared" si="1"/>
        <v>2.4305555416503921E-4</v>
      </c>
      <c r="S5" s="26">
        <f t="shared" si="2"/>
        <v>1.8981481553055347E-4</v>
      </c>
      <c r="T5" s="26"/>
      <c r="U5" s="26"/>
      <c r="AA5" s="75"/>
      <c r="AC5" s="63">
        <v>2.5000000000000001E-3</v>
      </c>
      <c r="AD5" s="63">
        <v>2.3999999999999998E-3</v>
      </c>
      <c r="AE5" s="63">
        <v>1.8E-3</v>
      </c>
      <c r="AF5" s="69">
        <f t="shared" si="3"/>
        <v>2.2333333333333333E-3</v>
      </c>
      <c r="AG5" s="73"/>
      <c r="AH5" s="73"/>
      <c r="AI5" s="73"/>
      <c r="AJ5" s="74">
        <f t="shared" si="4"/>
        <v>0</v>
      </c>
      <c r="AK5" s="48">
        <v>18</v>
      </c>
      <c r="AL5" s="48">
        <v>51</v>
      </c>
      <c r="AM5" s="48">
        <v>29</v>
      </c>
      <c r="AN5" s="72">
        <f t="shared" si="5"/>
        <v>32.666666666666664</v>
      </c>
      <c r="AO5" s="75"/>
      <c r="AP5" s="75"/>
      <c r="AQ5" s="75"/>
      <c r="AR5" s="76">
        <f t="shared" si="6"/>
        <v>0</v>
      </c>
    </row>
    <row r="6" spans="1:44" ht="29.15" thickBot="1" x14ac:dyDescent="0.45">
      <c r="A6" s="9" t="s">
        <v>35</v>
      </c>
      <c r="B6" s="9" t="s">
        <v>36</v>
      </c>
      <c r="C6" s="9" t="s">
        <v>38</v>
      </c>
      <c r="D6" s="9" t="s">
        <v>37</v>
      </c>
      <c r="E6" s="19">
        <v>44262.147592592592</v>
      </c>
      <c r="F6" s="15">
        <v>44262.147800925923</v>
      </c>
      <c r="G6" s="15">
        <v>44262.165555555555</v>
      </c>
      <c r="H6" s="16" t="s">
        <v>110</v>
      </c>
      <c r="I6" s="9" t="s">
        <v>92</v>
      </c>
      <c r="J6" s="9" t="s">
        <v>90</v>
      </c>
      <c r="K6" s="9"/>
      <c r="L6" s="7" t="s">
        <v>122</v>
      </c>
      <c r="M6" s="26">
        <f t="shared" si="0"/>
        <v>1.7754629632690921E-2</v>
      </c>
      <c r="P6" s="26">
        <v>1.7754629629629631E-2</v>
      </c>
      <c r="R6" s="26">
        <f t="shared" si="1"/>
        <v>2.0833333110203966E-4</v>
      </c>
      <c r="S6" s="26"/>
      <c r="T6" s="26"/>
      <c r="U6" s="26">
        <f t="shared" si="7"/>
        <v>1.7754629629629631E-2</v>
      </c>
      <c r="W6" s="26"/>
      <c r="AC6" s="63">
        <v>3.5000000000000001E-3</v>
      </c>
      <c r="AD6" s="63">
        <v>2.5000000000000001E-3</v>
      </c>
      <c r="AE6" s="63">
        <v>2.5999999999999999E-3</v>
      </c>
      <c r="AF6" s="69">
        <f t="shared" si="3"/>
        <v>2.8666666666666667E-3</v>
      </c>
      <c r="AG6" s="63">
        <v>3.8E-3</v>
      </c>
      <c r="AH6" s="63">
        <v>4.7000000000000002E-3</v>
      </c>
      <c r="AI6" s="63">
        <v>2.5000000000000001E-3</v>
      </c>
      <c r="AJ6" s="69">
        <f t="shared" si="4"/>
        <v>3.666666666666667E-3</v>
      </c>
      <c r="AK6" s="48">
        <v>42</v>
      </c>
      <c r="AL6" s="48">
        <v>68</v>
      </c>
      <c r="AM6" s="48">
        <v>19</v>
      </c>
      <c r="AN6" s="72">
        <f t="shared" si="5"/>
        <v>43</v>
      </c>
      <c r="AO6" s="48">
        <v>26</v>
      </c>
      <c r="AP6" s="48">
        <v>107</v>
      </c>
      <c r="AQ6" s="48">
        <v>47</v>
      </c>
      <c r="AR6" s="72">
        <f t="shared" si="6"/>
        <v>60</v>
      </c>
    </row>
    <row r="7" spans="1:44" s="45" customFormat="1" ht="15" thickBot="1" x14ac:dyDescent="0.45">
      <c r="A7" s="33" t="s">
        <v>39</v>
      </c>
      <c r="B7" s="33" t="s">
        <v>15</v>
      </c>
      <c r="C7" s="33" t="s">
        <v>17</v>
      </c>
      <c r="D7" s="33" t="s">
        <v>16</v>
      </c>
      <c r="E7" s="39">
        <v>44262.191145833334</v>
      </c>
      <c r="F7" s="39">
        <v>44262.191388888888</v>
      </c>
      <c r="G7" s="39">
        <v>44262.200833333336</v>
      </c>
      <c r="H7" s="33" t="s">
        <v>110</v>
      </c>
      <c r="I7" s="33" t="s">
        <v>92</v>
      </c>
      <c r="J7" s="33" t="s">
        <v>90</v>
      </c>
      <c r="K7" s="33"/>
      <c r="L7" s="34"/>
      <c r="M7" s="27"/>
      <c r="P7" s="27"/>
      <c r="R7" s="27"/>
      <c r="S7" s="27"/>
      <c r="T7" s="27"/>
      <c r="U7" s="27"/>
      <c r="W7" s="27"/>
      <c r="AC7" s="64"/>
      <c r="AD7" s="64"/>
      <c r="AE7" s="64"/>
      <c r="AF7" s="70"/>
      <c r="AG7" s="64"/>
      <c r="AH7" s="64"/>
      <c r="AI7" s="64"/>
      <c r="AJ7" s="70"/>
      <c r="AN7" s="77"/>
      <c r="AR7" s="77"/>
    </row>
    <row r="8" spans="1:44" s="46" customFormat="1" ht="15" thickBot="1" x14ac:dyDescent="0.45">
      <c r="A8" s="14" t="s">
        <v>39</v>
      </c>
      <c r="B8" s="14" t="s">
        <v>40</v>
      </c>
      <c r="C8" s="14" t="s">
        <v>42</v>
      </c>
      <c r="D8" s="14" t="s">
        <v>41</v>
      </c>
      <c r="E8" s="21">
        <v>44262.191145833334</v>
      </c>
      <c r="F8" s="21">
        <v>44262.191481481481</v>
      </c>
      <c r="G8" s="21">
        <v>44262.200833333336</v>
      </c>
      <c r="H8" s="14" t="s">
        <v>110</v>
      </c>
      <c r="I8" s="14" t="s">
        <v>92</v>
      </c>
      <c r="J8" s="14" t="s">
        <v>90</v>
      </c>
      <c r="K8" s="14"/>
      <c r="L8" s="35" t="s">
        <v>122</v>
      </c>
      <c r="M8" s="36">
        <f>G8-F8</f>
        <v>9.3518518551718444E-3</v>
      </c>
      <c r="P8" s="47">
        <f>M8</f>
        <v>9.3518518551718444E-3</v>
      </c>
      <c r="R8" s="26">
        <f t="shared" si="1"/>
        <v>3.3564814657438546E-4</v>
      </c>
      <c r="S8" s="26"/>
      <c r="T8" s="26"/>
      <c r="U8" s="26">
        <f t="shared" si="7"/>
        <v>9.3518518551718444E-3</v>
      </c>
      <c r="AC8" s="63">
        <v>2.5999999999999999E-3</v>
      </c>
      <c r="AD8" s="63">
        <v>1.1000000000000001E-3</v>
      </c>
      <c r="AE8" s="63">
        <v>2.8E-3</v>
      </c>
      <c r="AF8" s="69">
        <f t="shared" si="3"/>
        <v>2.166666666666667E-3</v>
      </c>
      <c r="AG8" s="63">
        <v>3.3999999999999998E-3</v>
      </c>
      <c r="AH8" s="63">
        <v>1.6000000000000001E-3</v>
      </c>
      <c r="AI8" s="63">
        <v>3.8E-3</v>
      </c>
      <c r="AJ8" s="69">
        <f t="shared" si="4"/>
        <v>2.9333333333333334E-3</v>
      </c>
      <c r="AK8" s="48">
        <v>57</v>
      </c>
      <c r="AL8" s="48">
        <v>49</v>
      </c>
      <c r="AM8" s="48">
        <v>49</v>
      </c>
      <c r="AN8" s="72">
        <f t="shared" si="5"/>
        <v>51.666666666666664</v>
      </c>
      <c r="AO8" s="48">
        <v>36</v>
      </c>
      <c r="AP8" s="48">
        <v>40</v>
      </c>
      <c r="AQ8" s="48">
        <v>53</v>
      </c>
      <c r="AR8" s="72">
        <f t="shared" si="6"/>
        <v>43</v>
      </c>
    </row>
    <row r="9" spans="1:44" ht="15" thickBot="1" x14ac:dyDescent="0.45">
      <c r="A9" s="9" t="s">
        <v>43</v>
      </c>
      <c r="B9" s="9" t="s">
        <v>21</v>
      </c>
      <c r="C9" s="9" t="s">
        <v>22</v>
      </c>
      <c r="D9" s="9" t="s">
        <v>30</v>
      </c>
      <c r="E9" s="19">
        <v>44262.211527777778</v>
      </c>
      <c r="F9" s="19">
        <v>44262.211562500001</v>
      </c>
      <c r="G9" s="19">
        <v>44262.219710648147</v>
      </c>
      <c r="H9" s="9" t="s">
        <v>110</v>
      </c>
      <c r="I9" s="9" t="s">
        <v>92</v>
      </c>
      <c r="J9" s="9" t="s">
        <v>90</v>
      </c>
      <c r="K9" s="9"/>
      <c r="L9" s="7" t="s">
        <v>122</v>
      </c>
      <c r="M9" s="26">
        <f>G9-F9</f>
        <v>8.1481481465743855E-3</v>
      </c>
      <c r="N9" s="26"/>
      <c r="P9" s="26">
        <v>8.1481481481481474E-3</v>
      </c>
      <c r="R9" s="26">
        <f t="shared" si="1"/>
        <v>3.4722223062999547E-5</v>
      </c>
      <c r="S9" s="26"/>
      <c r="T9" s="26"/>
      <c r="U9" s="26">
        <f t="shared" si="7"/>
        <v>8.1481481481481474E-3</v>
      </c>
      <c r="W9" s="26"/>
      <c r="AC9" s="63">
        <v>1.5E-3</v>
      </c>
      <c r="AD9" s="63">
        <v>3.8999999999999998E-3</v>
      </c>
      <c r="AE9" s="63">
        <v>3.0000000000000001E-3</v>
      </c>
      <c r="AF9" s="69">
        <f t="shared" si="3"/>
        <v>2.8000000000000004E-3</v>
      </c>
      <c r="AG9" s="63">
        <v>2.2000000000000001E-3</v>
      </c>
      <c r="AH9" s="63">
        <v>4.7999999999999996E-3</v>
      </c>
      <c r="AI9" s="63">
        <v>1.1000000000000001E-3</v>
      </c>
      <c r="AJ9" s="69">
        <f t="shared" si="4"/>
        <v>2.6999999999999997E-3</v>
      </c>
      <c r="AK9" s="48">
        <v>58</v>
      </c>
      <c r="AL9" s="48">
        <v>29</v>
      </c>
      <c r="AM9" s="48">
        <v>30</v>
      </c>
      <c r="AN9" s="72">
        <f t="shared" si="5"/>
        <v>39</v>
      </c>
      <c r="AO9" s="48">
        <v>31</v>
      </c>
      <c r="AP9" s="48">
        <v>43</v>
      </c>
      <c r="AQ9" s="48">
        <v>20</v>
      </c>
      <c r="AR9" s="72">
        <f t="shared" si="6"/>
        <v>31.333333333333332</v>
      </c>
    </row>
    <row r="10" spans="1:44" s="45" customFormat="1" ht="15" thickBot="1" x14ac:dyDescent="0.45">
      <c r="A10" s="33" t="s">
        <v>43</v>
      </c>
      <c r="B10" s="33" t="s">
        <v>26</v>
      </c>
      <c r="C10" s="33" t="s">
        <v>28</v>
      </c>
      <c r="D10" s="33" t="s">
        <v>34</v>
      </c>
      <c r="E10" s="39" t="s">
        <v>119</v>
      </c>
      <c r="F10" s="39">
        <v>44262.211562500001</v>
      </c>
      <c r="G10" s="39">
        <v>44262.219710648147</v>
      </c>
      <c r="H10" s="33" t="s">
        <v>110</v>
      </c>
      <c r="I10" s="37"/>
      <c r="J10" s="33"/>
      <c r="K10" s="33"/>
      <c r="L10" s="34"/>
      <c r="M10" s="27"/>
      <c r="R10" s="27"/>
      <c r="S10" s="27"/>
      <c r="T10" s="27"/>
      <c r="U10" s="27"/>
      <c r="AC10" s="64"/>
      <c r="AD10" s="64"/>
      <c r="AE10" s="64"/>
      <c r="AF10" s="70"/>
      <c r="AG10" s="64"/>
      <c r="AH10" s="64"/>
      <c r="AI10" s="64"/>
      <c r="AJ10" s="70"/>
      <c r="AN10" s="77"/>
      <c r="AR10" s="77"/>
    </row>
    <row r="11" spans="1:44" ht="15" thickBot="1" x14ac:dyDescent="0.45">
      <c r="A11" s="9" t="s">
        <v>44</v>
      </c>
      <c r="B11" s="9" t="s">
        <v>26</v>
      </c>
      <c r="C11" s="9" t="s">
        <v>28</v>
      </c>
      <c r="D11" s="9" t="s">
        <v>34</v>
      </c>
      <c r="E11" s="15">
        <v>44262.226168981484</v>
      </c>
      <c r="F11" s="15">
        <v>44262.226331018515</v>
      </c>
      <c r="G11" s="15">
        <v>44262.226342592592</v>
      </c>
      <c r="H11" s="9" t="s">
        <v>72</v>
      </c>
      <c r="I11" s="9" t="s">
        <v>10</v>
      </c>
      <c r="J11" s="9" t="s">
        <v>10</v>
      </c>
      <c r="K11" s="9"/>
      <c r="L11" s="7" t="s">
        <v>120</v>
      </c>
      <c r="M11" s="26">
        <f t="shared" si="0"/>
        <v>1.1574076779652387E-5</v>
      </c>
      <c r="N11" s="26">
        <v>1.1574074074074073E-5</v>
      </c>
      <c r="R11" s="26">
        <f t="shared" si="1"/>
        <v>1.6203703125938773E-4</v>
      </c>
      <c r="S11" s="26">
        <f t="shared" si="2"/>
        <v>1.1574074074074073E-5</v>
      </c>
      <c r="T11" s="26"/>
      <c r="U11" s="26"/>
      <c r="AA11" s="75"/>
      <c r="AC11" s="63">
        <v>1.2999999999999999E-3</v>
      </c>
      <c r="AD11" s="63">
        <v>3.2000000000000002E-3</v>
      </c>
      <c r="AE11" s="63">
        <v>3.7000000000000002E-3</v>
      </c>
      <c r="AF11" s="69">
        <f t="shared" si="3"/>
        <v>2.7333333333333337E-3</v>
      </c>
      <c r="AG11" s="73"/>
      <c r="AH11" s="73"/>
      <c r="AI11" s="73"/>
      <c r="AJ11" s="74">
        <f t="shared" si="4"/>
        <v>0</v>
      </c>
      <c r="AK11" s="48">
        <v>25</v>
      </c>
      <c r="AL11" s="48">
        <v>35</v>
      </c>
      <c r="AM11" s="48">
        <v>32</v>
      </c>
      <c r="AN11" s="72">
        <f t="shared" si="5"/>
        <v>30.666666666666668</v>
      </c>
      <c r="AO11" s="75"/>
      <c r="AP11" s="75"/>
      <c r="AQ11" s="75"/>
      <c r="AR11" s="76">
        <f t="shared" si="6"/>
        <v>0</v>
      </c>
    </row>
    <row r="12" spans="1:44" ht="15" thickBot="1" x14ac:dyDescent="0.45">
      <c r="A12" s="9"/>
      <c r="B12" s="9" t="s">
        <v>11</v>
      </c>
      <c r="C12" s="9" t="s">
        <v>13</v>
      </c>
      <c r="D12" s="9" t="s">
        <v>12</v>
      </c>
      <c r="E12" s="15">
        <v>44262.226168981484</v>
      </c>
      <c r="F12" s="15">
        <v>44262.226331018515</v>
      </c>
      <c r="G12" s="15">
        <v>44262.226342592592</v>
      </c>
      <c r="H12" s="9" t="s">
        <v>72</v>
      </c>
      <c r="I12" s="9" t="s">
        <v>10</v>
      </c>
      <c r="J12" s="9" t="s">
        <v>10</v>
      </c>
      <c r="K12" s="9"/>
      <c r="L12" s="7" t="s">
        <v>120</v>
      </c>
      <c r="M12" s="26">
        <f t="shared" si="0"/>
        <v>1.1574076779652387E-5</v>
      </c>
      <c r="N12" s="26">
        <v>1.1574076779652387E-5</v>
      </c>
      <c r="R12" s="26">
        <f t="shared" si="1"/>
        <v>1.6203703125938773E-4</v>
      </c>
      <c r="S12" s="26">
        <f t="shared" si="2"/>
        <v>1.1574076779652387E-5</v>
      </c>
      <c r="T12" s="26"/>
      <c r="U12" s="26"/>
      <c r="AA12" s="75"/>
      <c r="AC12" s="63">
        <v>4.1000000000000003E-3</v>
      </c>
      <c r="AD12" s="63">
        <v>2.8E-3</v>
      </c>
      <c r="AE12" s="63">
        <v>1.4E-3</v>
      </c>
      <c r="AF12" s="69">
        <f t="shared" si="3"/>
        <v>2.7666666666666668E-3</v>
      </c>
      <c r="AG12" s="73"/>
      <c r="AH12" s="73"/>
      <c r="AI12" s="73"/>
      <c r="AJ12" s="74">
        <f t="shared" si="4"/>
        <v>0</v>
      </c>
      <c r="AK12" s="48">
        <v>48</v>
      </c>
      <c r="AL12" s="48">
        <v>66</v>
      </c>
      <c r="AM12" s="48">
        <v>41</v>
      </c>
      <c r="AN12" s="72">
        <f t="shared" si="5"/>
        <v>51.666666666666664</v>
      </c>
      <c r="AO12" s="75"/>
      <c r="AP12" s="75"/>
      <c r="AQ12" s="75"/>
      <c r="AR12" s="76">
        <f t="shared" si="6"/>
        <v>0</v>
      </c>
    </row>
    <row r="13" spans="1:44" ht="15" thickBot="1" x14ac:dyDescent="0.45">
      <c r="A13" s="9" t="s">
        <v>45</v>
      </c>
      <c r="B13" s="9" t="s">
        <v>40</v>
      </c>
      <c r="C13" s="9" t="s">
        <v>42</v>
      </c>
      <c r="D13" s="9" t="s">
        <v>41</v>
      </c>
      <c r="E13" s="19">
        <v>44262.231446759259</v>
      </c>
      <c r="F13" s="19">
        <v>44262.231562499997</v>
      </c>
      <c r="G13" s="19">
        <v>44262.247199074074</v>
      </c>
      <c r="H13" s="9" t="s">
        <v>110</v>
      </c>
      <c r="I13" s="9" t="s">
        <v>92</v>
      </c>
      <c r="J13" s="9" t="s">
        <v>90</v>
      </c>
      <c r="K13" s="9"/>
      <c r="L13" s="7" t="s">
        <v>122</v>
      </c>
      <c r="M13" s="26">
        <f t="shared" si="0"/>
        <v>1.5636574076779652E-2</v>
      </c>
      <c r="P13" s="26">
        <v>1.5636574074074074E-2</v>
      </c>
      <c r="R13" s="26">
        <f t="shared" si="1"/>
        <v>1.1574073869269341E-4</v>
      </c>
      <c r="S13" s="26"/>
      <c r="T13" s="26"/>
      <c r="U13" s="26">
        <f t="shared" si="7"/>
        <v>1.5636574074074074E-2</v>
      </c>
      <c r="W13" s="26"/>
      <c r="AC13" s="63">
        <v>3.5999999999999999E-3</v>
      </c>
      <c r="AD13" s="63">
        <v>3.8E-3</v>
      </c>
      <c r="AE13" s="63">
        <v>2.2000000000000001E-3</v>
      </c>
      <c r="AF13" s="69">
        <f t="shared" si="3"/>
        <v>3.2000000000000002E-3</v>
      </c>
      <c r="AG13" s="63">
        <v>1.1999999999999999E-3</v>
      </c>
      <c r="AH13" s="63">
        <v>1.8E-3</v>
      </c>
      <c r="AI13" s="63">
        <v>1.5E-3</v>
      </c>
      <c r="AJ13" s="69">
        <f t="shared" si="4"/>
        <v>1.5000000000000002E-3</v>
      </c>
      <c r="AK13" s="48">
        <v>46</v>
      </c>
      <c r="AL13" s="48">
        <v>38</v>
      </c>
      <c r="AM13" s="48">
        <v>29</v>
      </c>
      <c r="AN13" s="72">
        <f t="shared" si="5"/>
        <v>37.666666666666664</v>
      </c>
      <c r="AO13" s="48">
        <v>47</v>
      </c>
      <c r="AP13" s="48">
        <v>92</v>
      </c>
      <c r="AQ13" s="48">
        <v>39</v>
      </c>
      <c r="AR13" s="72">
        <f t="shared" si="6"/>
        <v>59.333333333333336</v>
      </c>
    </row>
    <row r="14" spans="1:44" s="45" customFormat="1" ht="15" thickBot="1" x14ac:dyDescent="0.45">
      <c r="A14" s="33" t="s">
        <v>45</v>
      </c>
      <c r="B14" s="33" t="s">
        <v>8</v>
      </c>
      <c r="C14" s="33" t="s">
        <v>23</v>
      </c>
      <c r="D14" s="33" t="s">
        <v>14</v>
      </c>
      <c r="E14" s="39">
        <v>44262.231446759259</v>
      </c>
      <c r="F14" s="39">
        <v>44262.231562499997</v>
      </c>
      <c r="G14" s="39">
        <v>44262.247199074074</v>
      </c>
      <c r="H14" s="33" t="s">
        <v>110</v>
      </c>
      <c r="I14" s="33"/>
      <c r="J14" s="33" t="s">
        <v>10</v>
      </c>
      <c r="K14" s="33"/>
      <c r="L14" s="34"/>
      <c r="M14" s="27"/>
      <c r="P14" s="27"/>
      <c r="R14" s="27"/>
      <c r="S14" s="27"/>
      <c r="T14" s="27"/>
      <c r="U14" s="27"/>
      <c r="W14" s="27"/>
      <c r="AC14" s="64"/>
      <c r="AD14" s="64"/>
      <c r="AE14" s="64"/>
      <c r="AF14" s="70"/>
      <c r="AG14" s="64"/>
      <c r="AH14" s="64"/>
      <c r="AI14" s="64"/>
      <c r="AJ14" s="70"/>
      <c r="AN14" s="77"/>
      <c r="AR14" s="77"/>
    </row>
    <row r="15" spans="1:44" ht="15" thickBot="1" x14ac:dyDescent="0.45">
      <c r="A15" s="9" t="s">
        <v>46</v>
      </c>
      <c r="B15" s="9" t="s">
        <v>47</v>
      </c>
      <c r="C15" s="9" t="s">
        <v>49</v>
      </c>
      <c r="D15" s="8" t="s">
        <v>48</v>
      </c>
      <c r="E15" s="19">
        <v>44262.248819444445</v>
      </c>
      <c r="F15" s="19">
        <v>44262.250150462962</v>
      </c>
      <c r="G15" s="19">
        <v>44262.261481481481</v>
      </c>
      <c r="H15" s="20" t="s">
        <v>110</v>
      </c>
      <c r="I15" s="9" t="s">
        <v>92</v>
      </c>
      <c r="J15" s="9" t="s">
        <v>10</v>
      </c>
      <c r="K15" s="9"/>
      <c r="L15" s="7" t="s">
        <v>122</v>
      </c>
      <c r="M15" s="26">
        <f t="shared" si="0"/>
        <v>1.1331018518831115E-2</v>
      </c>
      <c r="P15" s="26">
        <v>1.1331018518831115E-2</v>
      </c>
      <c r="R15" s="26">
        <f t="shared" si="1"/>
        <v>1.3310185167938471E-3</v>
      </c>
      <c r="S15" s="26">
        <f t="shared" si="2"/>
        <v>0</v>
      </c>
      <c r="T15" s="26"/>
      <c r="U15" s="26">
        <f t="shared" si="7"/>
        <v>1.1331018518831115E-2</v>
      </c>
      <c r="W15" s="26"/>
      <c r="AC15" s="63">
        <v>4.0000000000000001E-3</v>
      </c>
      <c r="AD15" s="63">
        <v>1.8E-3</v>
      </c>
      <c r="AE15" s="63">
        <v>3.5999999999999999E-3</v>
      </c>
      <c r="AF15" s="69">
        <f t="shared" si="3"/>
        <v>3.133333333333333E-3</v>
      </c>
      <c r="AG15" s="63">
        <v>3.8E-3</v>
      </c>
      <c r="AH15" s="63">
        <v>4.1999999999999997E-3</v>
      </c>
      <c r="AI15" s="63">
        <v>1.9E-3</v>
      </c>
      <c r="AJ15" s="69">
        <f t="shared" si="4"/>
        <v>3.3000000000000004E-3</v>
      </c>
      <c r="AK15" s="48">
        <v>48</v>
      </c>
      <c r="AL15" s="48">
        <v>59</v>
      </c>
      <c r="AM15" s="48">
        <v>39</v>
      </c>
      <c r="AN15" s="72">
        <f t="shared" si="5"/>
        <v>48.666666666666664</v>
      </c>
      <c r="AO15" s="48">
        <v>15</v>
      </c>
      <c r="AP15" s="48">
        <v>66</v>
      </c>
      <c r="AQ15" s="48">
        <v>58</v>
      </c>
      <c r="AR15" s="72">
        <f t="shared" si="6"/>
        <v>46.333333333333336</v>
      </c>
    </row>
    <row r="16" spans="1:44" ht="15" thickBot="1" x14ac:dyDescent="0.45">
      <c r="A16" s="9"/>
      <c r="B16" s="9"/>
      <c r="C16" s="9"/>
      <c r="D16" s="8"/>
      <c r="E16" s="19"/>
      <c r="F16" s="19"/>
      <c r="G16" s="19"/>
      <c r="H16" s="9"/>
      <c r="I16" s="9"/>
      <c r="J16" s="9"/>
      <c r="K16" s="9"/>
      <c r="L16" s="7"/>
      <c r="M16" s="26"/>
      <c r="R16" s="26"/>
      <c r="S16" s="26"/>
      <c r="T16" s="26"/>
      <c r="U16" s="26"/>
      <c r="AC16" s="63">
        <v>1.2999999999999999E-3</v>
      </c>
      <c r="AD16" s="63">
        <v>3.0999999999999999E-3</v>
      </c>
      <c r="AE16" s="63">
        <v>2.5000000000000001E-3</v>
      </c>
      <c r="AF16" s="69">
        <f t="shared" si="3"/>
        <v>2.3E-3</v>
      </c>
      <c r="AG16" s="63">
        <v>3.5000000000000001E-3</v>
      </c>
      <c r="AH16" s="63">
        <v>4.1999999999999997E-3</v>
      </c>
      <c r="AI16" s="63">
        <v>1.6000000000000001E-3</v>
      </c>
      <c r="AJ16" s="69">
        <f t="shared" si="4"/>
        <v>3.1000000000000003E-3</v>
      </c>
      <c r="AK16" s="48">
        <v>52</v>
      </c>
      <c r="AL16" s="48">
        <v>68</v>
      </c>
      <c r="AM16" s="48">
        <v>44</v>
      </c>
      <c r="AN16" s="72">
        <f t="shared" si="5"/>
        <v>54.666666666666664</v>
      </c>
      <c r="AO16" s="48">
        <v>41</v>
      </c>
      <c r="AP16" s="48">
        <v>137</v>
      </c>
      <c r="AQ16" s="48">
        <v>51</v>
      </c>
      <c r="AR16" s="72">
        <f t="shared" si="6"/>
        <v>76.333333333333329</v>
      </c>
    </row>
    <row r="17" spans="1:44" ht="15" thickBot="1" x14ac:dyDescent="0.45">
      <c r="A17" s="14" t="s">
        <v>61</v>
      </c>
      <c r="B17" s="14" t="s">
        <v>8</v>
      </c>
      <c r="C17" s="14" t="s">
        <v>23</v>
      </c>
      <c r="D17" s="14" t="s">
        <v>14</v>
      </c>
      <c r="E17" s="15">
        <v>44262.30704861111</v>
      </c>
      <c r="F17" s="15">
        <v>44262.308055555557</v>
      </c>
      <c r="G17" s="15">
        <v>44262.308182870373</v>
      </c>
      <c r="H17" s="9" t="s">
        <v>124</v>
      </c>
      <c r="I17" s="9" t="s">
        <v>10</v>
      </c>
      <c r="J17" s="9" t="s">
        <v>10</v>
      </c>
      <c r="K17" s="9"/>
      <c r="L17" s="7" t="s">
        <v>120</v>
      </c>
      <c r="M17" s="26">
        <f t="shared" si="0"/>
        <v>1.273148154723458E-4</v>
      </c>
      <c r="N17" s="26">
        <v>1.273148148148148E-4</v>
      </c>
      <c r="R17" s="26">
        <f t="shared" si="1"/>
        <v>1.006944446999114E-3</v>
      </c>
      <c r="S17" s="26">
        <f t="shared" si="2"/>
        <v>1.273148148148148E-4</v>
      </c>
      <c r="T17" s="26"/>
      <c r="U17" s="26">
        <f t="shared" si="7"/>
        <v>0</v>
      </c>
      <c r="AA17" s="75"/>
      <c r="AC17" s="63">
        <v>3.7000000000000002E-3</v>
      </c>
      <c r="AD17" s="63">
        <v>1.4E-3</v>
      </c>
      <c r="AE17" s="63">
        <v>3.5999999999999999E-3</v>
      </c>
      <c r="AF17" s="69">
        <f t="shared" si="3"/>
        <v>2.8999999999999998E-3</v>
      </c>
      <c r="AG17" s="73"/>
      <c r="AH17" s="73"/>
      <c r="AI17" s="73"/>
      <c r="AJ17" s="74">
        <f t="shared" si="4"/>
        <v>0</v>
      </c>
      <c r="AK17" s="48">
        <v>57</v>
      </c>
      <c r="AL17" s="48">
        <v>55</v>
      </c>
      <c r="AM17" s="48">
        <v>40</v>
      </c>
      <c r="AN17" s="72">
        <f t="shared" si="5"/>
        <v>50.666666666666664</v>
      </c>
      <c r="AO17" s="75"/>
      <c r="AP17" s="75"/>
      <c r="AQ17" s="75"/>
      <c r="AR17" s="76">
        <f t="shared" si="6"/>
        <v>0</v>
      </c>
    </row>
    <row r="18" spans="1:44" ht="29.15" thickBot="1" x14ac:dyDescent="0.45">
      <c r="A18" s="9" t="s">
        <v>62</v>
      </c>
      <c r="B18" s="16" t="s">
        <v>11</v>
      </c>
      <c r="C18" s="9" t="s">
        <v>13</v>
      </c>
      <c r="D18" s="9" t="s">
        <v>12</v>
      </c>
      <c r="E18" s="19">
        <v>44262.324537037035</v>
      </c>
      <c r="F18" s="15">
        <v>44262.324814814812</v>
      </c>
      <c r="G18" s="19">
        <v>44262.324884259258</v>
      </c>
      <c r="H18" s="16" t="s">
        <v>71</v>
      </c>
      <c r="I18" s="9" t="s">
        <v>10</v>
      </c>
      <c r="J18" s="9" t="s">
        <v>10</v>
      </c>
      <c r="K18" s="9"/>
      <c r="L18" s="7" t="s">
        <v>120</v>
      </c>
      <c r="M18" s="26">
        <f t="shared" si="0"/>
        <v>6.9444446125999093E-5</v>
      </c>
      <c r="N18" s="26">
        <v>6.9444446125999093E-5</v>
      </c>
      <c r="R18" s="26">
        <f t="shared" si="1"/>
        <v>2.7777777722803876E-4</v>
      </c>
      <c r="S18" s="26">
        <f t="shared" si="2"/>
        <v>6.9444446125999093E-5</v>
      </c>
      <c r="T18" s="26"/>
      <c r="U18" s="26">
        <f t="shared" si="7"/>
        <v>0</v>
      </c>
      <c r="AA18" s="75"/>
      <c r="AC18" s="63">
        <v>2.2000000000000001E-3</v>
      </c>
      <c r="AD18" s="63">
        <v>2.0999999999999999E-3</v>
      </c>
      <c r="AE18" s="63">
        <v>1.1999999999999999E-3</v>
      </c>
      <c r="AF18" s="69">
        <f t="shared" si="3"/>
        <v>1.8333333333333333E-3</v>
      </c>
      <c r="AG18" s="73"/>
      <c r="AH18" s="73"/>
      <c r="AI18" s="73"/>
      <c r="AJ18" s="74">
        <f t="shared" si="4"/>
        <v>0</v>
      </c>
      <c r="AK18" s="48">
        <v>29</v>
      </c>
      <c r="AL18" s="48">
        <v>42</v>
      </c>
      <c r="AM18" s="48">
        <v>47</v>
      </c>
      <c r="AN18" s="72">
        <f t="shared" si="5"/>
        <v>39.333333333333336</v>
      </c>
      <c r="AO18" s="75"/>
      <c r="AP18" s="75"/>
      <c r="AQ18" s="75"/>
      <c r="AR18" s="76">
        <f t="shared" si="6"/>
        <v>0</v>
      </c>
    </row>
    <row r="19" spans="1:44" ht="43.3" thickBot="1" x14ac:dyDescent="0.45">
      <c r="A19" s="9" t="s">
        <v>32</v>
      </c>
      <c r="B19" s="14" t="s">
        <v>21</v>
      </c>
      <c r="C19" s="14" t="s">
        <v>22</v>
      </c>
      <c r="D19" s="14" t="s">
        <v>30</v>
      </c>
      <c r="E19" s="21">
        <v>44262.329224537039</v>
      </c>
      <c r="F19" s="15">
        <v>44262.329363425924</v>
      </c>
      <c r="G19" s="15">
        <v>44262.341782407406</v>
      </c>
      <c r="H19" s="16" t="s">
        <v>73</v>
      </c>
      <c r="I19" s="9" t="s">
        <v>92</v>
      </c>
      <c r="J19" s="9" t="s">
        <v>90</v>
      </c>
      <c r="K19" s="9"/>
      <c r="L19" s="7" t="s">
        <v>122</v>
      </c>
      <c r="M19" s="26">
        <f t="shared" si="0"/>
        <v>1.2418981481459923E-2</v>
      </c>
      <c r="P19" s="26">
        <v>1.2418981481481482E-2</v>
      </c>
      <c r="R19" s="26">
        <f t="shared" si="1"/>
        <v>1.3888888497604057E-4</v>
      </c>
      <c r="S19" s="26">
        <f t="shared" si="2"/>
        <v>0</v>
      </c>
      <c r="T19" s="26"/>
      <c r="U19" s="26">
        <f t="shared" si="7"/>
        <v>1.2418981481481482E-2</v>
      </c>
      <c r="W19" s="26"/>
      <c r="AC19" s="63">
        <v>4.1000000000000003E-3</v>
      </c>
      <c r="AD19" s="63">
        <v>2.0999999999999999E-3</v>
      </c>
      <c r="AE19" s="63">
        <v>1.1000000000000001E-3</v>
      </c>
      <c r="AF19" s="69">
        <f t="shared" si="3"/>
        <v>2.4333333333333338E-3</v>
      </c>
      <c r="AG19" s="63">
        <v>3.5000000000000001E-3</v>
      </c>
      <c r="AH19" s="63">
        <v>5.0000000000000001E-3</v>
      </c>
      <c r="AI19" s="63">
        <v>8.0000000000000004E-4</v>
      </c>
      <c r="AJ19" s="69">
        <f t="shared" si="4"/>
        <v>3.1000000000000003E-3</v>
      </c>
      <c r="AK19" s="48">
        <v>24</v>
      </c>
      <c r="AL19" s="48">
        <v>68</v>
      </c>
      <c r="AM19" s="48">
        <v>23</v>
      </c>
      <c r="AN19" s="72">
        <f t="shared" si="5"/>
        <v>38.333333333333336</v>
      </c>
      <c r="AO19" s="48">
        <v>15</v>
      </c>
      <c r="AP19" s="48">
        <v>60</v>
      </c>
      <c r="AQ19" s="48">
        <v>20</v>
      </c>
      <c r="AR19" s="72">
        <f t="shared" si="6"/>
        <v>31.666666666666668</v>
      </c>
    </row>
    <row r="20" spans="1:44" ht="29.15" thickBot="1" x14ac:dyDescent="0.45">
      <c r="A20" s="14" t="s">
        <v>33</v>
      </c>
      <c r="B20" s="14" t="s">
        <v>26</v>
      </c>
      <c r="C20" s="14" t="s">
        <v>28</v>
      </c>
      <c r="D20" s="14" t="s">
        <v>34</v>
      </c>
      <c r="E20" s="19">
        <v>44262.343969907408</v>
      </c>
      <c r="F20" s="15">
        <v>44262.344826388886</v>
      </c>
      <c r="G20" s="15">
        <v>44262.344895833332</v>
      </c>
      <c r="H20" s="16" t="s">
        <v>108</v>
      </c>
      <c r="I20" s="9" t="s">
        <v>10</v>
      </c>
      <c r="J20" s="9" t="s">
        <v>10</v>
      </c>
      <c r="K20" s="9"/>
      <c r="L20" s="7" t="s">
        <v>120</v>
      </c>
      <c r="M20" s="26">
        <f t="shared" si="0"/>
        <v>6.9444446125999093E-5</v>
      </c>
      <c r="N20" s="26">
        <v>6.9444444444444444E-5</v>
      </c>
      <c r="R20" s="26">
        <f t="shared" si="1"/>
        <v>8.5648147796746343E-4</v>
      </c>
      <c r="S20" s="26">
        <f t="shared" si="2"/>
        <v>6.9444444444444444E-5</v>
      </c>
      <c r="T20" s="26"/>
      <c r="U20" s="26">
        <f t="shared" si="7"/>
        <v>0</v>
      </c>
      <c r="AA20" s="75"/>
      <c r="AC20" s="63">
        <v>2.3E-3</v>
      </c>
      <c r="AD20" s="63">
        <v>2.8999999999999998E-3</v>
      </c>
      <c r="AE20" s="63">
        <v>2.8999999999999998E-3</v>
      </c>
      <c r="AF20" s="69">
        <f t="shared" si="3"/>
        <v>2.6999999999999997E-3</v>
      </c>
      <c r="AG20" s="73"/>
      <c r="AH20" s="73"/>
      <c r="AI20" s="73"/>
      <c r="AJ20" s="74">
        <f t="shared" si="4"/>
        <v>0</v>
      </c>
      <c r="AK20" s="48">
        <v>19</v>
      </c>
      <c r="AL20" s="48">
        <v>33</v>
      </c>
      <c r="AM20" s="48">
        <v>28</v>
      </c>
      <c r="AN20" s="72">
        <f t="shared" si="5"/>
        <v>26.666666666666668</v>
      </c>
      <c r="AO20" s="75"/>
      <c r="AP20" s="75"/>
      <c r="AQ20" s="75"/>
      <c r="AR20" s="76">
        <f t="shared" si="6"/>
        <v>0</v>
      </c>
    </row>
    <row r="21" spans="1:44" ht="15" thickBot="1" x14ac:dyDescent="0.45">
      <c r="A21" s="9" t="s">
        <v>33</v>
      </c>
      <c r="B21" s="9" t="s">
        <v>26</v>
      </c>
      <c r="C21" s="9" t="s">
        <v>28</v>
      </c>
      <c r="D21" s="9" t="s">
        <v>34</v>
      </c>
      <c r="E21" s="19"/>
      <c r="F21" s="15"/>
      <c r="G21" s="15"/>
      <c r="H21" s="9"/>
      <c r="I21" s="9"/>
      <c r="J21" s="9"/>
      <c r="K21" s="9"/>
      <c r="L21" s="7"/>
      <c r="M21" s="26"/>
      <c r="R21" s="26"/>
      <c r="S21" s="26"/>
      <c r="T21" s="26"/>
      <c r="U21" s="26"/>
      <c r="AC21" s="63">
        <v>1.2999999999999999E-3</v>
      </c>
      <c r="AD21" s="63">
        <v>1.8E-3</v>
      </c>
      <c r="AE21" s="63">
        <v>2.0999999999999999E-3</v>
      </c>
      <c r="AF21" s="69">
        <f t="shared" si="3"/>
        <v>1.7333333333333333E-3</v>
      </c>
      <c r="AG21" s="63">
        <v>2.3E-3</v>
      </c>
      <c r="AH21" s="63">
        <v>5.7999999999999996E-3</v>
      </c>
      <c r="AI21" s="63">
        <v>2.5999999999999999E-3</v>
      </c>
      <c r="AJ21" s="69">
        <f t="shared" si="4"/>
        <v>3.5666666666666663E-3</v>
      </c>
      <c r="AK21" s="48">
        <v>53</v>
      </c>
      <c r="AL21" s="48">
        <v>41</v>
      </c>
      <c r="AM21" s="48">
        <v>23</v>
      </c>
      <c r="AN21" s="72">
        <f t="shared" si="5"/>
        <v>39</v>
      </c>
      <c r="AO21" s="48">
        <v>15</v>
      </c>
      <c r="AP21" s="48">
        <v>139</v>
      </c>
      <c r="AQ21" s="48">
        <v>35</v>
      </c>
      <c r="AR21" s="72">
        <f t="shared" si="6"/>
        <v>63</v>
      </c>
    </row>
    <row r="22" spans="1:44" ht="29.15" thickBot="1" x14ac:dyDescent="0.45">
      <c r="A22" s="9" t="s">
        <v>35</v>
      </c>
      <c r="B22" s="9" t="s">
        <v>36</v>
      </c>
      <c r="C22" s="9" t="s">
        <v>38</v>
      </c>
      <c r="D22" s="9" t="s">
        <v>37</v>
      </c>
      <c r="E22" s="19">
        <v>44262.927083333336</v>
      </c>
      <c r="F22" s="15">
        <v>44262.928877314815</v>
      </c>
      <c r="G22" s="15">
        <v>44262.949479166666</v>
      </c>
      <c r="H22" s="16" t="s">
        <v>110</v>
      </c>
      <c r="I22" s="9" t="s">
        <v>92</v>
      </c>
      <c r="J22" s="9" t="s">
        <v>90</v>
      </c>
      <c r="K22" s="9"/>
      <c r="L22" s="7" t="s">
        <v>122</v>
      </c>
      <c r="M22" s="26">
        <f t="shared" si="0"/>
        <v>2.0601851851097308E-2</v>
      </c>
      <c r="P22" s="26">
        <v>2.0601851851851854E-2</v>
      </c>
      <c r="R22" s="26">
        <f t="shared" si="1"/>
        <v>1.7939814788405783E-3</v>
      </c>
      <c r="S22" s="26"/>
      <c r="T22" s="26"/>
      <c r="U22" s="26">
        <f t="shared" si="7"/>
        <v>2.0601851851851854E-2</v>
      </c>
      <c r="W22" s="26"/>
      <c r="AC22" s="63">
        <v>2.2000000000000001E-3</v>
      </c>
      <c r="AD22" s="63">
        <v>1.8E-3</v>
      </c>
      <c r="AE22" s="63">
        <v>3.0999999999999999E-3</v>
      </c>
      <c r="AF22" s="69">
        <f t="shared" si="3"/>
        <v>2.3666666666666667E-3</v>
      </c>
      <c r="AG22" s="63">
        <v>3.0999999999999999E-3</v>
      </c>
      <c r="AH22" s="63">
        <v>5.7000000000000002E-3</v>
      </c>
      <c r="AI22" s="63">
        <v>3.3999999999999998E-3</v>
      </c>
      <c r="AJ22" s="69">
        <f t="shared" si="4"/>
        <v>4.0666666666666672E-3</v>
      </c>
      <c r="AK22" s="48">
        <v>33</v>
      </c>
      <c r="AL22" s="48">
        <v>37</v>
      </c>
      <c r="AM22" s="48">
        <v>29</v>
      </c>
      <c r="AN22" s="72">
        <f t="shared" si="5"/>
        <v>33</v>
      </c>
      <c r="AO22" s="48">
        <v>36</v>
      </c>
      <c r="AP22" s="48">
        <v>48</v>
      </c>
      <c r="AQ22" s="48">
        <v>25</v>
      </c>
      <c r="AR22" s="72">
        <f t="shared" si="6"/>
        <v>36.333333333333336</v>
      </c>
    </row>
    <row r="23" spans="1:44" s="45" customFormat="1" ht="15" thickBot="1" x14ac:dyDescent="0.45">
      <c r="A23" s="33" t="s">
        <v>39</v>
      </c>
      <c r="B23" s="33" t="s">
        <v>15</v>
      </c>
      <c r="C23" s="33" t="s">
        <v>17</v>
      </c>
      <c r="D23" s="33" t="s">
        <v>16</v>
      </c>
      <c r="E23" s="39">
        <v>44262.957557870373</v>
      </c>
      <c r="F23" s="40">
        <v>44262.957592592589</v>
      </c>
      <c r="G23" s="40">
        <v>44262.968993055554</v>
      </c>
      <c r="H23" s="33" t="s">
        <v>110</v>
      </c>
      <c r="I23" s="33" t="s">
        <v>92</v>
      </c>
      <c r="J23" s="33" t="s">
        <v>10</v>
      </c>
      <c r="K23" s="33"/>
      <c r="L23" s="34"/>
      <c r="M23" s="27"/>
      <c r="P23" s="27"/>
      <c r="R23" s="27"/>
      <c r="S23" s="27"/>
      <c r="T23" s="27"/>
      <c r="U23" s="27"/>
      <c r="W23" s="27"/>
      <c r="AC23" s="64"/>
      <c r="AD23" s="64"/>
      <c r="AE23" s="64"/>
      <c r="AF23" s="70"/>
      <c r="AG23" s="64"/>
      <c r="AH23" s="64"/>
      <c r="AI23" s="64"/>
      <c r="AJ23" s="70"/>
      <c r="AN23" s="77"/>
      <c r="AR23" s="77"/>
    </row>
    <row r="24" spans="1:44" ht="15" thickBot="1" x14ac:dyDescent="0.45">
      <c r="A24" s="9" t="s">
        <v>39</v>
      </c>
      <c r="B24" s="9" t="s">
        <v>40</v>
      </c>
      <c r="C24" s="9" t="s">
        <v>42</v>
      </c>
      <c r="D24" s="9" t="s">
        <v>41</v>
      </c>
      <c r="E24" s="19">
        <v>44262.957592592589</v>
      </c>
      <c r="F24" s="15">
        <v>44262.957743055558</v>
      </c>
      <c r="G24" s="15">
        <v>44262.968993055554</v>
      </c>
      <c r="H24" s="9" t="s">
        <v>110</v>
      </c>
      <c r="I24" s="9"/>
      <c r="J24" s="9"/>
      <c r="K24" s="9"/>
      <c r="L24" s="7" t="s">
        <v>122</v>
      </c>
      <c r="M24" s="36">
        <f t="shared" si="0"/>
        <v>1.1249999995925464E-2</v>
      </c>
      <c r="P24" s="26">
        <f>M24</f>
        <v>1.1249999995925464E-2</v>
      </c>
      <c r="R24" s="26">
        <f t="shared" si="1"/>
        <v>1.5046296903165057E-4</v>
      </c>
      <c r="S24" s="26"/>
      <c r="T24" s="26"/>
      <c r="U24" s="26">
        <f t="shared" si="7"/>
        <v>1.1249999995925464E-2</v>
      </c>
      <c r="W24" s="26"/>
      <c r="AC24" s="63">
        <v>2.8999999999999998E-3</v>
      </c>
      <c r="AD24" s="63">
        <v>1.6000000000000001E-3</v>
      </c>
      <c r="AE24" s="63">
        <v>1.1999999999999999E-3</v>
      </c>
      <c r="AF24" s="69">
        <f t="shared" si="3"/>
        <v>1.8999999999999998E-3</v>
      </c>
      <c r="AG24" s="63">
        <v>4.1000000000000003E-3</v>
      </c>
      <c r="AH24" s="63">
        <v>4.7999999999999996E-3</v>
      </c>
      <c r="AI24" s="63">
        <v>2.2000000000000001E-3</v>
      </c>
      <c r="AJ24" s="69">
        <f t="shared" si="4"/>
        <v>3.7000000000000002E-3</v>
      </c>
      <c r="AK24" s="48">
        <v>52</v>
      </c>
      <c r="AL24" s="48">
        <v>49</v>
      </c>
      <c r="AM24" s="48">
        <v>29</v>
      </c>
      <c r="AN24" s="72">
        <f t="shared" si="5"/>
        <v>43.333333333333336</v>
      </c>
      <c r="AO24" s="48">
        <v>36</v>
      </c>
      <c r="AP24" s="48">
        <v>115</v>
      </c>
      <c r="AQ24" s="48">
        <v>35</v>
      </c>
      <c r="AR24" s="72">
        <f t="shared" si="6"/>
        <v>62</v>
      </c>
    </row>
    <row r="25" spans="1:44" ht="15" thickBot="1" x14ac:dyDescent="0.45">
      <c r="A25" s="9" t="s">
        <v>43</v>
      </c>
      <c r="B25" s="9" t="s">
        <v>21</v>
      </c>
      <c r="C25" s="9" t="s">
        <v>22</v>
      </c>
      <c r="D25" s="9" t="s">
        <v>30</v>
      </c>
      <c r="E25" s="15">
        <v>44262.972048611111</v>
      </c>
      <c r="F25" s="15">
        <v>44262.972233796296</v>
      </c>
      <c r="G25" s="15">
        <v>44262.979814814818</v>
      </c>
      <c r="H25" s="9" t="s">
        <v>110</v>
      </c>
      <c r="I25" s="9" t="s">
        <v>92</v>
      </c>
      <c r="J25" s="9" t="s">
        <v>90</v>
      </c>
      <c r="K25" s="9"/>
      <c r="L25" s="7" t="s">
        <v>122</v>
      </c>
      <c r="M25" s="26">
        <f t="shared" si="0"/>
        <v>7.5810185226146132E-3</v>
      </c>
      <c r="P25" s="26">
        <v>7.5810185226146132E-3</v>
      </c>
      <c r="R25" s="26">
        <f t="shared" si="1"/>
        <v>1.8518518481869251E-4</v>
      </c>
      <c r="S25" s="26"/>
      <c r="T25" s="26"/>
      <c r="U25" s="26">
        <f t="shared" si="7"/>
        <v>7.5810185226146132E-3</v>
      </c>
      <c r="W25" s="26"/>
      <c r="X25">
        <v>0.1</v>
      </c>
      <c r="AA25">
        <v>0.15</v>
      </c>
      <c r="AC25" s="63">
        <v>3.7000000000000002E-3</v>
      </c>
      <c r="AD25" s="63">
        <v>1.8E-3</v>
      </c>
      <c r="AE25" s="63">
        <v>8.9999999999999998E-4</v>
      </c>
      <c r="AF25" s="69">
        <f t="shared" si="3"/>
        <v>2.133333333333333E-3</v>
      </c>
      <c r="AG25" s="63">
        <v>1.6999999999999999E-3</v>
      </c>
      <c r="AH25" s="63">
        <v>3.0000000000000001E-3</v>
      </c>
      <c r="AI25" s="63">
        <v>2.5000000000000001E-3</v>
      </c>
      <c r="AJ25" s="69">
        <f t="shared" si="4"/>
        <v>2.3999999999999998E-3</v>
      </c>
      <c r="AK25" s="48">
        <v>30</v>
      </c>
      <c r="AL25" s="48">
        <v>41</v>
      </c>
      <c r="AM25" s="48">
        <v>44</v>
      </c>
      <c r="AN25" s="72">
        <f t="shared" si="5"/>
        <v>38.333333333333336</v>
      </c>
      <c r="AO25" s="48">
        <v>42</v>
      </c>
      <c r="AP25" s="48">
        <v>46</v>
      </c>
      <c r="AQ25" s="48">
        <v>25</v>
      </c>
      <c r="AR25" s="72">
        <f t="shared" si="6"/>
        <v>37.666666666666664</v>
      </c>
    </row>
    <row r="26" spans="1:44" s="45" customFormat="1" ht="15" thickBot="1" x14ac:dyDescent="0.45">
      <c r="A26" s="33" t="s">
        <v>43</v>
      </c>
      <c r="B26" s="33" t="s">
        <v>26</v>
      </c>
      <c r="C26" s="33" t="s">
        <v>28</v>
      </c>
      <c r="D26" s="33" t="s">
        <v>34</v>
      </c>
      <c r="E26" s="40">
        <v>44262.972060185188</v>
      </c>
      <c r="F26" s="40">
        <v>44262.972233796296</v>
      </c>
      <c r="G26" s="40">
        <v>44262.979814814818</v>
      </c>
      <c r="H26" s="33" t="s">
        <v>110</v>
      </c>
      <c r="I26" s="33"/>
      <c r="J26" s="33" t="s">
        <v>10</v>
      </c>
      <c r="K26" s="33"/>
      <c r="L26" s="34"/>
      <c r="M26" s="27"/>
      <c r="R26" s="27"/>
      <c r="S26" s="27"/>
      <c r="T26" s="27"/>
      <c r="U26" s="27"/>
      <c r="AC26" s="64"/>
      <c r="AD26" s="64"/>
      <c r="AE26" s="64"/>
      <c r="AF26" s="70"/>
      <c r="AG26" s="64"/>
      <c r="AH26" s="64"/>
      <c r="AI26" s="64"/>
      <c r="AJ26" s="70"/>
      <c r="AN26" s="77"/>
      <c r="AR26" s="77"/>
    </row>
    <row r="27" spans="1:44" ht="15" thickBot="1" x14ac:dyDescent="0.45">
      <c r="A27" s="9" t="s">
        <v>44</v>
      </c>
      <c r="B27" s="9" t="s">
        <v>26</v>
      </c>
      <c r="C27" s="9" t="s">
        <v>28</v>
      </c>
      <c r="D27" s="9" t="s">
        <v>34</v>
      </c>
      <c r="E27" s="19">
        <v>44262.98096064815</v>
      </c>
      <c r="F27" s="15">
        <v>44262.981053240743</v>
      </c>
      <c r="G27" s="19">
        <v>44262.981238425928</v>
      </c>
      <c r="H27" s="9" t="s">
        <v>72</v>
      </c>
      <c r="I27" s="9" t="s">
        <v>10</v>
      </c>
      <c r="J27" s="9" t="s">
        <v>10</v>
      </c>
      <c r="K27" s="9"/>
      <c r="L27" s="7" t="s">
        <v>120</v>
      </c>
      <c r="M27" s="26">
        <f t="shared" si="0"/>
        <v>1.8518518481869251E-4</v>
      </c>
      <c r="N27" s="26">
        <v>1.8518518481869251E-4</v>
      </c>
      <c r="R27" s="26">
        <f t="shared" si="1"/>
        <v>9.2592592409346253E-5</v>
      </c>
      <c r="S27" s="26">
        <f t="shared" si="2"/>
        <v>1.8518518481869251E-4</v>
      </c>
      <c r="T27" s="26"/>
      <c r="U27" s="26"/>
      <c r="AA27" s="75"/>
      <c r="AC27" s="63">
        <v>2.7000000000000001E-3</v>
      </c>
      <c r="AD27" s="63">
        <v>3.5000000000000001E-3</v>
      </c>
      <c r="AE27" s="63">
        <v>1.1000000000000001E-3</v>
      </c>
      <c r="AF27" s="69">
        <f t="shared" si="3"/>
        <v>2.4333333333333338E-3</v>
      </c>
      <c r="AG27" s="73"/>
      <c r="AH27" s="73"/>
      <c r="AI27" s="73"/>
      <c r="AJ27" s="74">
        <f t="shared" si="4"/>
        <v>0</v>
      </c>
      <c r="AK27" s="48">
        <v>17</v>
      </c>
      <c r="AL27" s="48">
        <v>41</v>
      </c>
      <c r="AM27" s="48">
        <v>28</v>
      </c>
      <c r="AN27" s="72">
        <f t="shared" si="5"/>
        <v>28.666666666666668</v>
      </c>
      <c r="AO27" s="75"/>
      <c r="AP27" s="75"/>
      <c r="AQ27" s="75"/>
      <c r="AR27" s="76">
        <f t="shared" si="6"/>
        <v>0</v>
      </c>
    </row>
    <row r="28" spans="1:44" ht="15" thickBot="1" x14ac:dyDescent="0.45">
      <c r="A28" s="9" t="s">
        <v>44</v>
      </c>
      <c r="B28" s="9" t="s">
        <v>11</v>
      </c>
      <c r="C28" s="9" t="s">
        <v>13</v>
      </c>
      <c r="D28" s="9" t="s">
        <v>12</v>
      </c>
      <c r="E28" s="19">
        <v>44262.98096064815</v>
      </c>
      <c r="F28" s="15">
        <v>44262.981307870374</v>
      </c>
      <c r="G28" s="19">
        <v>44262.981388888889</v>
      </c>
      <c r="H28" s="9" t="s">
        <v>72</v>
      </c>
      <c r="I28" s="9" t="s">
        <v>10</v>
      </c>
      <c r="J28" s="9" t="s">
        <v>10</v>
      </c>
      <c r="K28" s="9"/>
      <c r="L28" s="7" t="s">
        <v>120</v>
      </c>
      <c r="M28" s="26">
        <f t="shared" si="0"/>
        <v>8.1018515629693866E-5</v>
      </c>
      <c r="N28" s="26">
        <v>8.1018515629693866E-5</v>
      </c>
      <c r="R28" s="26">
        <f t="shared" si="1"/>
        <v>3.4722222335403785E-4</v>
      </c>
      <c r="S28" s="26">
        <f t="shared" si="2"/>
        <v>8.1018515629693866E-5</v>
      </c>
      <c r="T28" s="26"/>
      <c r="U28" s="26"/>
      <c r="AA28" s="75"/>
      <c r="AC28" s="63">
        <v>2.3999999999999998E-3</v>
      </c>
      <c r="AD28" s="63">
        <v>3.5999999999999999E-3</v>
      </c>
      <c r="AE28" s="63">
        <v>2.3999999999999998E-3</v>
      </c>
      <c r="AF28" s="69">
        <f t="shared" si="3"/>
        <v>2.8E-3</v>
      </c>
      <c r="AG28" s="73"/>
      <c r="AH28" s="73"/>
      <c r="AI28" s="73"/>
      <c r="AJ28" s="74">
        <f t="shared" si="4"/>
        <v>0</v>
      </c>
      <c r="AK28" s="48">
        <v>57</v>
      </c>
      <c r="AL28" s="48">
        <v>34</v>
      </c>
      <c r="AM28" s="48">
        <v>43</v>
      </c>
      <c r="AN28" s="72">
        <f t="shared" si="5"/>
        <v>44.666666666666664</v>
      </c>
      <c r="AO28" s="75"/>
      <c r="AP28" s="75"/>
      <c r="AQ28" s="75"/>
      <c r="AR28" s="76">
        <f t="shared" si="6"/>
        <v>0</v>
      </c>
    </row>
    <row r="29" spans="1:44" ht="15" thickBot="1" x14ac:dyDescent="0.45">
      <c r="A29" s="9" t="s">
        <v>45</v>
      </c>
      <c r="B29" s="9" t="s">
        <v>40</v>
      </c>
      <c r="C29" s="9" t="s">
        <v>42</v>
      </c>
      <c r="D29" s="9" t="s">
        <v>41</v>
      </c>
      <c r="E29" s="19">
        <v>44262.984444444446</v>
      </c>
      <c r="F29" s="15">
        <v>44262.985543981478</v>
      </c>
      <c r="G29" s="19">
        <v>44263.000104166669</v>
      </c>
      <c r="H29" s="9" t="s">
        <v>111</v>
      </c>
      <c r="I29" s="9" t="s">
        <v>92</v>
      </c>
      <c r="J29" s="9" t="s">
        <v>90</v>
      </c>
      <c r="K29" s="9"/>
      <c r="L29" s="7" t="s">
        <v>122</v>
      </c>
      <c r="M29" s="26">
        <f t="shared" si="0"/>
        <v>1.4560185190930497E-2</v>
      </c>
      <c r="P29" s="26">
        <v>1.4560185185185183E-2</v>
      </c>
      <c r="R29" s="26">
        <f t="shared" si="1"/>
        <v>1.0995370321325026E-3</v>
      </c>
      <c r="S29" s="26"/>
      <c r="T29" s="26"/>
      <c r="U29" s="26">
        <f t="shared" si="7"/>
        <v>1.4560185185185183E-2</v>
      </c>
      <c r="W29" s="26"/>
      <c r="AC29" s="63">
        <v>1.6000000000000001E-3</v>
      </c>
      <c r="AD29" s="63">
        <v>1.4E-3</v>
      </c>
      <c r="AE29" s="63">
        <v>2.8E-3</v>
      </c>
      <c r="AF29" s="69">
        <f t="shared" si="3"/>
        <v>1.9333333333333331E-3</v>
      </c>
      <c r="AG29" s="63">
        <v>1.6000000000000001E-3</v>
      </c>
      <c r="AH29" s="63">
        <v>2.2000000000000001E-3</v>
      </c>
      <c r="AI29" s="63">
        <v>1E-3</v>
      </c>
      <c r="AJ29" s="69">
        <f t="shared" si="4"/>
        <v>1.6000000000000001E-3</v>
      </c>
      <c r="AK29" s="48">
        <v>20</v>
      </c>
      <c r="AL29" s="48">
        <v>66</v>
      </c>
      <c r="AM29" s="48">
        <v>28</v>
      </c>
      <c r="AN29" s="72">
        <f t="shared" si="5"/>
        <v>38</v>
      </c>
      <c r="AO29" s="48">
        <v>45</v>
      </c>
      <c r="AP29" s="48">
        <v>93</v>
      </c>
      <c r="AQ29" s="48">
        <v>37</v>
      </c>
      <c r="AR29" s="72">
        <f t="shared" si="6"/>
        <v>58.333333333333336</v>
      </c>
    </row>
    <row r="30" spans="1:44" s="45" customFormat="1" ht="15" thickBot="1" x14ac:dyDescent="0.45">
      <c r="A30" s="33" t="s">
        <v>45</v>
      </c>
      <c r="B30" s="33" t="s">
        <v>8</v>
      </c>
      <c r="C30" s="33" t="s">
        <v>23</v>
      </c>
      <c r="D30" s="33" t="s">
        <v>14</v>
      </c>
      <c r="E30" s="39" t="s">
        <v>74</v>
      </c>
      <c r="F30" s="40">
        <v>44262.985543981478</v>
      </c>
      <c r="G30" s="39">
        <v>44263.000104166669</v>
      </c>
      <c r="H30" s="33" t="s">
        <v>111</v>
      </c>
      <c r="I30" s="33"/>
      <c r="J30" s="33" t="s">
        <v>90</v>
      </c>
      <c r="K30" s="33"/>
      <c r="L30" s="34"/>
      <c r="M30" s="27"/>
      <c r="R30" s="26"/>
      <c r="S30" s="26"/>
      <c r="T30" s="26"/>
      <c r="U30" s="26"/>
      <c r="AC30" s="64"/>
      <c r="AD30" s="64"/>
      <c r="AE30" s="64"/>
      <c r="AF30" s="70"/>
      <c r="AG30" s="64"/>
      <c r="AH30" s="64"/>
      <c r="AI30" s="64"/>
      <c r="AJ30" s="70"/>
      <c r="AN30" s="77"/>
      <c r="AR30" s="77"/>
    </row>
    <row r="31" spans="1:44" ht="15" thickBot="1" x14ac:dyDescent="0.45">
      <c r="A31" s="9" t="s">
        <v>46</v>
      </c>
      <c r="B31" s="9" t="s">
        <v>47</v>
      </c>
      <c r="C31" s="9" t="s">
        <v>49</v>
      </c>
      <c r="D31" s="9" t="s">
        <v>48</v>
      </c>
      <c r="E31" s="19">
        <v>44262.286678240744</v>
      </c>
      <c r="F31" s="19">
        <v>44262.287939814814</v>
      </c>
      <c r="G31" s="19">
        <v>44262.300023148149</v>
      </c>
      <c r="H31" s="20" t="s">
        <v>110</v>
      </c>
      <c r="I31" s="9" t="s">
        <v>92</v>
      </c>
      <c r="J31" s="9" t="s">
        <v>10</v>
      </c>
      <c r="K31" s="9"/>
      <c r="L31" s="7" t="s">
        <v>122</v>
      </c>
      <c r="M31" s="26">
        <f t="shared" si="0"/>
        <v>1.2083333334885538E-2</v>
      </c>
      <c r="P31" s="26">
        <v>1.2083333334885538E-2</v>
      </c>
      <c r="R31" s="26">
        <f t="shared" si="1"/>
        <v>1.261574070667848E-3</v>
      </c>
      <c r="S31" s="26"/>
      <c r="T31" s="26"/>
      <c r="U31" s="26">
        <f t="shared" si="7"/>
        <v>1.2083333334885538E-2</v>
      </c>
      <c r="W31" s="26"/>
      <c r="AC31" s="63">
        <v>3.5000000000000001E-3</v>
      </c>
      <c r="AD31" s="63">
        <v>4.1999999999999997E-3</v>
      </c>
      <c r="AE31" s="63">
        <v>2.5000000000000001E-3</v>
      </c>
      <c r="AF31" s="69">
        <f t="shared" si="3"/>
        <v>3.4000000000000002E-3</v>
      </c>
      <c r="AG31" s="63">
        <v>3.3E-3</v>
      </c>
      <c r="AH31" s="63">
        <v>5.1000000000000004E-3</v>
      </c>
      <c r="AI31" s="63">
        <v>1.1999999999999999E-3</v>
      </c>
      <c r="AJ31" s="69">
        <f t="shared" si="4"/>
        <v>3.2000000000000002E-3</v>
      </c>
      <c r="AK31" s="48">
        <v>51</v>
      </c>
      <c r="AL31" s="48">
        <v>65</v>
      </c>
      <c r="AM31" s="48">
        <v>30</v>
      </c>
      <c r="AN31" s="72">
        <f t="shared" si="5"/>
        <v>48.666666666666664</v>
      </c>
      <c r="AO31" s="48">
        <v>29</v>
      </c>
      <c r="AP31" s="48">
        <v>119</v>
      </c>
      <c r="AQ31" s="48">
        <v>58</v>
      </c>
      <c r="AR31" s="72">
        <f t="shared" si="6"/>
        <v>68.666666666666671</v>
      </c>
    </row>
    <row r="32" spans="1:44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R32" s="26"/>
      <c r="S32" s="26"/>
      <c r="T32" s="26"/>
      <c r="U32" s="26"/>
    </row>
    <row r="33" spans="1:27" x14ac:dyDescent="0.4">
      <c r="B33" s="1"/>
      <c r="C33" s="1"/>
      <c r="D33" s="1"/>
      <c r="E33" s="1"/>
      <c r="F33" s="1"/>
      <c r="G33" s="1"/>
      <c r="H33" s="1"/>
      <c r="I33" s="1"/>
      <c r="J33" s="1"/>
      <c r="N33" s="24">
        <f>SUM(N2:N31)/10</f>
        <v>1.2430555636550438E-4</v>
      </c>
      <c r="O33" s="24"/>
      <c r="P33" s="24">
        <f>SUM(P2:P31)/12</f>
        <v>1.3213734568335099E-2</v>
      </c>
      <c r="R33" s="26"/>
      <c r="S33" s="26"/>
      <c r="T33" s="26"/>
      <c r="U33" s="26"/>
      <c r="V33" s="24" t="s">
        <v>132</v>
      </c>
      <c r="W33" s="24" t="s">
        <v>132</v>
      </c>
      <c r="X33" s="24" t="s">
        <v>132</v>
      </c>
      <c r="Y33" s="24" t="s">
        <v>133</v>
      </c>
      <c r="Z33" s="24" t="s">
        <v>133</v>
      </c>
      <c r="AA33" s="24" t="s">
        <v>133</v>
      </c>
    </row>
    <row r="34" spans="1:2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27" x14ac:dyDescent="0.4">
      <c r="A35" s="1"/>
      <c r="B35" s="2"/>
      <c r="C35" s="1"/>
      <c r="D35" s="1"/>
      <c r="E35" s="1"/>
      <c r="F35" s="1"/>
      <c r="G35" s="1"/>
      <c r="H35" s="1"/>
      <c r="I35" s="1"/>
      <c r="J35" s="1"/>
    </row>
    <row r="36" spans="1:27" x14ac:dyDescent="0.4">
      <c r="A36" s="1"/>
      <c r="B36" s="2"/>
      <c r="C36" s="1"/>
      <c r="D36" s="1"/>
      <c r="E36" s="1"/>
      <c r="F36" s="1"/>
      <c r="G36" s="1"/>
      <c r="H36" s="1"/>
      <c r="I36" s="1"/>
      <c r="J36" s="1"/>
    </row>
    <row r="37" spans="1:27" x14ac:dyDescent="0.4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27" x14ac:dyDescent="0.4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27" x14ac:dyDescent="0.4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27" x14ac:dyDescent="0.4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27" x14ac:dyDescent="0.4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protocol 1</vt:lpstr>
      <vt:lpstr>Test protocol 2</vt:lpstr>
      <vt:lpstr>Test protocol 5</vt:lpstr>
      <vt:lpstr>Test protocol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2021-11-23T08:41:55Z</dcterms:modified>
</cp:coreProperties>
</file>