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on.bagrodia/Downloads/Merchant Trend - Magic/"/>
    </mc:Choice>
  </mc:AlternateContent>
  <xr:revisionPtr revIDLastSave="0" documentId="8_{5E8B2526-8BC4-1D4E-97C4-20852094675E}" xr6:coauthVersionLast="47" xr6:coauthVersionMax="47" xr10:uidLastSave="{00000000-0000-0000-0000-000000000000}"/>
  <bookViews>
    <workbookView xWindow="0" yWindow="0" windowWidth="28800" windowHeight="18000" activeTab="2" xr2:uid="{4CD322CD-CFDA-5C4C-8F86-073146941655}"/>
  </bookViews>
  <sheets>
    <sheet name="Data" sheetId="1" r:id="rId1"/>
    <sheet name="Sheet2" sheetId="2" r:id="rId2"/>
    <sheet name="Summary" sheetId="3" r:id="rId3"/>
    <sheet name="Single Summary" sheetId="4" r:id="rId4"/>
    <sheet name="Dual Summary" sheetId="5" r:id="rId5"/>
  </sheets>
  <externalReferences>
    <externalReference r:id="rId6"/>
  </externalReferences>
  <calcPr calcId="181029"/>
  <pivotCaches>
    <pivotCache cacheId="4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5" l="1"/>
  <c r="D43" i="4"/>
  <c r="D48" i="3"/>
  <c r="D37" i="5"/>
  <c r="D36" i="5"/>
  <c r="D35" i="5"/>
  <c r="D34" i="5"/>
  <c r="D39" i="4"/>
  <c r="D38" i="4"/>
  <c r="D37" i="4"/>
  <c r="D36" i="4"/>
  <c r="D41" i="3"/>
  <c r="D42" i="3"/>
  <c r="D43" i="3"/>
  <c r="D40" i="3"/>
  <c r="C29" i="5"/>
  <c r="C30" i="5"/>
  <c r="C31" i="4"/>
  <c r="C32" i="4"/>
  <c r="C36" i="3"/>
  <c r="C35" i="3"/>
  <c r="D5" i="4"/>
  <c r="E13" i="5"/>
  <c r="D13" i="5"/>
  <c r="C13" i="5"/>
  <c r="B13" i="5"/>
  <c r="E15" i="4"/>
  <c r="D15" i="4"/>
  <c r="C15" i="4"/>
  <c r="B15" i="4"/>
  <c r="D18" i="3"/>
  <c r="E18" i="3"/>
  <c r="C18" i="3"/>
  <c r="B18" i="3"/>
  <c r="AB134" i="1"/>
  <c r="AD134" i="1" s="1"/>
  <c r="X134" i="1"/>
  <c r="W134" i="1"/>
  <c r="V134" i="1"/>
  <c r="Y134" i="1" s="1"/>
  <c r="AA134" i="1" s="1"/>
  <c r="AB133" i="1"/>
  <c r="X133" i="1"/>
  <c r="Z133" i="1" s="1"/>
  <c r="W133" i="1"/>
  <c r="V133" i="1"/>
  <c r="AB132" i="1"/>
  <c r="AD132" i="1" s="1"/>
  <c r="X132" i="1"/>
  <c r="W132" i="1"/>
  <c r="V132" i="1"/>
  <c r="AB131" i="1"/>
  <c r="AC131" i="1" s="1"/>
  <c r="X131" i="1"/>
  <c r="W131" i="1"/>
  <c r="V131" i="1"/>
  <c r="AB130" i="1"/>
  <c r="AD130" i="1" s="1"/>
  <c r="X130" i="1"/>
  <c r="W130" i="1"/>
  <c r="V130" i="1"/>
  <c r="AD129" i="1"/>
  <c r="AB129" i="1"/>
  <c r="AC129" i="1" s="1"/>
  <c r="X129" i="1"/>
  <c r="W129" i="1"/>
  <c r="V129" i="1"/>
  <c r="Y129" i="1" s="1"/>
  <c r="AA129" i="1" s="1"/>
  <c r="AD128" i="1"/>
  <c r="AC128" i="1"/>
  <c r="AB128" i="1"/>
  <c r="X128" i="1"/>
  <c r="W128" i="1"/>
  <c r="V128" i="1"/>
  <c r="Y128" i="1" s="1"/>
  <c r="AA128" i="1" s="1"/>
  <c r="AB127" i="1"/>
  <c r="X127" i="1"/>
  <c r="W127" i="1"/>
  <c r="V127" i="1"/>
  <c r="AC126" i="1"/>
  <c r="AB126" i="1"/>
  <c r="AD126" i="1" s="1"/>
  <c r="X126" i="1"/>
  <c r="W126" i="1"/>
  <c r="V126" i="1"/>
  <c r="AB125" i="1"/>
  <c r="AC125" i="1" s="1"/>
  <c r="X125" i="1"/>
  <c r="W125" i="1"/>
  <c r="V125" i="1"/>
  <c r="AB124" i="1"/>
  <c r="AD124" i="1" s="1"/>
  <c r="X124" i="1"/>
  <c r="W124" i="1"/>
  <c r="V124" i="1"/>
  <c r="Y124" i="1" s="1"/>
  <c r="AA124" i="1" s="1"/>
  <c r="AD123" i="1"/>
  <c r="AB123" i="1"/>
  <c r="AC123" i="1" s="1"/>
  <c r="X123" i="1"/>
  <c r="W123" i="1"/>
  <c r="V123" i="1"/>
  <c r="Y123" i="1" s="1"/>
  <c r="AA123" i="1" s="1"/>
  <c r="AB122" i="1"/>
  <c r="AD122" i="1" s="1"/>
  <c r="X122" i="1"/>
  <c r="W122" i="1"/>
  <c r="Y122" i="1" s="1"/>
  <c r="AA122" i="1" s="1"/>
  <c r="V122" i="1"/>
  <c r="AB121" i="1"/>
  <c r="AD121" i="1" s="1"/>
  <c r="X121" i="1"/>
  <c r="W121" i="1"/>
  <c r="V121" i="1"/>
  <c r="AD120" i="1"/>
  <c r="AC120" i="1"/>
  <c r="AB120" i="1"/>
  <c r="X120" i="1"/>
  <c r="W120" i="1"/>
  <c r="V120" i="1"/>
  <c r="Y120" i="1" s="1"/>
  <c r="AA120" i="1" s="1"/>
  <c r="AB119" i="1"/>
  <c r="X119" i="1"/>
  <c r="Z119" i="1" s="1"/>
  <c r="W119" i="1"/>
  <c r="V119" i="1"/>
  <c r="AB118" i="1"/>
  <c r="AD118" i="1" s="1"/>
  <c r="X118" i="1"/>
  <c r="W118" i="1"/>
  <c r="V118" i="1"/>
  <c r="Y118" i="1" s="1"/>
  <c r="AA118" i="1" s="1"/>
  <c r="AB117" i="1"/>
  <c r="AC117" i="1" s="1"/>
  <c r="X117" i="1"/>
  <c r="W117" i="1"/>
  <c r="V117" i="1"/>
  <c r="Z117" i="1" s="1"/>
  <c r="AB116" i="1"/>
  <c r="AD116" i="1" s="1"/>
  <c r="X116" i="1"/>
  <c r="W116" i="1"/>
  <c r="V116" i="1"/>
  <c r="AB115" i="1"/>
  <c r="AC115" i="1" s="1"/>
  <c r="X115" i="1"/>
  <c r="W115" i="1"/>
  <c r="V115" i="1"/>
  <c r="Y115" i="1" s="1"/>
  <c r="AA115" i="1" s="1"/>
  <c r="AB114" i="1"/>
  <c r="AD114" i="1" s="1"/>
  <c r="X114" i="1"/>
  <c r="W114" i="1"/>
  <c r="V114" i="1"/>
  <c r="AB113" i="1"/>
  <c r="AD113" i="1" s="1"/>
  <c r="X113" i="1"/>
  <c r="W113" i="1"/>
  <c r="V113" i="1"/>
  <c r="AB112" i="1"/>
  <c r="AD112" i="1" s="1"/>
  <c r="X112" i="1"/>
  <c r="W112" i="1"/>
  <c r="V112" i="1"/>
  <c r="Y112" i="1" s="1"/>
  <c r="AA112" i="1" s="1"/>
  <c r="AB111" i="1"/>
  <c r="X111" i="1"/>
  <c r="Z111" i="1" s="1"/>
  <c r="W111" i="1"/>
  <c r="V111" i="1"/>
  <c r="AB110" i="1"/>
  <c r="AD110" i="1" s="1"/>
  <c r="X110" i="1"/>
  <c r="W110" i="1"/>
  <c r="V110" i="1"/>
  <c r="AB109" i="1"/>
  <c r="AC109" i="1" s="1"/>
  <c r="X109" i="1"/>
  <c r="Z109" i="1" s="1"/>
  <c r="W109" i="1"/>
  <c r="V109" i="1"/>
  <c r="Y109" i="1" s="1"/>
  <c r="AA109" i="1" s="1"/>
  <c r="AD108" i="1"/>
  <c r="AC108" i="1"/>
  <c r="AB108" i="1"/>
  <c r="X108" i="1"/>
  <c r="Z108" i="1" s="1"/>
  <c r="W108" i="1"/>
  <c r="V108" i="1"/>
  <c r="Y108" i="1" s="1"/>
  <c r="AA108" i="1" s="1"/>
  <c r="AB107" i="1"/>
  <c r="AC107" i="1" s="1"/>
  <c r="X107" i="1"/>
  <c r="Z107" i="1" s="1"/>
  <c r="W107" i="1"/>
  <c r="V107" i="1"/>
  <c r="AB106" i="1"/>
  <c r="AD106" i="1" s="1"/>
  <c r="X106" i="1"/>
  <c r="W106" i="1"/>
  <c r="V106" i="1"/>
  <c r="AD105" i="1"/>
  <c r="AC105" i="1"/>
  <c r="AB105" i="1"/>
  <c r="X105" i="1"/>
  <c r="W105" i="1"/>
  <c r="V105" i="1"/>
  <c r="Y105" i="1" s="1"/>
  <c r="AA105" i="1" s="1"/>
  <c r="AB104" i="1"/>
  <c r="AD104" i="1" s="1"/>
  <c r="X104" i="1"/>
  <c r="W104" i="1"/>
  <c r="V104" i="1"/>
  <c r="AB103" i="1"/>
  <c r="X103" i="1"/>
  <c r="Z103" i="1" s="1"/>
  <c r="W103" i="1"/>
  <c r="V103" i="1"/>
  <c r="Y103" i="1" s="1"/>
  <c r="AA103" i="1" s="1"/>
  <c r="AC102" i="1"/>
  <c r="AB102" i="1"/>
  <c r="AD102" i="1" s="1"/>
  <c r="X102" i="1"/>
  <c r="W102" i="1"/>
  <c r="V102" i="1"/>
  <c r="AB101" i="1"/>
  <c r="AC101" i="1" s="1"/>
  <c r="Z101" i="1"/>
  <c r="Y101" i="1"/>
  <c r="AA101" i="1" s="1"/>
  <c r="X101" i="1"/>
  <c r="W101" i="1"/>
  <c r="V101" i="1"/>
  <c r="AB100" i="1"/>
  <c r="AD100" i="1" s="1"/>
  <c r="X100" i="1"/>
  <c r="W100" i="1"/>
  <c r="Z100" i="1" s="1"/>
  <c r="V100" i="1"/>
  <c r="AB99" i="1"/>
  <c r="AC99" i="1" s="1"/>
  <c r="X99" i="1"/>
  <c r="W99" i="1"/>
  <c r="V99" i="1"/>
  <c r="AB98" i="1"/>
  <c r="AD98" i="1" s="1"/>
  <c r="X98" i="1"/>
  <c r="Z98" i="1" s="1"/>
  <c r="W98" i="1"/>
  <c r="V98" i="1"/>
  <c r="AB97" i="1"/>
  <c r="AD97" i="1" s="1"/>
  <c r="X97" i="1"/>
  <c r="W97" i="1"/>
  <c r="V97" i="1"/>
  <c r="Y97" i="1" s="1"/>
  <c r="AA97" i="1" s="1"/>
  <c r="AD96" i="1"/>
  <c r="AC96" i="1"/>
  <c r="AB96" i="1"/>
  <c r="X96" i="1"/>
  <c r="W96" i="1"/>
  <c r="V96" i="1"/>
  <c r="Y96" i="1" s="1"/>
  <c r="AA96" i="1" s="1"/>
  <c r="AB95" i="1"/>
  <c r="X95" i="1"/>
  <c r="Z95" i="1" s="1"/>
  <c r="W95" i="1"/>
  <c r="V95" i="1"/>
  <c r="AB94" i="1"/>
  <c r="AD94" i="1" s="1"/>
  <c r="X94" i="1"/>
  <c r="W94" i="1"/>
  <c r="V94" i="1"/>
  <c r="AB93" i="1"/>
  <c r="AC93" i="1" s="1"/>
  <c r="X93" i="1"/>
  <c r="W93" i="1"/>
  <c r="V93" i="1"/>
  <c r="AB92" i="1"/>
  <c r="AD92" i="1" s="1"/>
  <c r="X92" i="1"/>
  <c r="W92" i="1"/>
  <c r="Z92" i="1" s="1"/>
  <c r="V92" i="1"/>
  <c r="AD91" i="1"/>
  <c r="AB91" i="1"/>
  <c r="AC91" i="1" s="1"/>
  <c r="X91" i="1"/>
  <c r="W91" i="1"/>
  <c r="V91" i="1"/>
  <c r="Y91" i="1" s="1"/>
  <c r="AA91" i="1" s="1"/>
  <c r="AB90" i="1"/>
  <c r="AD90" i="1" s="1"/>
  <c r="Y90" i="1"/>
  <c r="AA90" i="1" s="1"/>
  <c r="X90" i="1"/>
  <c r="W90" i="1"/>
  <c r="V90" i="1"/>
  <c r="AB89" i="1"/>
  <c r="AD89" i="1" s="1"/>
  <c r="X89" i="1"/>
  <c r="W89" i="1"/>
  <c r="V89" i="1"/>
  <c r="AB88" i="1"/>
  <c r="AD88" i="1" s="1"/>
  <c r="X88" i="1"/>
  <c r="W88" i="1"/>
  <c r="V88" i="1"/>
  <c r="Y88" i="1" s="1"/>
  <c r="AA88" i="1" s="1"/>
  <c r="AB87" i="1"/>
  <c r="X87" i="1"/>
  <c r="W87" i="1"/>
  <c r="V87" i="1"/>
  <c r="Y87" i="1" s="1"/>
  <c r="AA87" i="1" s="1"/>
  <c r="AB86" i="1"/>
  <c r="AD86" i="1" s="1"/>
  <c r="X86" i="1"/>
  <c r="Z86" i="1" s="1"/>
  <c r="W86" i="1"/>
  <c r="V86" i="1"/>
  <c r="AB85" i="1"/>
  <c r="AC85" i="1" s="1"/>
  <c r="X85" i="1"/>
  <c r="W85" i="1"/>
  <c r="V85" i="1"/>
  <c r="Z85" i="1" s="1"/>
  <c r="AD84" i="1"/>
  <c r="AC84" i="1"/>
  <c r="AB84" i="1"/>
  <c r="X84" i="1"/>
  <c r="W84" i="1"/>
  <c r="V84" i="1"/>
  <c r="Y84" i="1" s="1"/>
  <c r="AA84" i="1" s="1"/>
  <c r="AB83" i="1"/>
  <c r="AC83" i="1" s="1"/>
  <c r="X83" i="1"/>
  <c r="W83" i="1"/>
  <c r="V83" i="1"/>
  <c r="AB82" i="1"/>
  <c r="AD82" i="1" s="1"/>
  <c r="X82" i="1"/>
  <c r="W82" i="1"/>
  <c r="Y82" i="1" s="1"/>
  <c r="AA82" i="1" s="1"/>
  <c r="V82" i="1"/>
  <c r="AB81" i="1"/>
  <c r="AC81" i="1" s="1"/>
  <c r="X81" i="1"/>
  <c r="Z81" i="1" s="1"/>
  <c r="W81" i="1"/>
  <c r="V81" i="1"/>
  <c r="AB80" i="1"/>
  <c r="AD80" i="1" s="1"/>
  <c r="X80" i="1"/>
  <c r="W80" i="1"/>
  <c r="V80" i="1"/>
  <c r="AB79" i="1"/>
  <c r="X79" i="1"/>
  <c r="W79" i="1"/>
  <c r="V79" i="1"/>
  <c r="AB78" i="1"/>
  <c r="AD78" i="1" s="1"/>
  <c r="X78" i="1"/>
  <c r="Z78" i="1" s="1"/>
  <c r="W78" i="1"/>
  <c r="V78" i="1"/>
  <c r="AB77" i="1"/>
  <c r="AC77" i="1" s="1"/>
  <c r="X77" i="1"/>
  <c r="Z77" i="1" s="1"/>
  <c r="W77" i="1"/>
  <c r="V77" i="1"/>
  <c r="Y77" i="1" s="1"/>
  <c r="AA77" i="1" s="1"/>
  <c r="AD76" i="1"/>
  <c r="AC76" i="1"/>
  <c r="AB76" i="1"/>
  <c r="X76" i="1"/>
  <c r="Z76" i="1" s="1"/>
  <c r="W76" i="1"/>
  <c r="V76" i="1"/>
  <c r="Y76" i="1" s="1"/>
  <c r="AA76" i="1" s="1"/>
  <c r="AB75" i="1"/>
  <c r="AC75" i="1" s="1"/>
  <c r="X75" i="1"/>
  <c r="W75" i="1"/>
  <c r="V75" i="1"/>
  <c r="AB74" i="1"/>
  <c r="AD74" i="1" s="1"/>
  <c r="X74" i="1"/>
  <c r="W74" i="1"/>
  <c r="V74" i="1"/>
  <c r="AD73" i="1"/>
  <c r="AC73" i="1"/>
  <c r="AB73" i="1"/>
  <c r="X73" i="1"/>
  <c r="W73" i="1"/>
  <c r="V73" i="1"/>
  <c r="Y73" i="1" s="1"/>
  <c r="AA73" i="1" s="1"/>
  <c r="AD72" i="1"/>
  <c r="AC72" i="1"/>
  <c r="AB72" i="1"/>
  <c r="X72" i="1"/>
  <c r="W72" i="1"/>
  <c r="V72" i="1"/>
  <c r="Y72" i="1" s="1"/>
  <c r="AA72" i="1" s="1"/>
  <c r="AB71" i="1"/>
  <c r="X71" i="1"/>
  <c r="Z71" i="1" s="1"/>
  <c r="W71" i="1"/>
  <c r="V71" i="1"/>
  <c r="AC70" i="1"/>
  <c r="AB70" i="1"/>
  <c r="AD70" i="1" s="1"/>
  <c r="X70" i="1"/>
  <c r="W70" i="1"/>
  <c r="V70" i="1"/>
  <c r="AB69" i="1"/>
  <c r="AC69" i="1" s="1"/>
  <c r="Z69" i="1"/>
  <c r="X69" i="1"/>
  <c r="W69" i="1"/>
  <c r="V69" i="1"/>
  <c r="Y69" i="1" s="1"/>
  <c r="AA69" i="1" s="1"/>
  <c r="AB68" i="1"/>
  <c r="AD68" i="1" s="1"/>
  <c r="X68" i="1"/>
  <c r="W68" i="1"/>
  <c r="V68" i="1"/>
  <c r="AB67" i="1"/>
  <c r="AC67" i="1" s="1"/>
  <c r="X67" i="1"/>
  <c r="W67" i="1"/>
  <c r="V67" i="1"/>
  <c r="Y67" i="1" s="1"/>
  <c r="AA67" i="1" s="1"/>
  <c r="AC66" i="1"/>
  <c r="AB66" i="1"/>
  <c r="AD66" i="1" s="1"/>
  <c r="X66" i="1"/>
  <c r="W66" i="1"/>
  <c r="V66" i="1"/>
  <c r="AB65" i="1"/>
  <c r="AD65" i="1" s="1"/>
  <c r="X65" i="1"/>
  <c r="Z65" i="1" s="1"/>
  <c r="W65" i="1"/>
  <c r="V65" i="1"/>
  <c r="AC64" i="1"/>
  <c r="AB64" i="1"/>
  <c r="AD64" i="1" s="1"/>
  <c r="X64" i="1"/>
  <c r="W64" i="1"/>
  <c r="V64" i="1"/>
  <c r="Y64" i="1" s="1"/>
  <c r="AA64" i="1" s="1"/>
  <c r="AB63" i="1"/>
  <c r="X63" i="1"/>
  <c r="W63" i="1"/>
  <c r="V63" i="1"/>
  <c r="AB62" i="1"/>
  <c r="AD62" i="1" s="1"/>
  <c r="X62" i="1"/>
  <c r="W62" i="1"/>
  <c r="V62" i="1"/>
  <c r="AB61" i="1"/>
  <c r="AC61" i="1" s="1"/>
  <c r="X61" i="1"/>
  <c r="W61" i="1"/>
  <c r="V61" i="1"/>
  <c r="AB60" i="1"/>
  <c r="AD60" i="1" s="1"/>
  <c r="X60" i="1"/>
  <c r="W60" i="1"/>
  <c r="V60" i="1"/>
  <c r="AD59" i="1"/>
  <c r="AB59" i="1"/>
  <c r="AC59" i="1" s="1"/>
  <c r="X59" i="1"/>
  <c r="W59" i="1"/>
  <c r="V59" i="1"/>
  <c r="Y59" i="1" s="1"/>
  <c r="AA59" i="1" s="1"/>
  <c r="AB58" i="1"/>
  <c r="AD58" i="1" s="1"/>
  <c r="X58" i="1"/>
  <c r="W58" i="1"/>
  <c r="V58" i="1"/>
  <c r="Y58" i="1" s="1"/>
  <c r="AA58" i="1" s="1"/>
  <c r="AB57" i="1"/>
  <c r="AD57" i="1" s="1"/>
  <c r="X57" i="1"/>
  <c r="Z57" i="1" s="1"/>
  <c r="W57" i="1"/>
  <c r="V57" i="1"/>
  <c r="AD56" i="1"/>
  <c r="AC56" i="1"/>
  <c r="AB56" i="1"/>
  <c r="X56" i="1"/>
  <c r="Y56" i="1" s="1"/>
  <c r="AA56" i="1" s="1"/>
  <c r="W56" i="1"/>
  <c r="V56" i="1"/>
  <c r="AB55" i="1"/>
  <c r="X55" i="1"/>
  <c r="Z55" i="1" s="1"/>
  <c r="W55" i="1"/>
  <c r="V55" i="1"/>
  <c r="AB54" i="1"/>
  <c r="AD54" i="1" s="1"/>
  <c r="Y54" i="1"/>
  <c r="AA54" i="1" s="1"/>
  <c r="X54" i="1"/>
  <c r="W54" i="1"/>
  <c r="V54" i="1"/>
  <c r="AB53" i="1"/>
  <c r="AC53" i="1" s="1"/>
  <c r="X53" i="1"/>
  <c r="W53" i="1"/>
  <c r="V53" i="1"/>
  <c r="Z53" i="1" s="1"/>
  <c r="AD52" i="1"/>
  <c r="AC52" i="1"/>
  <c r="AB52" i="1"/>
  <c r="X52" i="1"/>
  <c r="W52" i="1"/>
  <c r="V52" i="1"/>
  <c r="AB51" i="1"/>
  <c r="AC51" i="1" s="1"/>
  <c r="X51" i="1"/>
  <c r="W51" i="1"/>
  <c r="V51" i="1"/>
  <c r="AB50" i="1"/>
  <c r="AD50" i="1" s="1"/>
  <c r="X50" i="1"/>
  <c r="W50" i="1"/>
  <c r="V50" i="1"/>
  <c r="AD49" i="1"/>
  <c r="AC49" i="1"/>
  <c r="AB49" i="1"/>
  <c r="X49" i="1"/>
  <c r="W49" i="1"/>
  <c r="V49" i="1"/>
  <c r="AB48" i="1"/>
  <c r="AC48" i="1" s="1"/>
  <c r="X48" i="1"/>
  <c r="W48" i="1"/>
  <c r="V48" i="1"/>
  <c r="AB47" i="1"/>
  <c r="X47" i="1"/>
  <c r="Z47" i="1" s="1"/>
  <c r="W47" i="1"/>
  <c r="V47" i="1"/>
  <c r="AB46" i="1"/>
  <c r="AD46" i="1" s="1"/>
  <c r="X46" i="1"/>
  <c r="Z46" i="1" s="1"/>
  <c r="W46" i="1"/>
  <c r="V46" i="1"/>
  <c r="AB45" i="1"/>
  <c r="AC45" i="1" s="1"/>
  <c r="X45" i="1"/>
  <c r="Z45" i="1" s="1"/>
  <c r="W45" i="1"/>
  <c r="V45" i="1"/>
  <c r="Y45" i="1" s="1"/>
  <c r="AA45" i="1" s="1"/>
  <c r="AD44" i="1"/>
  <c r="AC44" i="1"/>
  <c r="AB44" i="1"/>
  <c r="X44" i="1"/>
  <c r="W44" i="1"/>
  <c r="V44" i="1"/>
  <c r="AB43" i="1"/>
  <c r="AC43" i="1" s="1"/>
  <c r="X43" i="1"/>
  <c r="W43" i="1"/>
  <c r="V43" i="1"/>
  <c r="AC42" i="1"/>
  <c r="AB42" i="1"/>
  <c r="AD42" i="1" s="1"/>
  <c r="X42" i="1"/>
  <c r="W42" i="1"/>
  <c r="Y42" i="1" s="1"/>
  <c r="AA42" i="1" s="1"/>
  <c r="V42" i="1"/>
  <c r="AD41" i="1"/>
  <c r="AC41" i="1"/>
  <c r="AB41" i="1"/>
  <c r="X41" i="1"/>
  <c r="W41" i="1"/>
  <c r="V41" i="1"/>
  <c r="Y41" i="1" s="1"/>
  <c r="AA41" i="1" s="1"/>
  <c r="AD40" i="1"/>
  <c r="AB40" i="1"/>
  <c r="AC40" i="1" s="1"/>
  <c r="X40" i="1"/>
  <c r="W40" i="1"/>
  <c r="Z40" i="1" s="1"/>
  <c r="V40" i="1"/>
  <c r="AB39" i="1"/>
  <c r="X39" i="1"/>
  <c r="W39" i="1"/>
  <c r="V39" i="1"/>
  <c r="AB38" i="1"/>
  <c r="AD38" i="1" s="1"/>
  <c r="X38" i="1"/>
  <c r="W38" i="1"/>
  <c r="V38" i="1"/>
  <c r="AB37" i="1"/>
  <c r="AD37" i="1" s="1"/>
  <c r="X37" i="1"/>
  <c r="W37" i="1"/>
  <c r="V37" i="1"/>
  <c r="Z37" i="1" s="1"/>
  <c r="AB36" i="1"/>
  <c r="AC36" i="1" s="1"/>
  <c r="X36" i="1"/>
  <c r="W36" i="1"/>
  <c r="V36" i="1"/>
  <c r="AB35" i="1"/>
  <c r="AC35" i="1" s="1"/>
  <c r="X35" i="1"/>
  <c r="W35" i="1"/>
  <c r="V35" i="1"/>
  <c r="Y35" i="1" s="1"/>
  <c r="AA35" i="1" s="1"/>
  <c r="AB34" i="1"/>
  <c r="AD34" i="1" s="1"/>
  <c r="X34" i="1"/>
  <c r="W34" i="1"/>
  <c r="V34" i="1"/>
  <c r="AB33" i="1"/>
  <c r="AD33" i="1" s="1"/>
  <c r="X33" i="1"/>
  <c r="Y33" i="1" s="1"/>
  <c r="AA33" i="1" s="1"/>
  <c r="W33" i="1"/>
  <c r="V33" i="1"/>
  <c r="AB32" i="1"/>
  <c r="AC32" i="1" s="1"/>
  <c r="X32" i="1"/>
  <c r="W32" i="1"/>
  <c r="V32" i="1"/>
  <c r="AB31" i="1"/>
  <c r="X31" i="1"/>
  <c r="Z31" i="1" s="1"/>
  <c r="W31" i="1"/>
  <c r="V31" i="1"/>
  <c r="AB30" i="1"/>
  <c r="AD30" i="1" s="1"/>
  <c r="X30" i="1"/>
  <c r="W30" i="1"/>
  <c r="V30" i="1"/>
  <c r="Y30" i="1" s="1"/>
  <c r="AA30" i="1" s="1"/>
  <c r="AD29" i="1"/>
  <c r="AB29" i="1"/>
  <c r="AC29" i="1" s="1"/>
  <c r="X29" i="1"/>
  <c r="W29" i="1"/>
  <c r="V29" i="1"/>
  <c r="Z29" i="1" s="1"/>
  <c r="AD28" i="1"/>
  <c r="AC28" i="1"/>
  <c r="AB28" i="1"/>
  <c r="X28" i="1"/>
  <c r="W28" i="1"/>
  <c r="V28" i="1"/>
  <c r="Y28" i="1" s="1"/>
  <c r="AA28" i="1" s="1"/>
  <c r="AB27" i="1"/>
  <c r="AC27" i="1" s="1"/>
  <c r="X27" i="1"/>
  <c r="W27" i="1"/>
  <c r="V27" i="1"/>
  <c r="AB26" i="1"/>
  <c r="AD26" i="1" s="1"/>
  <c r="X26" i="1"/>
  <c r="W26" i="1"/>
  <c r="V26" i="1"/>
  <c r="AB25" i="1"/>
  <c r="AC25" i="1" s="1"/>
  <c r="X25" i="1"/>
  <c r="Z25" i="1" s="1"/>
  <c r="W25" i="1"/>
  <c r="V25" i="1"/>
  <c r="AB24" i="1"/>
  <c r="AC24" i="1" s="1"/>
  <c r="X24" i="1"/>
  <c r="Y24" i="1" s="1"/>
  <c r="AA24" i="1" s="1"/>
  <c r="W24" i="1"/>
  <c r="V24" i="1"/>
  <c r="AB23" i="1"/>
  <c r="X23" i="1"/>
  <c r="W23" i="1"/>
  <c r="Y23" i="1" s="1"/>
  <c r="AA23" i="1" s="1"/>
  <c r="V23" i="1"/>
  <c r="AB22" i="1"/>
  <c r="AD22" i="1" s="1"/>
  <c r="X22" i="1"/>
  <c r="Z22" i="1" s="1"/>
  <c r="W22" i="1"/>
  <c r="V22" i="1"/>
  <c r="AB21" i="1"/>
  <c r="AC21" i="1" s="1"/>
  <c r="X21" i="1"/>
  <c r="W21" i="1"/>
  <c r="V21" i="1"/>
  <c r="Z21" i="1" s="1"/>
  <c r="AD20" i="1"/>
  <c r="AC20" i="1"/>
  <c r="AB20" i="1"/>
  <c r="X20" i="1"/>
  <c r="W20" i="1"/>
  <c r="V20" i="1"/>
  <c r="Y20" i="1" s="1"/>
  <c r="AA20" i="1" s="1"/>
  <c r="AB19" i="1"/>
  <c r="AC19" i="1" s="1"/>
  <c r="X19" i="1"/>
  <c r="W19" i="1"/>
  <c r="V19" i="1"/>
  <c r="AB18" i="1"/>
  <c r="AD18" i="1" s="1"/>
  <c r="X18" i="1"/>
  <c r="W18" i="1"/>
  <c r="V18" i="1"/>
  <c r="Y18" i="1" s="1"/>
  <c r="AA18" i="1" s="1"/>
  <c r="AD17" i="1"/>
  <c r="AC17" i="1"/>
  <c r="AB17" i="1"/>
  <c r="X17" i="1"/>
  <c r="Z17" i="1" s="1"/>
  <c r="W17" i="1"/>
  <c r="V17" i="1"/>
  <c r="Y17" i="1" s="1"/>
  <c r="AA17" i="1" s="1"/>
  <c r="AD16" i="1"/>
  <c r="AB16" i="1"/>
  <c r="AC16" i="1" s="1"/>
  <c r="X16" i="1"/>
  <c r="W16" i="1"/>
  <c r="Z16" i="1" s="1"/>
  <c r="V16" i="1"/>
  <c r="Y16" i="1" s="1"/>
  <c r="AA16" i="1" s="1"/>
  <c r="AB15" i="1"/>
  <c r="X15" i="1"/>
  <c r="Z15" i="1" s="1"/>
  <c r="W15" i="1"/>
  <c r="V15" i="1"/>
  <c r="AB14" i="1"/>
  <c r="AD14" i="1" s="1"/>
  <c r="X14" i="1"/>
  <c r="W14" i="1"/>
  <c r="V14" i="1"/>
  <c r="AB13" i="1"/>
  <c r="AD13" i="1" s="1"/>
  <c r="X13" i="1"/>
  <c r="W13" i="1"/>
  <c r="V13" i="1"/>
  <c r="AB12" i="1"/>
  <c r="AD12" i="1" s="1"/>
  <c r="X12" i="1"/>
  <c r="W12" i="1"/>
  <c r="V12" i="1"/>
  <c r="Y12" i="1" s="1"/>
  <c r="AA12" i="1" s="1"/>
  <c r="AB11" i="1"/>
  <c r="AC11" i="1" s="1"/>
  <c r="X11" i="1"/>
  <c r="W11" i="1"/>
  <c r="V11" i="1"/>
  <c r="AB10" i="1"/>
  <c r="AD10" i="1" s="1"/>
  <c r="X10" i="1"/>
  <c r="W10" i="1"/>
  <c r="V10" i="1"/>
  <c r="AD9" i="1"/>
  <c r="AB9" i="1"/>
  <c r="AC9" i="1" s="1"/>
  <c r="X9" i="1"/>
  <c r="Z9" i="1" s="1"/>
  <c r="W9" i="1"/>
  <c r="V9" i="1"/>
  <c r="AB8" i="1"/>
  <c r="X8" i="1"/>
  <c r="Z8" i="1" s="1"/>
  <c r="W8" i="1"/>
  <c r="V8" i="1"/>
  <c r="AB7" i="1"/>
  <c r="AD7" i="1" s="1"/>
  <c r="X7" i="1"/>
  <c r="W7" i="1"/>
  <c r="V7" i="1"/>
  <c r="AC6" i="1"/>
  <c r="AB6" i="1"/>
  <c r="AD6" i="1" s="1"/>
  <c r="X6" i="1"/>
  <c r="W6" i="1"/>
  <c r="Z6" i="1" s="1"/>
  <c r="V6" i="1"/>
  <c r="Y6" i="1" s="1"/>
  <c r="AA6" i="1" s="1"/>
  <c r="AD5" i="1"/>
  <c r="AC5" i="1"/>
  <c r="AB5" i="1"/>
  <c r="X5" i="1"/>
  <c r="W5" i="1"/>
  <c r="V5" i="1"/>
  <c r="AB4" i="1"/>
  <c r="AC4" i="1" s="1"/>
  <c r="X4" i="1"/>
  <c r="W4" i="1"/>
  <c r="V4" i="1"/>
  <c r="Y4" i="1" s="1"/>
  <c r="AA4" i="1" s="1"/>
  <c r="AC3" i="1"/>
  <c r="AB3" i="1"/>
  <c r="AD3" i="1" s="1"/>
  <c r="X3" i="1"/>
  <c r="W3" i="1"/>
  <c r="V3" i="1"/>
  <c r="AB2" i="1"/>
  <c r="AC2" i="1" s="1"/>
  <c r="X2" i="1"/>
  <c r="Z2" i="1" s="1"/>
  <c r="W2" i="1"/>
  <c r="V2" i="1"/>
  <c r="AC54" i="1" l="1"/>
  <c r="AC57" i="1"/>
  <c r="AC60" i="1"/>
  <c r="AC68" i="1"/>
  <c r="AD69" i="1"/>
  <c r="Z89" i="1"/>
  <c r="Z113" i="1"/>
  <c r="Y130" i="1"/>
  <c r="AA130" i="1" s="1"/>
  <c r="AD2" i="1"/>
  <c r="Y9" i="1"/>
  <c r="AA9" i="1" s="1"/>
  <c r="AD19" i="1"/>
  <c r="Z24" i="1"/>
  <c r="AD25" i="1"/>
  <c r="Y32" i="1"/>
  <c r="AA32" i="1" s="1"/>
  <c r="AC33" i="1"/>
  <c r="AD36" i="1"/>
  <c r="AD48" i="1"/>
  <c r="Y50" i="1"/>
  <c r="AA50" i="1" s="1"/>
  <c r="Y52" i="1"/>
  <c r="AA52" i="1" s="1"/>
  <c r="AC65" i="1"/>
  <c r="AC78" i="1"/>
  <c r="AD81" i="1"/>
  <c r="Z97" i="1"/>
  <c r="AC98" i="1"/>
  <c r="AC104" i="1"/>
  <c r="Z110" i="1"/>
  <c r="AC116" i="1"/>
  <c r="Z118" i="1"/>
  <c r="Z124" i="1"/>
  <c r="Z127" i="1"/>
  <c r="Z130" i="1"/>
  <c r="Z132" i="1"/>
  <c r="Z12" i="1"/>
  <c r="Z30" i="1"/>
  <c r="Z62" i="1"/>
  <c r="Y86" i="1"/>
  <c r="AA86" i="1" s="1"/>
  <c r="Z7" i="1"/>
  <c r="Y49" i="1"/>
  <c r="AA49" i="1" s="1"/>
  <c r="Z52" i="1"/>
  <c r="Y55" i="1"/>
  <c r="AA55" i="1" s="1"/>
  <c r="Z61" i="1"/>
  <c r="AC62" i="1"/>
  <c r="Y79" i="1"/>
  <c r="AA79" i="1" s="1"/>
  <c r="AC80" i="1"/>
  <c r="AC86" i="1"/>
  <c r="AC89" i="1"/>
  <c r="AC92" i="1"/>
  <c r="Z94" i="1"/>
  <c r="Z96" i="1"/>
  <c r="Y99" i="1"/>
  <c r="AA99" i="1" s="1"/>
  <c r="AC100" i="1"/>
  <c r="AD101" i="1"/>
  <c r="Y106" i="1"/>
  <c r="AA106" i="1" s="1"/>
  <c r="AC113" i="1"/>
  <c r="Z121" i="1"/>
  <c r="Y11" i="1"/>
  <c r="AA11" i="1" s="1"/>
  <c r="AC12" i="1"/>
  <c r="AC30" i="1"/>
  <c r="Z44" i="1"/>
  <c r="Z70" i="1"/>
  <c r="AC97" i="1"/>
  <c r="AC110" i="1"/>
  <c r="Z129" i="1"/>
  <c r="AC130" i="1"/>
  <c r="Y10" i="1"/>
  <c r="AA10" i="1" s="1"/>
  <c r="Z43" i="1"/>
  <c r="Z64" i="1"/>
  <c r="Y74" i="1"/>
  <c r="AA74" i="1" s="1"/>
  <c r="Y3" i="1"/>
  <c r="AA3" i="1" s="1"/>
  <c r="Z14" i="1"/>
  <c r="Z20" i="1"/>
  <c r="Z23" i="1"/>
  <c r="AD24" i="1"/>
  <c r="Z28" i="1"/>
  <c r="Y39" i="1"/>
  <c r="AA39" i="1" s="1"/>
  <c r="Y2" i="1"/>
  <c r="AA2" i="1" s="1"/>
  <c r="Z3" i="1"/>
  <c r="Z5" i="1"/>
  <c r="AC7" i="1"/>
  <c r="AD21" i="1"/>
  <c r="Z26" i="1"/>
  <c r="AD32" i="1"/>
  <c r="Y34" i="1"/>
  <c r="AA34" i="1" s="1"/>
  <c r="Y36" i="1"/>
  <c r="AA36" i="1" s="1"/>
  <c r="Z49" i="1"/>
  <c r="Y51" i="1"/>
  <c r="AA51" i="1" s="1"/>
  <c r="Y60" i="1"/>
  <c r="AA60" i="1" s="1"/>
  <c r="Y66" i="1"/>
  <c r="AA66" i="1" s="1"/>
  <c r="Z79" i="1"/>
  <c r="Y81" i="1"/>
  <c r="AA81" i="1" s="1"/>
  <c r="Z84" i="1"/>
  <c r="AC88" i="1"/>
  <c r="Z93" i="1"/>
  <c r="AC94" i="1"/>
  <c r="Y111" i="1"/>
  <c r="AA111" i="1" s="1"/>
  <c r="AC112" i="1"/>
  <c r="AC118" i="1"/>
  <c r="AC121" i="1"/>
  <c r="AC124" i="1"/>
  <c r="Z126" i="1"/>
  <c r="Z128" i="1"/>
  <c r="Y131" i="1"/>
  <c r="AA131" i="1" s="1"/>
  <c r="AC132" i="1"/>
  <c r="Z38" i="1"/>
  <c r="Z13" i="1"/>
  <c r="Y19" i="1"/>
  <c r="AA19" i="1" s="1"/>
  <c r="Y31" i="1"/>
  <c r="AA31" i="1" s="1"/>
  <c r="Z36" i="1"/>
  <c r="Z41" i="1"/>
  <c r="Y48" i="1"/>
  <c r="AA48" i="1" s="1"/>
  <c r="Z54" i="1"/>
  <c r="Z60" i="1"/>
  <c r="Z63" i="1"/>
  <c r="Y65" i="1"/>
  <c r="AA65" i="1" s="1"/>
  <c r="Z66" i="1"/>
  <c r="Z68" i="1"/>
  <c r="Z75" i="1"/>
  <c r="Z87" i="1"/>
  <c r="Z102" i="1"/>
  <c r="Y104" i="1"/>
  <c r="AA104" i="1" s="1"/>
  <c r="Y114" i="1"/>
  <c r="AA114" i="1" s="1"/>
  <c r="Y116" i="1"/>
  <c r="AA116" i="1" s="1"/>
  <c r="Y119" i="1"/>
  <c r="AA119" i="1" s="1"/>
  <c r="Z134" i="1"/>
  <c r="Y15" i="1"/>
  <c r="AA15" i="1" s="1"/>
  <c r="Y40" i="1"/>
  <c r="AA40" i="1" s="1"/>
  <c r="Y71" i="1"/>
  <c r="AA71" i="1" s="1"/>
  <c r="Y80" i="1"/>
  <c r="AA80" i="1" s="1"/>
  <c r="Y83" i="1"/>
  <c r="AA83" i="1" s="1"/>
  <c r="Y92" i="1"/>
  <c r="AA92" i="1" s="1"/>
  <c r="Y98" i="1"/>
  <c r="AA98" i="1" s="1"/>
  <c r="Y113" i="1"/>
  <c r="AA113" i="1" s="1"/>
  <c r="Z116" i="1"/>
  <c r="Z125" i="1"/>
  <c r="Y133" i="1"/>
  <c r="AA133" i="1" s="1"/>
  <c r="Y26" i="1"/>
  <c r="AA26" i="1" s="1"/>
  <c r="AD27" i="1"/>
  <c r="AC71" i="1"/>
  <c r="AD71" i="1"/>
  <c r="AC103" i="1"/>
  <c r="AD103" i="1"/>
  <c r="AC46" i="1"/>
  <c r="Z32" i="1"/>
  <c r="Z33" i="1"/>
  <c r="AD43" i="1"/>
  <c r="AD45" i="1"/>
  <c r="Z48" i="1"/>
  <c r="Y62" i="1"/>
  <c r="AA62" i="1" s="1"/>
  <c r="AC63" i="1"/>
  <c r="AD63" i="1"/>
  <c r="Z67" i="1"/>
  <c r="Z72" i="1"/>
  <c r="Z74" i="1"/>
  <c r="AD77" i="1"/>
  <c r="Y94" i="1"/>
  <c r="AA94" i="1" s="1"/>
  <c r="AC95" i="1"/>
  <c r="AD95" i="1"/>
  <c r="Z99" i="1"/>
  <c r="Z104" i="1"/>
  <c r="Z106" i="1"/>
  <c r="AD109" i="1"/>
  <c r="Y126" i="1"/>
  <c r="AA126" i="1" s="1"/>
  <c r="AC127" i="1"/>
  <c r="AD127" i="1"/>
  <c r="Z131" i="1"/>
  <c r="AD133" i="1"/>
  <c r="AC133" i="1"/>
  <c r="AC47" i="1"/>
  <c r="AD47" i="1"/>
  <c r="AC10" i="1"/>
  <c r="Y25" i="1"/>
  <c r="AA25" i="1" s="1"/>
  <c r="AC37" i="1"/>
  <c r="Y102" i="1"/>
  <c r="AA102" i="1" s="1"/>
  <c r="Y7" i="1"/>
  <c r="AA7" i="1" s="1"/>
  <c r="AC90" i="1"/>
  <c r="AC8" i="1"/>
  <c r="AD8" i="1"/>
  <c r="Y13" i="1"/>
  <c r="AA13" i="1" s="1"/>
  <c r="Y14" i="1"/>
  <c r="AA14" i="1" s="1"/>
  <c r="AC26" i="1"/>
  <c r="Z11" i="1"/>
  <c r="AC15" i="1"/>
  <c r="AD15" i="1"/>
  <c r="Y21" i="1"/>
  <c r="AA21" i="1" s="1"/>
  <c r="Y22" i="1"/>
  <c r="AA22" i="1" s="1"/>
  <c r="Y27" i="1"/>
  <c r="AA27" i="1" s="1"/>
  <c r="AC34" i="1"/>
  <c r="Y44" i="1"/>
  <c r="AA44" i="1" s="1"/>
  <c r="Y47" i="1"/>
  <c r="AA47" i="1" s="1"/>
  <c r="AC50" i="1"/>
  <c r="Y61" i="1"/>
  <c r="AA61" i="1" s="1"/>
  <c r="AD75" i="1"/>
  <c r="AC82" i="1"/>
  <c r="Y93" i="1"/>
  <c r="AA93" i="1" s="1"/>
  <c r="AD107" i="1"/>
  <c r="AC114" i="1"/>
  <c r="Y125" i="1"/>
  <c r="AA125" i="1" s="1"/>
  <c r="Z82" i="1"/>
  <c r="Z42" i="1"/>
  <c r="AD115" i="1"/>
  <c r="AC122" i="1"/>
  <c r="Z19" i="1"/>
  <c r="Z39" i="1"/>
  <c r="AC55" i="1"/>
  <c r="AD55" i="1"/>
  <c r="Z59" i="1"/>
  <c r="Z73" i="1"/>
  <c r="AC87" i="1"/>
  <c r="AD87" i="1"/>
  <c r="Z91" i="1"/>
  <c r="Z105" i="1"/>
  <c r="AC119" i="1"/>
  <c r="AD119" i="1"/>
  <c r="Z123" i="1"/>
  <c r="Z50" i="1"/>
  <c r="Y70" i="1"/>
  <c r="AA70" i="1" s="1"/>
  <c r="AD85" i="1"/>
  <c r="Z114" i="1"/>
  <c r="AC58" i="1"/>
  <c r="AD83" i="1"/>
  <c r="AC23" i="1"/>
  <c r="AD23" i="1"/>
  <c r="Y29" i="1"/>
  <c r="AA29" i="1" s="1"/>
  <c r="AD4" i="1"/>
  <c r="Z10" i="1"/>
  <c r="AC13" i="1"/>
  <c r="AC14" i="1"/>
  <c r="Z27" i="1"/>
  <c r="AC31" i="1"/>
  <c r="AD31" i="1"/>
  <c r="Y37" i="1"/>
  <c r="AA37" i="1" s="1"/>
  <c r="Y38" i="1"/>
  <c r="AA38" i="1" s="1"/>
  <c r="Y43" i="1"/>
  <c r="AA43" i="1" s="1"/>
  <c r="Y53" i="1"/>
  <c r="AA53" i="1" s="1"/>
  <c r="Y57" i="1"/>
  <c r="AA57" i="1" s="1"/>
  <c r="AD67" i="1"/>
  <c r="AC74" i="1"/>
  <c r="Y85" i="1"/>
  <c r="AA85" i="1" s="1"/>
  <c r="Y89" i="1"/>
  <c r="AA89" i="1" s="1"/>
  <c r="AD99" i="1"/>
  <c r="AC106" i="1"/>
  <c r="Y117" i="1"/>
  <c r="AA117" i="1" s="1"/>
  <c r="Y121" i="1"/>
  <c r="AA121" i="1" s="1"/>
  <c r="AD131" i="1"/>
  <c r="Z34" i="1"/>
  <c r="AC38" i="1"/>
  <c r="AD53" i="1"/>
  <c r="Z80" i="1"/>
  <c r="Z112" i="1"/>
  <c r="AD117" i="1"/>
  <c r="AC18" i="1"/>
  <c r="AD35" i="1"/>
  <c r="AD51" i="1"/>
  <c r="Z4" i="1"/>
  <c r="Y5" i="1"/>
  <c r="AA5" i="1" s="1"/>
  <c r="Y8" i="1"/>
  <c r="AA8" i="1" s="1"/>
  <c r="AD11" i="1"/>
  <c r="Z18" i="1"/>
  <c r="AC22" i="1"/>
  <c r="Z35" i="1"/>
  <c r="AC39" i="1"/>
  <c r="AD39" i="1"/>
  <c r="Y46" i="1"/>
  <c r="AA46" i="1" s="1"/>
  <c r="Z51" i="1"/>
  <c r="Z56" i="1"/>
  <c r="Z58" i="1"/>
  <c r="AD61" i="1"/>
  <c r="Y63" i="1"/>
  <c r="AA63" i="1" s="1"/>
  <c r="Y68" i="1"/>
  <c r="AA68" i="1" s="1"/>
  <c r="Y75" i="1"/>
  <c r="AA75" i="1" s="1"/>
  <c r="Y78" i="1"/>
  <c r="AA78" i="1" s="1"/>
  <c r="AC79" i="1"/>
  <c r="AD79" i="1"/>
  <c r="Z83" i="1"/>
  <c r="Z88" i="1"/>
  <c r="Z90" i="1"/>
  <c r="AD93" i="1"/>
  <c r="Y95" i="1"/>
  <c r="AA95" i="1" s="1"/>
  <c r="Y100" i="1"/>
  <c r="AA100" i="1" s="1"/>
  <c r="Y107" i="1"/>
  <c r="AA107" i="1" s="1"/>
  <c r="Y110" i="1"/>
  <c r="AA110" i="1" s="1"/>
  <c r="AC111" i="1"/>
  <c r="AD111" i="1"/>
  <c r="Z115" i="1"/>
  <c r="Z120" i="1"/>
  <c r="Z122" i="1"/>
  <c r="AD125" i="1"/>
  <c r="Y127" i="1"/>
  <c r="AA127" i="1" s="1"/>
  <c r="Y132" i="1"/>
  <c r="AA132" i="1" s="1"/>
  <c r="AC134" i="1"/>
</calcChain>
</file>

<file path=xl/sharedStrings.xml><?xml version="1.0" encoding="utf-8"?>
<sst xmlns="http://schemas.openxmlformats.org/spreadsheetml/2006/main" count="970" uniqueCount="334">
  <si>
    <t>MID</t>
  </si>
  <si>
    <t>Merchant Name</t>
  </si>
  <si>
    <t>MCC code</t>
  </si>
  <si>
    <t>Category</t>
  </si>
  <si>
    <t>Checkout Type</t>
  </si>
  <si>
    <t>#Checkouts per week</t>
  </si>
  <si>
    <t>%Mweb Checkout</t>
  </si>
  <si>
    <t>%Desktop Chekcout</t>
  </si>
  <si>
    <t>%Tier 1 Checkout</t>
  </si>
  <si>
    <t>%Tier 2 Checkout</t>
  </si>
  <si>
    <t>%Tier 3 Checkout</t>
  </si>
  <si>
    <t>%Unclassified Tier Checkout</t>
  </si>
  <si>
    <t>GMV per week</t>
  </si>
  <si>
    <t>Orders per week</t>
  </si>
  <si>
    <t>AOV per week</t>
  </si>
  <si>
    <t>Repeat% Magic level</t>
  </si>
  <si>
    <t>%Repeat Merchant level</t>
  </si>
  <si>
    <t>Pre magic CR</t>
  </si>
  <si>
    <t>business_category</t>
  </si>
  <si>
    <t>business_subcategory</t>
  </si>
  <si>
    <t>business_type</t>
  </si>
  <si>
    <t>CR - Jan'23</t>
  </si>
  <si>
    <t>CR - Feb'23</t>
  </si>
  <si>
    <t>CR - Mar'23</t>
  </si>
  <si>
    <t>Avg</t>
  </si>
  <si>
    <t>NA Flag</t>
  </si>
  <si>
    <t>CR DIP FLAG</t>
  </si>
  <si>
    <t>Post CR(Jan - Mar)</t>
  </si>
  <si>
    <t>CR Flag</t>
  </si>
  <si>
    <t>Diff</t>
  </si>
  <si>
    <t>F996XX9qD4Pwrd</t>
  </si>
  <si>
    <t>HOLISTIQUE BEAUTY PRODUCTS PRIVATE LIMITED</t>
  </si>
  <si>
    <t>Single Checkout</t>
  </si>
  <si>
    <t>null</t>
  </si>
  <si>
    <t>ecommerce</t>
  </si>
  <si>
    <t>Private Lmtd</t>
  </si>
  <si>
    <t>Hd5yT059GokQJk</t>
  </si>
  <si>
    <t>Excelsior India</t>
  </si>
  <si>
    <t>Partnership</t>
  </si>
  <si>
    <t>HtH4VoxQlSuGWC</t>
  </si>
  <si>
    <t>MILLIONS KART PRIVATE LIMITED</t>
  </si>
  <si>
    <t>Hed69CBPCLgHEK</t>
  </si>
  <si>
    <t>CLOCKWORK APPAREL LLP</t>
  </si>
  <si>
    <t>fashion_and_lifestyle</t>
  </si>
  <si>
    <t>LLP</t>
  </si>
  <si>
    <t>JCTOneFvYBM2Cy</t>
  </si>
  <si>
    <t>SSIPL LIFESTYLE</t>
  </si>
  <si>
    <t>EzcAujGhZ84Sx7</t>
  </si>
  <si>
    <t>TBOF Foods Private Limited</t>
  </si>
  <si>
    <t>FNsQ9AUCwx4YW6</t>
  </si>
  <si>
    <t>Three Feathers Life Sciences</t>
  </si>
  <si>
    <t>Dual Checkout</t>
  </si>
  <si>
    <t>healthcare</t>
  </si>
  <si>
    <t>GvWU4Wrfadogk3</t>
  </si>
  <si>
    <t>JUNE RETAIL PRIVATE LIMITED</t>
  </si>
  <si>
    <t>FBZftClq7omC5j</t>
  </si>
  <si>
    <t>UPRISING SCIENCE PRIVATE LIMITED</t>
  </si>
  <si>
    <t>GGONsupA74tYXV</t>
  </si>
  <si>
    <t>Ministry of nuts</t>
  </si>
  <si>
    <t>J1rTWZUWmgNzSW</t>
  </si>
  <si>
    <t>VS Mani</t>
  </si>
  <si>
    <t>food</t>
  </si>
  <si>
    <t>HkBMSyQUhvsSBN</t>
  </si>
  <si>
    <t>ANAY AUTOPARTS RETAIL PRIVATE LIMITED</t>
  </si>
  <si>
    <t>HbxHqUVrK9jFGZ</t>
  </si>
  <si>
    <t>Mohan Clothing Co. Private Limited</t>
  </si>
  <si>
    <t>EFuW7roPMY4a1a</t>
  </si>
  <si>
    <t>Namhya Foods</t>
  </si>
  <si>
    <t>CNRlVNc5fXhCCn</t>
  </si>
  <si>
    <t>Berrylush Designs private limited</t>
  </si>
  <si>
    <t>FR2kZCaWIQTnDn</t>
  </si>
  <si>
    <t>GUNIAA</t>
  </si>
  <si>
    <t>Propeitorship</t>
  </si>
  <si>
    <t>J48RMdC1b73dYg</t>
  </si>
  <si>
    <t>SARVODAYAM MEDICALS INDIA PRIVATE LIMITED</t>
  </si>
  <si>
    <t>7h03u7N7PYIkjD</t>
  </si>
  <si>
    <t>pratyaya e-commerce pvt ltd</t>
  </si>
  <si>
    <t>B2C</t>
  </si>
  <si>
    <t>JkYgXkOWXVEmTF</t>
  </si>
  <si>
    <t>Toffee Coffee</t>
  </si>
  <si>
    <t>GIPCXBGBM15TRr</t>
  </si>
  <si>
    <t>Exaktheit</t>
  </si>
  <si>
    <t>HWRZTgiP85olvk</t>
  </si>
  <si>
    <t>himalaya rudraksh anusandhan kendra</t>
  </si>
  <si>
    <t>EsrkhawZLKRlt1</t>
  </si>
  <si>
    <t>P.R. INNOVATIONS PRIVATE LIMITED</t>
  </si>
  <si>
    <t>KTYN1O0P2edwqz</t>
  </si>
  <si>
    <t>GLAM21 COSMETICS</t>
  </si>
  <si>
    <t>FFAcTJFtJQ3Cyn</t>
  </si>
  <si>
    <t>Livpure</t>
  </si>
  <si>
    <t>GktyMulWzNhMpm</t>
  </si>
  <si>
    <t>Vasu Ecom Services</t>
  </si>
  <si>
    <t>CjaeQlPFXFvaLN</t>
  </si>
  <si>
    <t>FAE Beauty</t>
  </si>
  <si>
    <t>Cnpc9RQBMJLYE7</t>
  </si>
  <si>
    <t>LRL Motors Pvt Ltd</t>
  </si>
  <si>
    <t>KfpS0VbTpzdyy1</t>
  </si>
  <si>
    <t>Haironic for you</t>
  </si>
  <si>
    <t>KEW2uE1BHW3sRH</t>
  </si>
  <si>
    <t>Dr Foot (Merhaki )</t>
  </si>
  <si>
    <t>JNrymGlbgxRl04</t>
  </si>
  <si>
    <t>Isak Fragrances</t>
  </si>
  <si>
    <t>DUKiYoYvbaUXud</t>
  </si>
  <si>
    <t>FOLLICULAR TECHNOLOGIES PRIVATE LIMITED</t>
  </si>
  <si>
    <t>EI4ukb2NBun8pV</t>
  </si>
  <si>
    <t>Muscle Nectar</t>
  </si>
  <si>
    <t>K1vBlTvdaQbnmm</t>
  </si>
  <si>
    <t>MERHAKI FOODS AND NUTRITION PRIVATE LIMITED-Intelilens</t>
  </si>
  <si>
    <t>KWMgR4RwgXle8r</t>
  </si>
  <si>
    <t>HOUSE OF CDC FASHION PRIVATE LIMITED</t>
  </si>
  <si>
    <t>JUbNvNRp3egEAc</t>
  </si>
  <si>
    <t>Curlvana</t>
  </si>
  <si>
    <t>DjMNOSfs9kadJG</t>
  </si>
  <si>
    <t>Athflex Private Limited</t>
  </si>
  <si>
    <t>EyqQxodBBBYpm6</t>
  </si>
  <si>
    <t>Plan Z Digital Private Limited</t>
  </si>
  <si>
    <t>JkuJOHbtFLHR1p</t>
  </si>
  <si>
    <t>SNP ENTERPRISE</t>
  </si>
  <si>
    <t>AcYfxxBv59MS9D</t>
  </si>
  <si>
    <t>Merhaki Foods and Nutrition Private Limited -AndMe</t>
  </si>
  <si>
    <t>Je6WBJUrSvp7Ut</t>
  </si>
  <si>
    <t>RASOISHOP VENTURES PRIVATE LIMITED</t>
  </si>
  <si>
    <t>HWYZ8LMZYIPP7R</t>
  </si>
  <si>
    <t>Hardik Kanadiya</t>
  </si>
  <si>
    <t>JXnKCCykNo31Pk</t>
  </si>
  <si>
    <t>Swastil Knitwears</t>
  </si>
  <si>
    <t>6oRQTWAwVSFMxr</t>
  </si>
  <si>
    <t>Arcatron Mobility Pvt. Ltd</t>
  </si>
  <si>
    <t>B2B+B2C</t>
  </si>
  <si>
    <t>GJJXcN2y68zim0</t>
  </si>
  <si>
    <t>GLIDINGGEAR COMPANY</t>
  </si>
  <si>
    <t>Cg5zLXeNNRXpV2</t>
  </si>
  <si>
    <t>Duroflex Private Limited</t>
  </si>
  <si>
    <t>ITMw84kujaCKhO</t>
  </si>
  <si>
    <t>Meena Bazaar</t>
  </si>
  <si>
    <t>HqywhSmhfWBnE5</t>
  </si>
  <si>
    <t>ZIVIRA FASHION</t>
  </si>
  <si>
    <t>ImTHaUCITx0l76</t>
  </si>
  <si>
    <t>Diksha Singhi</t>
  </si>
  <si>
    <t>4s9SNNqFP98T0g</t>
  </si>
  <si>
    <t>Wet and Dry Personal Care</t>
  </si>
  <si>
    <t>JrxnNzs38GrmPw</t>
  </si>
  <si>
    <t>Foreverkidz</t>
  </si>
  <si>
    <t>ETi0FaSDpavJGT</t>
  </si>
  <si>
    <t>The Baklava Box</t>
  </si>
  <si>
    <t>KlpElbWI45gJpg</t>
  </si>
  <si>
    <t>FOODSOLVE PRIVATE LIMITED</t>
  </si>
  <si>
    <t>CEJeWFPkKwBRUI</t>
  </si>
  <si>
    <t>GirOrganic</t>
  </si>
  <si>
    <t>Epp1mjC9Pob5AU</t>
  </si>
  <si>
    <t>Pragati Fashions Pvt Ltd</t>
  </si>
  <si>
    <t>Glk1BQ6cvvA8DJ</t>
  </si>
  <si>
    <t>Lazo</t>
  </si>
  <si>
    <t>DzyQ9A6YiAcZpT</t>
  </si>
  <si>
    <t>TagZ</t>
  </si>
  <si>
    <t>KHMaOJaweWyZ67</t>
  </si>
  <si>
    <t>HOBBY DECOR PRIVATE LIMITED</t>
  </si>
  <si>
    <t>AG39x2k76faTSW</t>
  </si>
  <si>
    <t>Mia Design Studio LLP</t>
  </si>
  <si>
    <t>D717VUIhQlVv1k</t>
  </si>
  <si>
    <t>RIP Enterprises</t>
  </si>
  <si>
    <t>GyK5nF2BXsxj37</t>
  </si>
  <si>
    <t>DUGAR OVERSEAS PRIVATE LIMITED</t>
  </si>
  <si>
    <t>Fc6hmz8dLbv2Mm</t>
  </si>
  <si>
    <t>RK COSMETICS PRIVATE LIMITED</t>
  </si>
  <si>
    <t>KVC3GJ7wOHqHIg</t>
  </si>
  <si>
    <t>PAUSE Fashions</t>
  </si>
  <si>
    <t>K4dmh8k1ALh7c1</t>
  </si>
  <si>
    <t>DHAPI INDIA</t>
  </si>
  <si>
    <t>4af5pL6Gz4AElE</t>
  </si>
  <si>
    <t>Teaxpress Private Limited</t>
  </si>
  <si>
    <t>IYrDs9VaE1irQI</t>
  </si>
  <si>
    <t>PALMONAS FASHION</t>
  </si>
  <si>
    <t>Dq1Jah4WlPL0qX</t>
  </si>
  <si>
    <t>Sugarwatchers</t>
  </si>
  <si>
    <t>others</t>
  </si>
  <si>
    <t>9Z47KCX4ECrR1h</t>
  </si>
  <si>
    <t>Yogue Activewear</t>
  </si>
  <si>
    <t>JWOhiDzI1AfUCS</t>
  </si>
  <si>
    <t>Sneakare</t>
  </si>
  <si>
    <t>HBWdEw8RwmhUFS</t>
  </si>
  <si>
    <t>What When Wear</t>
  </si>
  <si>
    <t>DAWmG2a1suSxu6</t>
  </si>
  <si>
    <t>VR Ventures</t>
  </si>
  <si>
    <t>Cv3bWqTtUcKquU</t>
  </si>
  <si>
    <t>Rapra- The Label</t>
  </si>
  <si>
    <t>ICmqJzaoWUpyj6</t>
  </si>
  <si>
    <t>YOUNG ELEGANCE LIFE CARE</t>
  </si>
  <si>
    <t>Ig2sraTn1UHesP</t>
  </si>
  <si>
    <t>SKY LAB SPARTS</t>
  </si>
  <si>
    <t>EQ429y09rIM2Ws</t>
  </si>
  <si>
    <t>MARCADONA FASHION MEDIA PRIVATE LIMITED</t>
  </si>
  <si>
    <t>FBucytqtP2T6LA</t>
  </si>
  <si>
    <t>The Vasiliki</t>
  </si>
  <si>
    <t>CWAhjCOpHVrUyZ</t>
  </si>
  <si>
    <t>INDDUSINC EXIM PVT. LTD</t>
  </si>
  <si>
    <t>Fk7CWqV8VZAcC8</t>
  </si>
  <si>
    <t>OZELBIRSEY</t>
  </si>
  <si>
    <t>I3g8LJWQSDjD5N</t>
  </si>
  <si>
    <t>Merrylady</t>
  </si>
  <si>
    <t>INmjGFuOqIvFAT</t>
  </si>
  <si>
    <t>AUNYX DESIGN PRIVATE LIMITED</t>
  </si>
  <si>
    <t>KI4s3olokKhxTO</t>
  </si>
  <si>
    <t>MERHAKI FOODS AND NUTRITION PRIVATE LIMITED-Clenoin</t>
  </si>
  <si>
    <t>IxuoDJGFt0deyp</t>
  </si>
  <si>
    <t>Tomber Amoureux</t>
  </si>
  <si>
    <t>CZlY9e0UeP7LJ0</t>
  </si>
  <si>
    <t>JUHI TOLANI</t>
  </si>
  <si>
    <t>H9ooqgigIWh0pX</t>
  </si>
  <si>
    <t>Adorna</t>
  </si>
  <si>
    <t>IRNe12O1nqpPQL</t>
  </si>
  <si>
    <t>ROUND THE COCKTAILS PRIVATE LIMITED</t>
  </si>
  <si>
    <t>IfGwEErjOuJCLA</t>
  </si>
  <si>
    <t>Landwirt India Private Limited</t>
  </si>
  <si>
    <t>9hFkguatLAD5WJ</t>
  </si>
  <si>
    <t>Tryolo Computech Private Limited</t>
  </si>
  <si>
    <t>FYAZJhVyaXPhce</t>
  </si>
  <si>
    <t>NAIDU HALL FAMILY STORE</t>
  </si>
  <si>
    <t>KhmLypv5QqOWIX</t>
  </si>
  <si>
    <t>Dressline Fashion</t>
  </si>
  <si>
    <t>HJHvrI58d1PqIe</t>
  </si>
  <si>
    <t>Graffiti</t>
  </si>
  <si>
    <t>EoP2M7mLTV2ed2</t>
  </si>
  <si>
    <t>Make Your Own Perfume</t>
  </si>
  <si>
    <t>Bair42uufy4vvx</t>
  </si>
  <si>
    <t>Zlade</t>
  </si>
  <si>
    <t>KSNr9V17ZQl5YV</t>
  </si>
  <si>
    <t>Clan Shoes</t>
  </si>
  <si>
    <t>Hs7yvRJD8z8x6c</t>
  </si>
  <si>
    <t>ATTICSALT CREATIONS PRIVATE LIMITED</t>
  </si>
  <si>
    <t>DbMrQazwD7uKc8</t>
  </si>
  <si>
    <t>Soul works</t>
  </si>
  <si>
    <t>CyFgPUrwzJ5VhG</t>
  </si>
  <si>
    <t>Cocoburra Cosmeceuticals Private Ltd.</t>
  </si>
  <si>
    <t>DgBxwWGeVo8ryn</t>
  </si>
  <si>
    <t>Rudra</t>
  </si>
  <si>
    <t>FptmWhZqI9tpcG</t>
  </si>
  <si>
    <t>The Peppy Store</t>
  </si>
  <si>
    <t>8HU9d2S4VmFNEs</t>
  </si>
  <si>
    <t>S Traders</t>
  </si>
  <si>
    <t>KEvZvkawa0Q9Uq</t>
  </si>
  <si>
    <t>MAGIC PLUS PRIVATE LIMITED</t>
  </si>
  <si>
    <t>GazZZMfDDUqFql</t>
  </si>
  <si>
    <t>Videha Designs LLP</t>
  </si>
  <si>
    <t>GojbHV6bQOb7cq</t>
  </si>
  <si>
    <t>MACS</t>
  </si>
  <si>
    <t>FXSkw92HIIIAXD</t>
  </si>
  <si>
    <t>Eduspark Toys</t>
  </si>
  <si>
    <t>A8VsKMKnpKBEgx</t>
  </si>
  <si>
    <t>Redplum Private Ltd</t>
  </si>
  <si>
    <t>DIWnQs9p4Flbc8</t>
  </si>
  <si>
    <t>South2Globe Products</t>
  </si>
  <si>
    <t>DTe2TfaSQxNZoY</t>
  </si>
  <si>
    <t>JANYAS CLOSET</t>
  </si>
  <si>
    <t>7Fbo3DxO6GSQLp</t>
  </si>
  <si>
    <t>Moarmouz</t>
  </si>
  <si>
    <t>Bh9FNUyx2QcRjt</t>
  </si>
  <si>
    <t>The face shop</t>
  </si>
  <si>
    <t>EgJm6gZLt1zCuE</t>
  </si>
  <si>
    <t>P S Jewellery</t>
  </si>
  <si>
    <t>JuKlzwzg9RwiC7</t>
  </si>
  <si>
    <t>REDROAR</t>
  </si>
  <si>
    <t>Not yet Registered</t>
  </si>
  <si>
    <t>F047eWmEQo1miV</t>
  </si>
  <si>
    <t>Cord Studio</t>
  </si>
  <si>
    <t>GU1l44CZy5ajTk</t>
  </si>
  <si>
    <t>BOXOFHEALTH INDIA PRIVATE LIMITED</t>
  </si>
  <si>
    <t>KOTiDLkIWgbjJO</t>
  </si>
  <si>
    <t>LEGWORK LIFESTYLE PRIVATE LIMITED</t>
  </si>
  <si>
    <t>F6sBylGu7qqvkb</t>
  </si>
  <si>
    <t>TULINI</t>
  </si>
  <si>
    <t>FJ7kYIEv8H7sUP</t>
  </si>
  <si>
    <t>Stuti Weaves</t>
  </si>
  <si>
    <t>FipHp1HK9PGrRG</t>
  </si>
  <si>
    <t>Gorefurbo</t>
  </si>
  <si>
    <t>J2YKpnUic52fJZ</t>
  </si>
  <si>
    <t>Superminis</t>
  </si>
  <si>
    <t>IBvIibiS91pUsG</t>
  </si>
  <si>
    <t>Moonfreeze Food</t>
  </si>
  <si>
    <t>EjVxgGR8XuJ2Hk</t>
  </si>
  <si>
    <t>BALAJI COMMUNICATION</t>
  </si>
  <si>
    <t>JgCI47IyMQyWhr</t>
  </si>
  <si>
    <t>Athlizur</t>
  </si>
  <si>
    <t>HZcXRuzVGxM9jr</t>
  </si>
  <si>
    <t>Inej</t>
  </si>
  <si>
    <t>Iv4UUmYW8dprWl</t>
  </si>
  <si>
    <t>Beyernamicindia</t>
  </si>
  <si>
    <t>CGf5713MFpR6RL</t>
  </si>
  <si>
    <t>THE SASS BAR</t>
  </si>
  <si>
    <t>GmqPQ2bPVnCEbH</t>
  </si>
  <si>
    <t>SEED2PLANT INDIA PRIVATE LIMITED</t>
  </si>
  <si>
    <t>Fyc6ke7BHIjK4Y</t>
  </si>
  <si>
    <t>Maketh Atelier OPC Pvt Ltd</t>
  </si>
  <si>
    <t>I3FZ4AJxZ7Nxvo</t>
  </si>
  <si>
    <t>Gully active</t>
  </si>
  <si>
    <t>FuGhy5pvof4qT1</t>
  </si>
  <si>
    <t>Swabhimann Jwellery</t>
  </si>
  <si>
    <t>EwBkUWHzriaVeC</t>
  </si>
  <si>
    <t>HoppBugs Internet Solutions</t>
  </si>
  <si>
    <t>8Tb3VMvlIL7xf8</t>
  </si>
  <si>
    <t>Casa De Amor</t>
  </si>
  <si>
    <t>EaLgXhKsT4cKFy</t>
  </si>
  <si>
    <t>pengu inventive pvt ltd</t>
  </si>
  <si>
    <t>K4i1ccODPOCW4a</t>
  </si>
  <si>
    <t>FAB VOGUE STUDIO PRIVATE LIMITED</t>
  </si>
  <si>
    <t>Aw6K8VSqA14ddz</t>
  </si>
  <si>
    <t>PACT Trading Group</t>
  </si>
  <si>
    <t>GlHbofhuspwr8q</t>
  </si>
  <si>
    <t>OZONE SHIELD</t>
  </si>
  <si>
    <t>9dcaZXGCwsEc7h</t>
  </si>
  <si>
    <t>Aesthetic Apparels Pvt Ltd</t>
  </si>
  <si>
    <t>Row Labels</t>
  </si>
  <si>
    <t>Dip</t>
  </si>
  <si>
    <t>Rise</t>
  </si>
  <si>
    <t>#N/A</t>
  </si>
  <si>
    <t>Grand Total</t>
  </si>
  <si>
    <t>Count of MID</t>
  </si>
  <si>
    <t>Overall Level</t>
  </si>
  <si>
    <t>Average of GMV per week</t>
  </si>
  <si>
    <t>Average of Orders per week</t>
  </si>
  <si>
    <t>Average of AOV per week</t>
  </si>
  <si>
    <t>Average of #Checkouts per week</t>
  </si>
  <si>
    <t>Dip diff%</t>
  </si>
  <si>
    <t>Single Checkout Summary</t>
  </si>
  <si>
    <t>Column Labels</t>
  </si>
  <si>
    <t>MID Count</t>
  </si>
  <si>
    <t xml:space="preserve">Mweb </t>
  </si>
  <si>
    <t>Desktop</t>
  </si>
  <si>
    <t>tier 1  avg</t>
  </si>
  <si>
    <t>tier 2  avg</t>
  </si>
  <si>
    <t>tier 3  avg</t>
  </si>
  <si>
    <t>Unclassified  avg</t>
  </si>
  <si>
    <t>Repeat merchant%</t>
  </si>
  <si>
    <t>Partnership Recommended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</si>
</sst>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0" fillId="0" borderId="0" xfId="1" applyNumberFormat="1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0" fontId="2" fillId="0" borderId="0" xfId="0" applyFont="1"/>
    <xf numFmtId="0" fontId="5" fillId="0" borderId="0" xfId="0" applyFont="1"/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/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jon.bagrodia/Downloads/Magic%20C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ummary"/>
      <sheetName val="Data"/>
      <sheetName val="Sheet7"/>
      <sheetName val="Sheet6"/>
      <sheetName val="PRE MAGIC CR"/>
      <sheetName val="End to End CR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Row Labels</v>
          </cell>
          <cell r="B1" t="str">
            <v>2023-01</v>
          </cell>
          <cell r="C1" t="str">
            <v>2023-02</v>
          </cell>
          <cell r="D1" t="str">
            <v>2023-03</v>
          </cell>
          <cell r="F1" t="str">
            <v>MID</v>
          </cell>
          <cell r="G1" t="str">
            <v>Payment Success</v>
          </cell>
          <cell r="H1" t="str">
            <v>Sessions</v>
          </cell>
          <cell r="I1" t="str">
            <v>Post CR</v>
          </cell>
        </row>
        <row r="2">
          <cell r="A2" t="str">
            <v>4af5pL6Gz4AElE</v>
          </cell>
          <cell r="B2">
            <v>0.45340314136125653</v>
          </cell>
          <cell r="C2">
            <v>0.48161120840630472</v>
          </cell>
          <cell r="D2">
            <v>0.46107784431137727</v>
          </cell>
          <cell r="F2" t="str">
            <v>IH7E2OJQGEKKTN</v>
          </cell>
          <cell r="G2">
            <v>390034</v>
          </cell>
          <cell r="H2">
            <v>75012</v>
          </cell>
          <cell r="I2">
            <v>0.19232169503171517</v>
          </cell>
        </row>
        <row r="3">
          <cell r="A3" t="str">
            <v>4s9SNNqFP98T0g</v>
          </cell>
          <cell r="C3">
            <v>0.30088495575221241</v>
          </cell>
          <cell r="D3">
            <v>0.21798667653589934</v>
          </cell>
          <cell r="F3" t="str">
            <v>GGONsupA74tYXV</v>
          </cell>
          <cell r="G3">
            <v>146053</v>
          </cell>
          <cell r="H3">
            <v>21968</v>
          </cell>
          <cell r="I3">
            <v>0.15041115211601269</v>
          </cell>
        </row>
        <row r="4">
          <cell r="A4" t="str">
            <v>6oRQTWAwVSFMxr</v>
          </cell>
          <cell r="B4">
            <v>0.44598722577061928</v>
          </cell>
          <cell r="F4" t="str">
            <v>FBZftClq7omC5j</v>
          </cell>
          <cell r="G4">
            <v>141092</v>
          </cell>
          <cell r="H4">
            <v>42994</v>
          </cell>
          <cell r="I4">
            <v>0.30472315935701527</v>
          </cell>
        </row>
        <row r="5">
          <cell r="A5" t="str">
            <v>7Fbo3DxO6GSQLp</v>
          </cell>
          <cell r="B5">
            <v>0.37603305785123969</v>
          </cell>
          <cell r="F5" t="str">
            <v>J1rTWZUWmgNzSW</v>
          </cell>
          <cell r="G5">
            <v>72572</v>
          </cell>
          <cell r="H5">
            <v>33800</v>
          </cell>
          <cell r="I5">
            <v>0.46574436421760457</v>
          </cell>
        </row>
        <row r="6">
          <cell r="A6" t="str">
            <v>7h03u7N7PYIkjD</v>
          </cell>
          <cell r="B6">
            <v>0.18132214060860441</v>
          </cell>
          <cell r="C6" t="e">
            <v>#N/A</v>
          </cell>
          <cell r="F6" t="str">
            <v>HbxHqUVrK9jFGZ</v>
          </cell>
          <cell r="G6">
            <v>44206</v>
          </cell>
          <cell r="H6">
            <v>5471</v>
          </cell>
          <cell r="I6">
            <v>0.12376148034203502</v>
          </cell>
        </row>
        <row r="7">
          <cell r="A7" t="str">
            <v>8HU9d2S4VmFNEs</v>
          </cell>
          <cell r="C7">
            <v>0.2132701421800948</v>
          </cell>
          <cell r="D7">
            <v>0.22099447513812154</v>
          </cell>
          <cell r="F7" t="str">
            <v>HkBMSyQUhvsSBN</v>
          </cell>
          <cell r="G7">
            <v>43515</v>
          </cell>
          <cell r="H7">
            <v>15008</v>
          </cell>
          <cell r="I7">
            <v>0.3448925657819143</v>
          </cell>
        </row>
        <row r="8">
          <cell r="A8" t="str">
            <v>8Tb3VMvlIL7xf8</v>
          </cell>
          <cell r="C8" t="e">
            <v>#N/A</v>
          </cell>
          <cell r="D8">
            <v>0.15217391304347827</v>
          </cell>
          <cell r="F8" t="str">
            <v>EFuW7roPMY4a1a</v>
          </cell>
          <cell r="G8">
            <v>36316</v>
          </cell>
          <cell r="H8">
            <v>16338</v>
          </cell>
          <cell r="I8">
            <v>0.44988434849653047</v>
          </cell>
        </row>
        <row r="9">
          <cell r="A9" t="str">
            <v>9dcaZXGCwsEc7h</v>
          </cell>
          <cell r="D9">
            <v>0</v>
          </cell>
          <cell r="F9" t="str">
            <v>GktyMulWzNhMpm</v>
          </cell>
          <cell r="G9">
            <v>24302</v>
          </cell>
          <cell r="H9">
            <v>12364</v>
          </cell>
          <cell r="I9">
            <v>0.50876471072339724</v>
          </cell>
        </row>
        <row r="10">
          <cell r="A10" t="str">
            <v>9hFkguatLAD5WJ</v>
          </cell>
          <cell r="C10" t="e">
            <v>#N/A</v>
          </cell>
          <cell r="D10">
            <v>0.25609756097560976</v>
          </cell>
          <cell r="F10" t="str">
            <v>HWRZTgiP85olvk</v>
          </cell>
          <cell r="G10">
            <v>23038</v>
          </cell>
          <cell r="H10">
            <v>5244</v>
          </cell>
          <cell r="I10">
            <v>0.22762392568799375</v>
          </cell>
        </row>
        <row r="11">
          <cell r="A11" t="str">
            <v>9Z47KCX4ECrR1h</v>
          </cell>
          <cell r="B11">
            <v>0.43637724550898205</v>
          </cell>
          <cell r="C11">
            <v>0.43875278396436523</v>
          </cell>
          <cell r="D11">
            <v>0.5074626865671642</v>
          </cell>
          <cell r="F11" t="str">
            <v>GIPCXBGBM15TRr</v>
          </cell>
          <cell r="G11">
            <v>22312</v>
          </cell>
          <cell r="H11">
            <v>6027</v>
          </cell>
          <cell r="I11">
            <v>0.27012370025098603</v>
          </cell>
        </row>
        <row r="12">
          <cell r="A12" t="str">
            <v>A8VsKMKnpKBEgx</v>
          </cell>
          <cell r="B12">
            <v>0.21739130434782608</v>
          </cell>
          <cell r="C12">
            <v>0.22878228782287824</v>
          </cell>
          <cell r="D12">
            <v>0.19607843137254902</v>
          </cell>
          <cell r="F12" t="str">
            <v>EsrkhawZLKRlt1</v>
          </cell>
          <cell r="G12">
            <v>21900</v>
          </cell>
          <cell r="H12">
            <v>3339</v>
          </cell>
          <cell r="I12">
            <v>0.15246575342465754</v>
          </cell>
        </row>
        <row r="13">
          <cell r="A13" t="str">
            <v>AcYfxxBv59MS9D</v>
          </cell>
          <cell r="B13">
            <v>0.41273018414731788</v>
          </cell>
          <cell r="C13">
            <v>0.44072164948453607</v>
          </cell>
          <cell r="D13">
            <v>0.49740484429065746</v>
          </cell>
          <cell r="F13" t="str">
            <v>Cnpc9RQBMJLYE7</v>
          </cell>
          <cell r="G13">
            <v>20149</v>
          </cell>
          <cell r="H13">
            <v>4499</v>
          </cell>
          <cell r="I13">
            <v>0.22328651545982431</v>
          </cell>
        </row>
        <row r="14">
          <cell r="A14" t="str">
            <v>AG39x2k76faTSW</v>
          </cell>
          <cell r="B14">
            <v>0.53297546012269936</v>
          </cell>
          <cell r="C14">
            <v>0.41484716157205243</v>
          </cell>
          <cell r="F14" t="str">
            <v>FFAcTJFtJQ3Cyn</v>
          </cell>
          <cell r="G14">
            <v>19537</v>
          </cell>
          <cell r="H14">
            <v>2418</v>
          </cell>
          <cell r="I14">
            <v>0.12376516353585504</v>
          </cell>
        </row>
        <row r="15">
          <cell r="A15" t="str">
            <v>Aw6K8VSqA14ddz</v>
          </cell>
          <cell r="B15" t="e">
            <v>#N/A</v>
          </cell>
          <cell r="F15" t="str">
            <v>CjaeQlPFXFvaLN</v>
          </cell>
          <cell r="G15">
            <v>19491</v>
          </cell>
          <cell r="H15">
            <v>7603</v>
          </cell>
          <cell r="I15">
            <v>0.3900774716535837</v>
          </cell>
        </row>
        <row r="16">
          <cell r="A16" t="str">
            <v>Bair42uufy4vvx</v>
          </cell>
          <cell r="B16">
            <v>0.3081761006289308</v>
          </cell>
          <cell r="C16">
            <v>0.36863270777479895</v>
          </cell>
          <cell r="D16">
            <v>0.39748953974895396</v>
          </cell>
          <cell r="F16" t="str">
            <v>CNRlVNc5fXhCCn</v>
          </cell>
          <cell r="G16">
            <v>18942</v>
          </cell>
          <cell r="H16">
            <v>7048</v>
          </cell>
          <cell r="I16">
            <v>0.37208320135149403</v>
          </cell>
        </row>
        <row r="17">
          <cell r="A17" t="str">
            <v>Bh9FNUyx2QcRjt</v>
          </cell>
          <cell r="B17">
            <v>0.25905292479108633</v>
          </cell>
          <cell r="C17" t="e">
            <v>#N/A</v>
          </cell>
          <cell r="D17" t="e">
            <v>#N/A</v>
          </cell>
          <cell r="F17" t="str">
            <v>J48RMdC1b73dYg</v>
          </cell>
          <cell r="G17">
            <v>18456</v>
          </cell>
          <cell r="H17">
            <v>6137</v>
          </cell>
          <cell r="I17">
            <v>0.33252058951018637</v>
          </cell>
        </row>
        <row r="18">
          <cell r="A18" t="str">
            <v>CEJeWFPkKwBRUI</v>
          </cell>
          <cell r="B18">
            <v>0.29801324503311261</v>
          </cell>
          <cell r="C18">
            <v>0.35016835016835018</v>
          </cell>
          <cell r="D18">
            <v>0.35744016649323623</v>
          </cell>
          <cell r="F18" t="str">
            <v>7h03u7N7PYIkjD</v>
          </cell>
          <cell r="G18">
            <v>14299</v>
          </cell>
          <cell r="H18">
            <v>2592</v>
          </cell>
          <cell r="I18">
            <v>0.18127141758164905</v>
          </cell>
        </row>
        <row r="19">
          <cell r="A19" t="str">
            <v>Cg5zLXeNNRXpV2</v>
          </cell>
          <cell r="B19">
            <v>8.6078309509011811E-2</v>
          </cell>
          <cell r="C19">
            <v>9.5202952029520296E-2</v>
          </cell>
          <cell r="D19">
            <v>9.16919959473151E-2</v>
          </cell>
          <cell r="F19" t="str">
            <v>JNrymGlbgxRl04</v>
          </cell>
          <cell r="G19">
            <v>13911</v>
          </cell>
          <cell r="H19">
            <v>4744</v>
          </cell>
          <cell r="I19">
            <v>0.3410250880598088</v>
          </cell>
        </row>
        <row r="20">
          <cell r="A20" t="str">
            <v>CGf5713MFpR6RL</v>
          </cell>
          <cell r="B20">
            <v>9.0909090909090912E-2</v>
          </cell>
          <cell r="F20" t="str">
            <v>JkYgXkOWXVEmTF</v>
          </cell>
          <cell r="G20">
            <v>12761</v>
          </cell>
          <cell r="H20">
            <v>3814</v>
          </cell>
          <cell r="I20">
            <v>0.29887939816628789</v>
          </cell>
        </row>
        <row r="21">
          <cell r="A21" t="str">
            <v>CjaeQlPFXFvaLN</v>
          </cell>
          <cell r="B21">
            <v>0.39355928114823302</v>
          </cell>
          <cell r="C21">
            <v>0.36200112422709385</v>
          </cell>
          <cell r="D21">
            <v>0.43192948090107736</v>
          </cell>
          <cell r="F21" t="str">
            <v>KEW2uE1BHW3sRH</v>
          </cell>
          <cell r="G21">
            <v>12724</v>
          </cell>
          <cell r="H21">
            <v>4586</v>
          </cell>
          <cell r="I21">
            <v>0.36042125117887458</v>
          </cell>
        </row>
        <row r="22">
          <cell r="A22" t="str">
            <v>Cnpc9RQBMJLYE7</v>
          </cell>
          <cell r="B22">
            <v>0.22281663768891266</v>
          </cell>
          <cell r="C22">
            <v>0.22257485856216366</v>
          </cell>
          <cell r="D22">
            <v>0.22488479262672811</v>
          </cell>
          <cell r="F22" t="str">
            <v>KfpS0VbTpzdyy1</v>
          </cell>
          <cell r="G22">
            <v>12721</v>
          </cell>
          <cell r="H22">
            <v>4560</v>
          </cell>
          <cell r="I22">
            <v>0.35846238503262323</v>
          </cell>
        </row>
        <row r="23">
          <cell r="A23" t="str">
            <v>CNRlVNc5fXhCCn</v>
          </cell>
          <cell r="B23">
            <v>0.33226982680036465</v>
          </cell>
          <cell r="C23">
            <v>0.37634621084873038</v>
          </cell>
          <cell r="D23">
            <v>0.37875358382375129</v>
          </cell>
          <cell r="F23" t="str">
            <v>JUbNvNRp3egEAc</v>
          </cell>
          <cell r="G23">
            <v>12404</v>
          </cell>
          <cell r="H23">
            <v>5360</v>
          </cell>
          <cell r="I23">
            <v>0.43211867139632376</v>
          </cell>
        </row>
        <row r="24">
          <cell r="A24" t="str">
            <v>Cv3bWqTtUcKquU</v>
          </cell>
          <cell r="C24">
            <v>0.30497131931166349</v>
          </cell>
          <cell r="D24">
            <v>0.35335689045936397</v>
          </cell>
          <cell r="F24" t="str">
            <v>DjMNOSfs9kadJG</v>
          </cell>
          <cell r="G24">
            <v>11487</v>
          </cell>
          <cell r="H24">
            <v>3210</v>
          </cell>
          <cell r="I24">
            <v>0.27944633063463042</v>
          </cell>
        </row>
        <row r="25">
          <cell r="A25" t="str">
            <v>CWAhjCOpHVrUyZ</v>
          </cell>
          <cell r="B25">
            <v>0.22222222222222221</v>
          </cell>
          <cell r="C25">
            <v>0.15625</v>
          </cell>
          <cell r="D25">
            <v>0.13127853881278539</v>
          </cell>
          <cell r="F25" t="str">
            <v>EyqQxodBBBYpm6</v>
          </cell>
          <cell r="G25">
            <v>11242</v>
          </cell>
          <cell r="H25">
            <v>3489</v>
          </cell>
          <cell r="I25">
            <v>0.31035402953211172</v>
          </cell>
        </row>
        <row r="26">
          <cell r="A26" t="str">
            <v>CyFgPUrwzJ5VhG</v>
          </cell>
          <cell r="C26">
            <v>3.125E-2</v>
          </cell>
          <cell r="D26">
            <v>0.44058744993324434</v>
          </cell>
          <cell r="F26" t="str">
            <v>KTYN1O0P2edwqz</v>
          </cell>
          <cell r="G26">
            <v>10402</v>
          </cell>
          <cell r="H26">
            <v>615</v>
          </cell>
          <cell r="I26">
            <v>5.9123245529705826E-2</v>
          </cell>
        </row>
        <row r="27">
          <cell r="A27" t="str">
            <v>CZlY9e0UeP7LJ0</v>
          </cell>
          <cell r="C27">
            <v>0.39539748953974896</v>
          </cell>
          <cell r="D27">
            <v>0.38045112781954887</v>
          </cell>
          <cell r="F27" t="str">
            <v>Je6WBJUrSvp7Ut</v>
          </cell>
          <cell r="G27">
            <v>10026</v>
          </cell>
          <cell r="H27">
            <v>1269</v>
          </cell>
          <cell r="I27">
            <v>0.12657091561938957</v>
          </cell>
        </row>
        <row r="28">
          <cell r="A28" t="str">
            <v>D717VUIhQlVv1k</v>
          </cell>
          <cell r="B28">
            <v>5.2805280528052806E-2</v>
          </cell>
          <cell r="F28" t="str">
            <v>FR2kZCaWIQTnDn</v>
          </cell>
          <cell r="G28">
            <v>8946</v>
          </cell>
          <cell r="H28">
            <v>3814</v>
          </cell>
          <cell r="I28">
            <v>0.42633579253297565</v>
          </cell>
        </row>
        <row r="29">
          <cell r="A29" t="str">
            <v>DAWmG2a1suSxu6</v>
          </cell>
          <cell r="B29">
            <v>0.36863136863136864</v>
          </cell>
          <cell r="C29">
            <v>0.32885085574572126</v>
          </cell>
          <cell r="D29">
            <v>0.36821705426356588</v>
          </cell>
          <cell r="F29" t="str">
            <v>GJJXcN2y68zim0</v>
          </cell>
          <cell r="G29">
            <v>8403</v>
          </cell>
          <cell r="H29">
            <v>2831</v>
          </cell>
          <cell r="I29">
            <v>0.33690348684993454</v>
          </cell>
        </row>
        <row r="30">
          <cell r="A30" t="str">
            <v>DbMrQazwD7uKc8</v>
          </cell>
          <cell r="C30">
            <v>0.2831858407079646</v>
          </cell>
          <cell r="D30">
            <v>0.28406909788867563</v>
          </cell>
          <cell r="F30" t="str">
            <v>EjVxgGR8XuJ2Hk</v>
          </cell>
          <cell r="G30">
            <v>8044</v>
          </cell>
          <cell r="H30">
            <v>4273</v>
          </cell>
          <cell r="I30">
            <v>0.5312033814022874</v>
          </cell>
        </row>
        <row r="31">
          <cell r="A31" t="str">
            <v>DgBxwWGeVo8ryn</v>
          </cell>
          <cell r="B31">
            <v>0.20481927710843373</v>
          </cell>
          <cell r="C31">
            <v>0.22532188841201717</v>
          </cell>
          <cell r="D31">
            <v>0.17901234567901234</v>
          </cell>
          <cell r="F31" t="str">
            <v>Cg5zLXeNNRXpV2</v>
          </cell>
          <cell r="G31">
            <v>7902</v>
          </cell>
          <cell r="H31">
            <v>716</v>
          </cell>
          <cell r="I31">
            <v>9.0609972158947102E-2</v>
          </cell>
        </row>
        <row r="32">
          <cell r="A32" t="str">
            <v>DIWnQs9p4Flbc8</v>
          </cell>
          <cell r="C32" t="e">
            <v>#N/A</v>
          </cell>
          <cell r="D32">
            <v>0.18042813455657492</v>
          </cell>
          <cell r="F32" t="str">
            <v>K1vBlTvdaQbnmm</v>
          </cell>
          <cell r="G32">
            <v>7855</v>
          </cell>
          <cell r="H32">
            <v>1764</v>
          </cell>
          <cell r="I32">
            <v>0.22457033736473583</v>
          </cell>
        </row>
        <row r="33">
          <cell r="A33" t="str">
            <v>DjMNOSfs9kadJG</v>
          </cell>
          <cell r="B33">
            <v>0.29328436516264428</v>
          </cell>
          <cell r="C33">
            <v>0.29184357541899442</v>
          </cell>
          <cell r="D33">
            <v>0.24562500000000001</v>
          </cell>
          <cell r="F33" t="str">
            <v>AcYfxxBv59MS9D</v>
          </cell>
          <cell r="G33">
            <v>7146</v>
          </cell>
          <cell r="H33">
            <v>3145</v>
          </cell>
          <cell r="I33">
            <v>0.44010635320458996</v>
          </cell>
        </row>
        <row r="34">
          <cell r="A34" t="str">
            <v>Dq1Jah4WlPL0qX</v>
          </cell>
          <cell r="B34">
            <v>0.51251956181533642</v>
          </cell>
          <cell r="C34">
            <v>0.47206165703275532</v>
          </cell>
          <cell r="D34">
            <v>0.45503597122302158</v>
          </cell>
          <cell r="F34" t="str">
            <v>ImTHaUCITx0l76</v>
          </cell>
          <cell r="G34">
            <v>6894</v>
          </cell>
          <cell r="H34">
            <v>2020</v>
          </cell>
          <cell r="I34">
            <v>0.29300841311285175</v>
          </cell>
        </row>
        <row r="35">
          <cell r="A35" t="str">
            <v>DTe2TfaSQxNZoY</v>
          </cell>
          <cell r="C35">
            <v>9.1286307053941904E-2</v>
          </cell>
          <cell r="F35" t="str">
            <v>JXnKCCykNo31Pk</v>
          </cell>
          <cell r="G35">
            <v>6383</v>
          </cell>
          <cell r="H35">
            <v>2478</v>
          </cell>
          <cell r="I35">
            <v>0.3882187059376469</v>
          </cell>
        </row>
        <row r="36">
          <cell r="A36" t="str">
            <v>DUKiYoYvbaUXud</v>
          </cell>
          <cell r="C36">
            <v>0.46585076983813661</v>
          </cell>
          <cell r="D36">
            <v>0.46870451237263466</v>
          </cell>
          <cell r="F36" t="str">
            <v>HqywhSmhfWBnE5</v>
          </cell>
          <cell r="G36">
            <v>6132</v>
          </cell>
          <cell r="H36">
            <v>1801</v>
          </cell>
          <cell r="I36">
            <v>0.29370515329419439</v>
          </cell>
        </row>
        <row r="37">
          <cell r="A37" t="str">
            <v>DzyQ9A6YiAcZpT</v>
          </cell>
          <cell r="B37" t="e">
            <v>#N/A</v>
          </cell>
          <cell r="C37">
            <v>0.39915769770706599</v>
          </cell>
          <cell r="D37">
            <v>0.33153347732181426</v>
          </cell>
          <cell r="F37" t="str">
            <v>JkuJOHbtFLHR1p</v>
          </cell>
          <cell r="G37">
            <v>5972</v>
          </cell>
          <cell r="H37">
            <v>2367</v>
          </cell>
          <cell r="I37">
            <v>0.39634963161419962</v>
          </cell>
        </row>
        <row r="38">
          <cell r="A38" t="str">
            <v>EaLgXhKsT4cKFy</v>
          </cell>
          <cell r="B38" t="e">
            <v>#N/A</v>
          </cell>
          <cell r="F38" t="str">
            <v>DUKiYoYvbaUXud</v>
          </cell>
          <cell r="G38">
            <v>5968</v>
          </cell>
          <cell r="H38">
            <v>2790</v>
          </cell>
          <cell r="I38">
            <v>0.46749329758713137</v>
          </cell>
        </row>
        <row r="39">
          <cell r="A39" t="str">
            <v>EFuW7roPMY4a1a</v>
          </cell>
          <cell r="B39">
            <v>0.43079995008111821</v>
          </cell>
          <cell r="C39">
            <v>0.47242087957254419</v>
          </cell>
          <cell r="D39">
            <v>0.4537846153846154</v>
          </cell>
          <cell r="F39" t="str">
            <v>HWYZ8LMZYIPP7R</v>
          </cell>
          <cell r="G39">
            <v>5573</v>
          </cell>
          <cell r="H39">
            <v>1895</v>
          </cell>
          <cell r="I39">
            <v>0.3400322985824511</v>
          </cell>
        </row>
        <row r="40">
          <cell r="A40" t="str">
            <v>EgJm6gZLt1zCuE</v>
          </cell>
          <cell r="C40" t="e">
            <v>#N/A</v>
          </cell>
          <cell r="D40">
            <v>0.19475655430711611</v>
          </cell>
          <cell r="F40" t="str">
            <v>KlpElbWI45gJpg</v>
          </cell>
          <cell r="G40">
            <v>5408</v>
          </cell>
          <cell r="H40">
            <v>3791</v>
          </cell>
          <cell r="I40">
            <v>0.70099852071005919</v>
          </cell>
        </row>
        <row r="41">
          <cell r="A41" t="str">
            <v>EI4ukb2NBun8pV</v>
          </cell>
          <cell r="B41">
            <v>0.28125</v>
          </cell>
          <cell r="D41">
            <v>0.32214594457157386</v>
          </cell>
          <cell r="F41" t="str">
            <v>Glk1BQ6cvvA8DJ</v>
          </cell>
          <cell r="G41">
            <v>4940</v>
          </cell>
          <cell r="H41">
            <v>2126</v>
          </cell>
          <cell r="I41">
            <v>0.4303643724696356</v>
          </cell>
        </row>
        <row r="42">
          <cell r="A42" t="str">
            <v>EjVxgGR8XuJ2Hk</v>
          </cell>
          <cell r="C42" t="e">
            <v>#N/A</v>
          </cell>
          <cell r="D42">
            <v>0.53146766169154225</v>
          </cell>
          <cell r="F42" t="str">
            <v>KWMgR4RwgXle8r</v>
          </cell>
          <cell r="G42">
            <v>4673</v>
          </cell>
          <cell r="H42">
            <v>484</v>
          </cell>
          <cell r="I42">
            <v>0.10357372137812969</v>
          </cell>
        </row>
        <row r="43">
          <cell r="A43" t="str">
            <v>EoP2M7mLTV2ed2</v>
          </cell>
          <cell r="C43">
            <v>0.20078740157480315</v>
          </cell>
          <cell r="F43" t="str">
            <v>K4dmh8k1ALh7c1</v>
          </cell>
          <cell r="G43">
            <v>4508</v>
          </cell>
          <cell r="H43">
            <v>1084</v>
          </cell>
          <cell r="I43">
            <v>0.24046140195208518</v>
          </cell>
        </row>
        <row r="44">
          <cell r="A44" t="str">
            <v>Epp1mjC9Pob5AU</v>
          </cell>
          <cell r="C44" t="e">
            <v>#N/A</v>
          </cell>
          <cell r="D44">
            <v>0.38834080717488789</v>
          </cell>
          <cell r="F44" t="str">
            <v>CEJeWFPkKwBRUI</v>
          </cell>
          <cell r="G44">
            <v>4152</v>
          </cell>
          <cell r="H44">
            <v>1460</v>
          </cell>
          <cell r="I44">
            <v>0.3516377649325626</v>
          </cell>
        </row>
        <row r="45">
          <cell r="A45" t="str">
            <v>EQ429y09rIM2Ws</v>
          </cell>
          <cell r="B45">
            <v>0.33333333333333331</v>
          </cell>
          <cell r="C45">
            <v>1.3761467889908258E-2</v>
          </cell>
          <cell r="F45" t="str">
            <v>EI4ukb2NBun8pV</v>
          </cell>
          <cell r="G45">
            <v>3965</v>
          </cell>
          <cell r="H45">
            <v>1276</v>
          </cell>
          <cell r="I45">
            <v>0.32181588902900377</v>
          </cell>
        </row>
        <row r="46">
          <cell r="A46" t="str">
            <v>EsrkhawZLKRlt1</v>
          </cell>
          <cell r="B46">
            <v>0.16830466830466831</v>
          </cell>
          <cell r="C46">
            <v>0.13922375771831813</v>
          </cell>
          <cell r="D46">
            <v>0.14033771106941839</v>
          </cell>
          <cell r="F46" t="str">
            <v>Dq1Jah4WlPL0qX</v>
          </cell>
          <cell r="G46">
            <v>3947</v>
          </cell>
          <cell r="H46">
            <v>1896</v>
          </cell>
          <cell r="I46">
            <v>0.48036483405117814</v>
          </cell>
        </row>
        <row r="47">
          <cell r="A47" t="str">
            <v>ETi0FaSDpavJGT</v>
          </cell>
          <cell r="B47">
            <v>0.17899408284023668</v>
          </cell>
          <cell r="C47">
            <v>0.12236710130391174</v>
          </cell>
          <cell r="F47" t="str">
            <v>4af5pL6Gz4AElE</v>
          </cell>
          <cell r="G47">
            <v>3887</v>
          </cell>
          <cell r="H47">
            <v>1801</v>
          </cell>
          <cell r="I47">
            <v>0.46333933624903523</v>
          </cell>
        </row>
        <row r="48">
          <cell r="A48" t="str">
            <v>EwBkUWHzriaVeC</v>
          </cell>
          <cell r="B48">
            <v>0.18181818181818182</v>
          </cell>
          <cell r="C48">
            <v>0.52380952380952384</v>
          </cell>
          <cell r="D48">
            <v>0.66666666666666663</v>
          </cell>
          <cell r="F48" t="str">
            <v>JWOhiDzI1AfUCS</v>
          </cell>
          <cell r="G48">
            <v>3752</v>
          </cell>
          <cell r="H48">
            <v>1713</v>
          </cell>
          <cell r="I48">
            <v>0.45655650319829422</v>
          </cell>
        </row>
        <row r="49">
          <cell r="A49" t="str">
            <v>EyqQxodBBBYpm6</v>
          </cell>
          <cell r="B49">
            <v>0.24103058030339514</v>
          </cell>
          <cell r="C49">
            <v>0.31273601098523857</v>
          </cell>
          <cell r="D49">
            <v>0.37763409961685823</v>
          </cell>
          <cell r="F49" t="str">
            <v>9Z47KCX4ECrR1h</v>
          </cell>
          <cell r="G49">
            <v>3704</v>
          </cell>
          <cell r="H49">
            <v>1628</v>
          </cell>
          <cell r="I49">
            <v>0.43952483801295894</v>
          </cell>
        </row>
        <row r="50">
          <cell r="A50" t="str">
            <v>F047eWmEQo1miV</v>
          </cell>
          <cell r="D50">
            <v>0.33816425120772947</v>
          </cell>
          <cell r="F50" t="str">
            <v>6oRQTWAwVSFMxr</v>
          </cell>
          <cell r="G50">
            <v>3601</v>
          </cell>
          <cell r="H50">
            <v>1606</v>
          </cell>
          <cell r="I50">
            <v>0.44598722577061928</v>
          </cell>
        </row>
        <row r="51">
          <cell r="A51" t="str">
            <v>F6sBylGu7qqvkb</v>
          </cell>
          <cell r="C51" t="e">
            <v>#N/A</v>
          </cell>
          <cell r="D51">
            <v>0.44758064516129031</v>
          </cell>
          <cell r="F51" t="str">
            <v>4s9SNNqFP98T0g</v>
          </cell>
          <cell r="G51">
            <v>3493</v>
          </cell>
          <cell r="H51">
            <v>827</v>
          </cell>
          <cell r="I51">
            <v>0.23675923275121671</v>
          </cell>
        </row>
        <row r="52">
          <cell r="A52" t="str">
            <v>FBucytqtP2T6LA</v>
          </cell>
          <cell r="C52">
            <v>0.73895582329317266</v>
          </cell>
          <cell r="D52">
            <v>0.68307086614173229</v>
          </cell>
          <cell r="F52" t="str">
            <v>DAWmG2a1suSxu6</v>
          </cell>
          <cell r="G52">
            <v>3411</v>
          </cell>
          <cell r="H52">
            <v>1192</v>
          </cell>
          <cell r="I52">
            <v>0.34945763705658167</v>
          </cell>
        </row>
        <row r="53">
          <cell r="A53" t="str">
            <v>FBZftClq7omC5j</v>
          </cell>
          <cell r="B53">
            <v>0.375</v>
          </cell>
          <cell r="C53">
            <v>0.31620533840341736</v>
          </cell>
          <cell r="D53">
            <v>0.30009444748222897</v>
          </cell>
          <cell r="F53" t="str">
            <v>KVC3GJ7wOHqHIg</v>
          </cell>
          <cell r="G53">
            <v>3373</v>
          </cell>
          <cell r="H53">
            <v>1089</v>
          </cell>
          <cell r="I53">
            <v>0.32285798991995257</v>
          </cell>
        </row>
        <row r="54">
          <cell r="A54" t="str">
            <v>Fc6hmz8dLbv2Mm</v>
          </cell>
          <cell r="B54">
            <v>0.45132743362831856</v>
          </cell>
          <cell r="C54">
            <v>0.57745228584110075</v>
          </cell>
          <cell r="D54">
            <v>0.52287581699346408</v>
          </cell>
          <cell r="F54" t="str">
            <v>KHMaOJaweWyZ67</v>
          </cell>
          <cell r="G54">
            <v>3323</v>
          </cell>
          <cell r="H54">
            <v>417</v>
          </cell>
          <cell r="I54">
            <v>0.12548901594944328</v>
          </cell>
        </row>
        <row r="55">
          <cell r="A55" t="str">
            <v>FFAcTJFtJQ3Cyn</v>
          </cell>
          <cell r="B55">
            <v>0.11556545409552091</v>
          </cell>
          <cell r="C55">
            <v>0.13805732484076433</v>
          </cell>
          <cell r="D55">
            <v>0.11922705314009661</v>
          </cell>
          <cell r="F55" t="str">
            <v>JrxnNzs38GrmPw</v>
          </cell>
          <cell r="G55">
            <v>3295</v>
          </cell>
          <cell r="H55">
            <v>958</v>
          </cell>
          <cell r="I55">
            <v>0.29074355083459785</v>
          </cell>
        </row>
        <row r="56">
          <cell r="A56" t="str">
            <v>FipHp1HK9PGrRG</v>
          </cell>
          <cell r="C56">
            <v>0.14285714285714285</v>
          </cell>
          <cell r="D56">
            <v>0.14594594594594595</v>
          </cell>
          <cell r="F56" t="str">
            <v>DzyQ9A6YiAcZpT</v>
          </cell>
          <cell r="G56">
            <v>3064</v>
          </cell>
          <cell r="H56">
            <v>1160</v>
          </cell>
          <cell r="I56">
            <v>0.37859007832898173</v>
          </cell>
        </row>
        <row r="57">
          <cell r="A57" t="str">
            <v>FJ7kYIEv8H7sUP</v>
          </cell>
          <cell r="C57" t="e">
            <v>#N/A</v>
          </cell>
          <cell r="D57">
            <v>0.1103448275862069</v>
          </cell>
          <cell r="F57" t="str">
            <v>ETi0FaSDpavJGT</v>
          </cell>
          <cell r="G57">
            <v>3025</v>
          </cell>
          <cell r="H57">
            <v>485</v>
          </cell>
          <cell r="I57">
            <v>0.16033057851239668</v>
          </cell>
        </row>
        <row r="58">
          <cell r="A58" t="str">
            <v>Fk7CWqV8VZAcC8</v>
          </cell>
          <cell r="B58">
            <v>0.43317230273752011</v>
          </cell>
          <cell r="F58" t="str">
            <v>Fc6hmz8dLbv2Mm</v>
          </cell>
          <cell r="G58">
            <v>2825</v>
          </cell>
          <cell r="H58">
            <v>1592</v>
          </cell>
          <cell r="I58">
            <v>0.56353982300884953</v>
          </cell>
        </row>
        <row r="59">
          <cell r="A59" t="str">
            <v>FptmWhZqI9tpcG</v>
          </cell>
          <cell r="B59">
            <v>0.27108433734939757</v>
          </cell>
          <cell r="F59" t="str">
            <v>ITMw84kujaCKhO</v>
          </cell>
          <cell r="G59">
            <v>2748</v>
          </cell>
          <cell r="H59">
            <v>407</v>
          </cell>
          <cell r="I59">
            <v>0.14810771470160117</v>
          </cell>
        </row>
        <row r="60">
          <cell r="A60" t="str">
            <v>FR2kZCaWIQTnDn</v>
          </cell>
          <cell r="D60">
            <v>0.42633579253297565</v>
          </cell>
          <cell r="F60" t="str">
            <v>ICmqJzaoWUpyj6</v>
          </cell>
          <cell r="G60">
            <v>2736</v>
          </cell>
          <cell r="H60">
            <v>1125</v>
          </cell>
          <cell r="I60">
            <v>0.41118421052631576</v>
          </cell>
        </row>
        <row r="61">
          <cell r="A61" t="str">
            <v>FuGhy5pvof4qT1</v>
          </cell>
          <cell r="B61" t="e">
            <v>#N/A</v>
          </cell>
          <cell r="F61" t="str">
            <v>INmjGFuOqIvFAT</v>
          </cell>
          <cell r="G61">
            <v>2266</v>
          </cell>
          <cell r="H61">
            <v>871</v>
          </cell>
          <cell r="I61">
            <v>0.38437775816416592</v>
          </cell>
        </row>
        <row r="62">
          <cell r="A62" t="str">
            <v>FXSkw92HIIIAXD</v>
          </cell>
          <cell r="B62">
            <v>0.10755813953488372</v>
          </cell>
          <cell r="C62">
            <v>0.10857142857142857</v>
          </cell>
          <cell r="D62">
            <v>1</v>
          </cell>
          <cell r="F62" t="str">
            <v>HBWdEw8RwmhUFS</v>
          </cell>
          <cell r="G62">
            <v>2254</v>
          </cell>
          <cell r="H62">
            <v>531</v>
          </cell>
          <cell r="I62">
            <v>0.23558118899733807</v>
          </cell>
        </row>
        <row r="63">
          <cell r="A63" t="str">
            <v>FYAZJhVyaXPhce</v>
          </cell>
          <cell r="B63" t="e">
            <v>#N/A</v>
          </cell>
          <cell r="C63">
            <v>0.21951219512195122</v>
          </cell>
          <cell r="D63">
            <v>0.39914163090128757</v>
          </cell>
          <cell r="F63" t="str">
            <v>Epp1mjC9Pob5AU</v>
          </cell>
          <cell r="G63">
            <v>2234</v>
          </cell>
          <cell r="H63">
            <v>866</v>
          </cell>
          <cell r="I63">
            <v>0.38764547896150403</v>
          </cell>
        </row>
        <row r="64">
          <cell r="A64" t="str">
            <v>Fyc6ke7BHIjK4Y</v>
          </cell>
          <cell r="C64">
            <v>0.14893617021276595</v>
          </cell>
          <cell r="D64">
            <v>0.25</v>
          </cell>
          <cell r="F64" t="str">
            <v>I3g8LJWQSDjD5N</v>
          </cell>
          <cell r="G64">
            <v>2131</v>
          </cell>
          <cell r="H64">
            <v>579</v>
          </cell>
          <cell r="I64">
            <v>0.2717034256217738</v>
          </cell>
        </row>
        <row r="65">
          <cell r="A65" t="str">
            <v>GazZZMfDDUqFql</v>
          </cell>
          <cell r="B65">
            <v>0.25968992248062017</v>
          </cell>
          <cell r="F65" t="str">
            <v>IRNe12O1nqpPQL</v>
          </cell>
          <cell r="G65">
            <v>2007</v>
          </cell>
          <cell r="H65">
            <v>1159</v>
          </cell>
          <cell r="I65">
            <v>0.57747882411559537</v>
          </cell>
        </row>
        <row r="66">
          <cell r="A66" t="str">
            <v>GGONsupA74tYXV</v>
          </cell>
          <cell r="B66">
            <v>0.16532349787151074</v>
          </cell>
          <cell r="C66">
            <v>0.14808255322225033</v>
          </cell>
          <cell r="D66">
            <v>0.123367497343434</v>
          </cell>
          <cell r="F66" t="str">
            <v>Ig2sraTn1UHesP</v>
          </cell>
          <cell r="G66">
            <v>1562</v>
          </cell>
          <cell r="H66">
            <v>500</v>
          </cell>
          <cell r="I66">
            <v>0.3201024327784891</v>
          </cell>
        </row>
        <row r="67">
          <cell r="A67" t="str">
            <v>GIPCXBGBM15TRr</v>
          </cell>
          <cell r="B67">
            <v>0.26204024982650936</v>
          </cell>
          <cell r="C67">
            <v>0.28305932809149392</v>
          </cell>
          <cell r="D67">
            <v>0.26262475793237</v>
          </cell>
          <cell r="F67" t="str">
            <v>AG39x2k76faTSW</v>
          </cell>
          <cell r="G67">
            <v>1533</v>
          </cell>
          <cell r="H67">
            <v>790</v>
          </cell>
          <cell r="I67">
            <v>0.51532941943900845</v>
          </cell>
        </row>
        <row r="68">
          <cell r="A68" t="str">
            <v>GJJXcN2y68zim0</v>
          </cell>
          <cell r="B68">
            <v>0.34811165845648606</v>
          </cell>
          <cell r="C68">
            <v>0.32927220262904777</v>
          </cell>
          <cell r="D68">
            <v>0.33229120142920948</v>
          </cell>
          <cell r="F68" t="str">
            <v>Bair42uufy4vvx</v>
          </cell>
          <cell r="G68">
            <v>1462</v>
          </cell>
          <cell r="H68">
            <v>517</v>
          </cell>
          <cell r="I68">
            <v>0.353625170998632</v>
          </cell>
        </row>
        <row r="69">
          <cell r="A69" t="str">
            <v>GktyMulWzNhMpm</v>
          </cell>
          <cell r="B69">
            <v>0.44994675186368477</v>
          </cell>
          <cell r="C69">
            <v>0.49504296100462658</v>
          </cell>
          <cell r="D69">
            <v>0.5388908266480642</v>
          </cell>
          <cell r="F69" t="str">
            <v>Hs7yvRJD8z8x6c</v>
          </cell>
          <cell r="G69">
            <v>1368</v>
          </cell>
          <cell r="H69">
            <v>266</v>
          </cell>
          <cell r="I69">
            <v>0.19444444444444445</v>
          </cell>
        </row>
        <row r="70">
          <cell r="A70" t="str">
            <v>GlHbofhuspwr8q</v>
          </cell>
          <cell r="D70" t="e">
            <v>#N/A</v>
          </cell>
          <cell r="F70" t="str">
            <v>Cv3bWqTtUcKquU</v>
          </cell>
          <cell r="G70">
            <v>1329</v>
          </cell>
          <cell r="H70">
            <v>419</v>
          </cell>
          <cell r="I70">
            <v>0.31527464258841231</v>
          </cell>
        </row>
        <row r="71">
          <cell r="A71" t="str">
            <v>Glk1BQ6cvvA8DJ</v>
          </cell>
          <cell r="B71">
            <v>0.43459915611814348</v>
          </cell>
          <cell r="C71">
            <v>0.44444444444444442</v>
          </cell>
          <cell r="D71">
            <v>0.40534834623504573</v>
          </cell>
          <cell r="F71" t="str">
            <v>FYAZJhVyaXPhce</v>
          </cell>
          <cell r="G71">
            <v>1276</v>
          </cell>
          <cell r="H71">
            <v>405</v>
          </cell>
          <cell r="I71">
            <v>0.31739811912225707</v>
          </cell>
        </row>
        <row r="72">
          <cell r="A72" t="str">
            <v>GmqPQ2bPVnCEbH</v>
          </cell>
          <cell r="B72">
            <v>0</v>
          </cell>
          <cell r="C72" t="e">
            <v>#N/A</v>
          </cell>
          <cell r="D72" t="e">
            <v>#N/A</v>
          </cell>
          <cell r="F72" t="str">
            <v>FBucytqtP2T6LA</v>
          </cell>
          <cell r="G72">
            <v>1265</v>
          </cell>
          <cell r="H72">
            <v>439</v>
          </cell>
          <cell r="I72">
            <v>0.34703557312252964</v>
          </cell>
        </row>
        <row r="73">
          <cell r="A73" t="str">
            <v>GojbHV6bQOb7cq</v>
          </cell>
          <cell r="C73">
            <v>0.2446043165467626</v>
          </cell>
          <cell r="D73">
            <v>0.27816901408450706</v>
          </cell>
          <cell r="F73" t="str">
            <v>GyK5nF2BXsxj37</v>
          </cell>
          <cell r="G73">
            <v>1203</v>
          </cell>
          <cell r="H73">
            <v>378</v>
          </cell>
          <cell r="I73">
            <v>0.31421446384039903</v>
          </cell>
        </row>
        <row r="74">
          <cell r="A74" t="str">
            <v>GU1l44CZy5ajTk</v>
          </cell>
          <cell r="B74">
            <v>0.21897810218978103</v>
          </cell>
          <cell r="C74">
            <v>0.31472081218274112</v>
          </cell>
          <cell r="D74">
            <v>0.5496894409937888</v>
          </cell>
          <cell r="F74" t="str">
            <v>CZlY9e0UeP7LJ0</v>
          </cell>
          <cell r="G74">
            <v>1143</v>
          </cell>
          <cell r="H74">
            <v>442</v>
          </cell>
          <cell r="I74">
            <v>0.38670166229221348</v>
          </cell>
        </row>
        <row r="75">
          <cell r="A75" t="str">
            <v>GyK5nF2BXsxj37</v>
          </cell>
          <cell r="D75">
            <v>0.31421446384039903</v>
          </cell>
          <cell r="F75" t="str">
            <v>KI4s3olokKhxTO</v>
          </cell>
          <cell r="G75">
            <v>1098</v>
          </cell>
          <cell r="H75">
            <v>479</v>
          </cell>
          <cell r="I75">
            <v>0.43624772313296906</v>
          </cell>
        </row>
        <row r="76">
          <cell r="A76" t="str">
            <v>H9ooqgigIWh0pX</v>
          </cell>
          <cell r="B76">
            <v>0.19618528610354224</v>
          </cell>
          <cell r="F76" t="str">
            <v>IxuoDJGFt0deyp</v>
          </cell>
          <cell r="G76">
            <v>1050</v>
          </cell>
          <cell r="H76">
            <v>377</v>
          </cell>
          <cell r="I76">
            <v>0.35904761904761906</v>
          </cell>
        </row>
        <row r="77">
          <cell r="A77" t="str">
            <v>HBWdEw8RwmhUFS</v>
          </cell>
          <cell r="B77">
            <v>0.22800495662949194</v>
          </cell>
          <cell r="C77">
            <v>0.25468750000000001</v>
          </cell>
          <cell r="F77" t="str">
            <v>CWAhjCOpHVrUyZ</v>
          </cell>
          <cell r="G77">
            <v>935</v>
          </cell>
          <cell r="H77">
            <v>126</v>
          </cell>
          <cell r="I77">
            <v>0.13475935828877006</v>
          </cell>
        </row>
        <row r="78">
          <cell r="A78" t="str">
            <v>HbxHqUVrK9jFGZ</v>
          </cell>
          <cell r="B78">
            <v>0.12914798206278028</v>
          </cell>
          <cell r="C78">
            <v>0.13039698638075919</v>
          </cell>
          <cell r="D78">
            <v>0.10882025155230059</v>
          </cell>
          <cell r="F78" t="str">
            <v>D717VUIhQlVv1k</v>
          </cell>
          <cell r="G78">
            <v>909</v>
          </cell>
          <cell r="H78">
            <v>48</v>
          </cell>
          <cell r="I78">
            <v>5.2805280528052806E-2</v>
          </cell>
        </row>
        <row r="79">
          <cell r="A79" t="str">
            <v>HJHvrI58d1PqIe</v>
          </cell>
          <cell r="D79">
            <v>0.47308132875143183</v>
          </cell>
          <cell r="F79" t="str">
            <v>DgBxwWGeVo8ryn</v>
          </cell>
          <cell r="G79">
            <v>877</v>
          </cell>
          <cell r="H79">
            <v>185</v>
          </cell>
          <cell r="I79">
            <v>0.21094640820980615</v>
          </cell>
        </row>
        <row r="80">
          <cell r="A80" t="str">
            <v>HkBMSyQUhvsSBN</v>
          </cell>
          <cell r="B80">
            <v>0.40716025844719839</v>
          </cell>
          <cell r="C80">
            <v>0.32369266725094947</v>
          </cell>
          <cell r="D80">
            <v>0.33162332684710183</v>
          </cell>
          <cell r="F80" t="str">
            <v>HJHvrI58d1PqIe</v>
          </cell>
          <cell r="G80">
            <v>873</v>
          </cell>
          <cell r="H80">
            <v>413</v>
          </cell>
          <cell r="I80">
            <v>0.47308132875143183</v>
          </cell>
        </row>
        <row r="81">
          <cell r="A81" t="str">
            <v>HqywhSmhfWBnE5</v>
          </cell>
          <cell r="B81">
            <v>0.23584905660377359</v>
          </cell>
          <cell r="C81">
            <v>0.29366532405712192</v>
          </cell>
          <cell r="D81">
            <v>0.30705244122965641</v>
          </cell>
          <cell r="F81" t="str">
            <v>IfGwEErjOuJCLA</v>
          </cell>
          <cell r="G81">
            <v>853</v>
          </cell>
          <cell r="H81">
            <v>318</v>
          </cell>
          <cell r="I81">
            <v>0.37280187573270807</v>
          </cell>
        </row>
        <row r="82">
          <cell r="A82" t="str">
            <v>Hs7yvRJD8z8x6c</v>
          </cell>
          <cell r="B82">
            <v>0.17147192716236723</v>
          </cell>
          <cell r="C82">
            <v>0.21223709369024857</v>
          </cell>
          <cell r="D82">
            <v>0.22580645161290322</v>
          </cell>
          <cell r="F82" t="str">
            <v>GU1l44CZy5ajTk</v>
          </cell>
          <cell r="G82">
            <v>793</v>
          </cell>
          <cell r="H82">
            <v>299</v>
          </cell>
          <cell r="I82">
            <v>0.37704918032786883</v>
          </cell>
        </row>
        <row r="83">
          <cell r="A83" t="str">
            <v>HWRZTgiP85olvk</v>
          </cell>
          <cell r="B83">
            <v>0.21328671328671328</v>
          </cell>
          <cell r="C83">
            <v>0.23795346785753665</v>
          </cell>
          <cell r="D83">
            <v>0.23306735943588791</v>
          </cell>
          <cell r="F83" t="str">
            <v>A8VsKMKnpKBEgx</v>
          </cell>
          <cell r="G83">
            <v>792</v>
          </cell>
          <cell r="H83">
            <v>174</v>
          </cell>
          <cell r="I83">
            <v>0.2196969696969697</v>
          </cell>
        </row>
        <row r="84">
          <cell r="A84" t="str">
            <v>HWYZ8LMZYIPP7R</v>
          </cell>
          <cell r="C84">
            <v>0.32425940752602084</v>
          </cell>
          <cell r="D84">
            <v>0.35284552845528455</v>
          </cell>
          <cell r="F84" t="str">
            <v>CyFgPUrwzJ5VhG</v>
          </cell>
          <cell r="G84">
            <v>781</v>
          </cell>
          <cell r="H84">
            <v>331</v>
          </cell>
          <cell r="I84">
            <v>0.42381562099871961</v>
          </cell>
        </row>
        <row r="85">
          <cell r="A85" t="str">
            <v>HZcXRuzVGxM9jr</v>
          </cell>
          <cell r="B85" t="e">
            <v>#N/A</v>
          </cell>
          <cell r="C85">
            <v>0.29357798165137616</v>
          </cell>
          <cell r="D85">
            <v>0.27272727272727271</v>
          </cell>
          <cell r="F85" t="str">
            <v>Bh9FNUyx2QcRjt</v>
          </cell>
          <cell r="G85">
            <v>769</v>
          </cell>
          <cell r="H85">
            <v>186</v>
          </cell>
          <cell r="I85">
            <v>0.24187256176853056</v>
          </cell>
        </row>
        <row r="86">
          <cell r="A86" t="str">
            <v>I3FZ4AJxZ7Nxvo</v>
          </cell>
          <cell r="B86">
            <v>0.22580645161290322</v>
          </cell>
          <cell r="C86">
            <v>0.29166666666666669</v>
          </cell>
          <cell r="F86" t="str">
            <v>IYrDs9VaE1irQI</v>
          </cell>
          <cell r="G86">
            <v>752</v>
          </cell>
          <cell r="H86">
            <v>79</v>
          </cell>
          <cell r="I86">
            <v>0.10505319148936171</v>
          </cell>
        </row>
        <row r="87">
          <cell r="A87" t="str">
            <v>I3g8LJWQSDjD5N</v>
          </cell>
          <cell r="B87" t="e">
            <v>#N/A</v>
          </cell>
          <cell r="C87">
            <v>0.22727272727272727</v>
          </cell>
          <cell r="D87">
            <v>0.27268408551068885</v>
          </cell>
          <cell r="F87" t="str">
            <v>DbMrQazwD7uKc8</v>
          </cell>
          <cell r="G87">
            <v>747</v>
          </cell>
          <cell r="H87">
            <v>212</v>
          </cell>
          <cell r="I87">
            <v>0.28380187416331992</v>
          </cell>
        </row>
        <row r="88">
          <cell r="A88" t="str">
            <v>IBvIibiS91pUsG</v>
          </cell>
          <cell r="C88">
            <v>0.17857142857142858</v>
          </cell>
          <cell r="D88">
            <v>0.41463414634146339</v>
          </cell>
          <cell r="F88" t="str">
            <v>Fk7CWqV8VZAcC8</v>
          </cell>
          <cell r="G88">
            <v>621</v>
          </cell>
          <cell r="H88">
            <v>269</v>
          </cell>
          <cell r="I88">
            <v>0.43317230273752011</v>
          </cell>
        </row>
        <row r="89">
          <cell r="A89" t="str">
            <v>ICmqJzaoWUpyj6</v>
          </cell>
          <cell r="B89">
            <v>0.39851150202976998</v>
          </cell>
          <cell r="C89">
            <v>0.43902439024390244</v>
          </cell>
          <cell r="D89">
            <v>0.39798488664987408</v>
          </cell>
          <cell r="F89" t="str">
            <v>KSNr9V17ZQl5YV</v>
          </cell>
          <cell r="G89">
            <v>617</v>
          </cell>
          <cell r="H89">
            <v>243</v>
          </cell>
          <cell r="I89">
            <v>0.39384116693679094</v>
          </cell>
        </row>
        <row r="90">
          <cell r="A90" t="str">
            <v>IfGwEErjOuJCLA</v>
          </cell>
          <cell r="D90">
            <v>0.37280187573270807</v>
          </cell>
          <cell r="F90" t="str">
            <v>KOTiDLkIWgbjJO</v>
          </cell>
          <cell r="G90">
            <v>595</v>
          </cell>
          <cell r="H90">
            <v>66</v>
          </cell>
          <cell r="I90">
            <v>0.11092436974789915</v>
          </cell>
        </row>
        <row r="91">
          <cell r="A91" t="str">
            <v>Ig2sraTn1UHesP</v>
          </cell>
          <cell r="B91" t="e">
            <v>#N/A</v>
          </cell>
          <cell r="C91">
            <v>0.31730769230769229</v>
          </cell>
          <cell r="D91">
            <v>0.36893203883495146</v>
          </cell>
          <cell r="F91" t="str">
            <v>KEvZvkawa0Q9Uq</v>
          </cell>
          <cell r="G91">
            <v>574</v>
          </cell>
          <cell r="H91">
            <v>13</v>
          </cell>
          <cell r="I91">
            <v>2.2648083623693381E-2</v>
          </cell>
        </row>
        <row r="92">
          <cell r="A92" t="str">
            <v>IH7E2OJQGEKKTN</v>
          </cell>
          <cell r="B92">
            <v>0.18569436945467438</v>
          </cell>
          <cell r="C92">
            <v>0.19920341215580506</v>
          </cell>
          <cell r="D92">
            <v>0.18974209720879143</v>
          </cell>
          <cell r="F92" t="str">
            <v>KhmLypv5QqOWIX</v>
          </cell>
          <cell r="G92">
            <v>524</v>
          </cell>
          <cell r="H92">
            <v>202</v>
          </cell>
          <cell r="I92">
            <v>0.38549618320610685</v>
          </cell>
        </row>
        <row r="93">
          <cell r="A93" t="str">
            <v>ImTHaUCITx0l76</v>
          </cell>
          <cell r="B93">
            <v>0.31831085876508164</v>
          </cell>
          <cell r="C93">
            <v>0.30188679245283018</v>
          </cell>
          <cell r="D93">
            <v>0.24378378378378379</v>
          </cell>
          <cell r="F93" t="str">
            <v>FXSkw92HIIIAXD</v>
          </cell>
          <cell r="G93">
            <v>520</v>
          </cell>
          <cell r="H93">
            <v>57</v>
          </cell>
          <cell r="I93">
            <v>0.10961538461538461</v>
          </cell>
        </row>
        <row r="94">
          <cell r="A94" t="str">
            <v>INmjGFuOqIvFAT</v>
          </cell>
          <cell r="B94">
            <v>0.3393782383419689</v>
          </cell>
          <cell r="C94">
            <v>0.38590956887486855</v>
          </cell>
          <cell r="D94">
            <v>0.44567219152854515</v>
          </cell>
          <cell r="F94" t="str">
            <v>9hFkguatLAD5WJ</v>
          </cell>
          <cell r="G94">
            <v>493</v>
          </cell>
          <cell r="H94">
            <v>126</v>
          </cell>
          <cell r="I94">
            <v>0.25557809330628806</v>
          </cell>
        </row>
        <row r="95">
          <cell r="A95" t="str">
            <v>IRNe12O1nqpPQL</v>
          </cell>
          <cell r="B95">
            <v>0.55088195386702854</v>
          </cell>
          <cell r="C95">
            <v>0.56628477905073649</v>
          </cell>
          <cell r="D95">
            <v>0.61760242792109254</v>
          </cell>
          <cell r="F95" t="str">
            <v>EQ429y09rIM2Ws</v>
          </cell>
          <cell r="G95">
            <v>439</v>
          </cell>
          <cell r="H95">
            <v>7</v>
          </cell>
          <cell r="I95">
            <v>1.5945330296127564E-2</v>
          </cell>
        </row>
        <row r="96">
          <cell r="A96" t="str">
            <v>ITMw84kujaCKhO</v>
          </cell>
          <cell r="C96">
            <v>0.16666666666666666</v>
          </cell>
          <cell r="D96">
            <v>0.14806710430342815</v>
          </cell>
          <cell r="F96" t="str">
            <v>GojbHV6bQOb7cq</v>
          </cell>
          <cell r="G96">
            <v>423</v>
          </cell>
          <cell r="H96">
            <v>113</v>
          </cell>
          <cell r="I96">
            <v>0.26713947990543735</v>
          </cell>
        </row>
        <row r="97">
          <cell r="A97" t="str">
            <v>Iv4UUmYW8dprWl</v>
          </cell>
          <cell r="B97">
            <v>0.18811881188118812</v>
          </cell>
          <cell r="F97" t="str">
            <v>8HU9d2S4VmFNEs</v>
          </cell>
          <cell r="G97">
            <v>392</v>
          </cell>
          <cell r="H97">
            <v>85</v>
          </cell>
          <cell r="I97">
            <v>0.21683673469387754</v>
          </cell>
        </row>
        <row r="98">
          <cell r="A98" t="str">
            <v>IxuoDJGFt0deyp</v>
          </cell>
          <cell r="C98">
            <v>0.3364485981308411</v>
          </cell>
          <cell r="D98">
            <v>0.36483253588516745</v>
          </cell>
          <cell r="F98" t="str">
            <v>J2YKpnUic52fJZ</v>
          </cell>
          <cell r="G98">
            <v>372</v>
          </cell>
          <cell r="H98">
            <v>87</v>
          </cell>
          <cell r="I98">
            <v>0.23387096774193547</v>
          </cell>
        </row>
        <row r="99">
          <cell r="A99" t="str">
            <v>IYrDs9VaE1irQI</v>
          </cell>
          <cell r="B99">
            <v>0.10505319148936171</v>
          </cell>
          <cell r="F99" t="str">
            <v>H9ooqgigIWh0pX</v>
          </cell>
          <cell r="G99">
            <v>367</v>
          </cell>
          <cell r="H99">
            <v>72</v>
          </cell>
          <cell r="I99">
            <v>0.19618528610354224</v>
          </cell>
        </row>
        <row r="100">
          <cell r="A100" t="str">
            <v>J1rTWZUWmgNzSW</v>
          </cell>
          <cell r="B100">
            <v>0.4716287686377626</v>
          </cell>
          <cell r="C100">
            <v>0.45106302081683092</v>
          </cell>
          <cell r="D100">
            <v>0.50106044538706251</v>
          </cell>
          <cell r="F100" t="str">
            <v>JuKlzwzg9RwiC7</v>
          </cell>
          <cell r="G100">
            <v>364</v>
          </cell>
          <cell r="H100">
            <v>73</v>
          </cell>
          <cell r="I100">
            <v>0.20054945054945056</v>
          </cell>
        </row>
        <row r="101">
          <cell r="A101" t="str">
            <v>J2YKpnUic52fJZ</v>
          </cell>
          <cell r="B101">
            <v>0.26063829787234044</v>
          </cell>
          <cell r="C101">
            <v>0.1951219512195122</v>
          </cell>
          <cell r="D101">
            <v>0.22950819672131148</v>
          </cell>
          <cell r="F101" t="str">
            <v>DIWnQs9p4Flbc8</v>
          </cell>
          <cell r="G101">
            <v>328</v>
          </cell>
          <cell r="H101">
            <v>59</v>
          </cell>
          <cell r="I101">
            <v>0.1798780487804878</v>
          </cell>
        </row>
        <row r="102">
          <cell r="A102" t="str">
            <v>J48RMdC1b73dYg</v>
          </cell>
          <cell r="B102" t="e">
            <v>#N/A</v>
          </cell>
          <cell r="C102">
            <v>0.33126755107969402</v>
          </cell>
          <cell r="D102">
            <v>0.33415354330708663</v>
          </cell>
          <cell r="F102" t="str">
            <v>EgJm6gZLt1zCuE</v>
          </cell>
          <cell r="G102">
            <v>278</v>
          </cell>
          <cell r="H102">
            <v>52</v>
          </cell>
          <cell r="I102">
            <v>0.18705035971223022</v>
          </cell>
        </row>
        <row r="103">
          <cell r="A103" t="str">
            <v>Je6WBJUrSvp7Ut</v>
          </cell>
          <cell r="B103">
            <v>0.125159409728548</v>
          </cell>
          <cell r="C103">
            <v>0.12886019090398654</v>
          </cell>
          <cell r="D103">
            <v>0.12615384615384614</v>
          </cell>
          <cell r="F103" t="str">
            <v>FipHp1HK9PGrRG</v>
          </cell>
          <cell r="G103">
            <v>262</v>
          </cell>
          <cell r="H103">
            <v>38</v>
          </cell>
          <cell r="I103">
            <v>0.14503816793893129</v>
          </cell>
        </row>
        <row r="104">
          <cell r="A104" t="str">
            <v>JgCI47IyMQyWhr</v>
          </cell>
          <cell r="B104">
            <v>0.37142857142857144</v>
          </cell>
          <cell r="F104" t="str">
            <v>GazZZMfDDUqFql</v>
          </cell>
          <cell r="G104">
            <v>258</v>
          </cell>
          <cell r="H104">
            <v>67</v>
          </cell>
          <cell r="I104">
            <v>0.25968992248062017</v>
          </cell>
        </row>
        <row r="105">
          <cell r="A105" t="str">
            <v>JkuJOHbtFLHR1p</v>
          </cell>
          <cell r="C105">
            <v>0.40454950936663692</v>
          </cell>
          <cell r="D105">
            <v>0.39142091152815012</v>
          </cell>
          <cell r="F105" t="str">
            <v>EoP2M7mLTV2ed2</v>
          </cell>
          <cell r="G105">
            <v>254</v>
          </cell>
          <cell r="H105">
            <v>51</v>
          </cell>
          <cell r="I105">
            <v>0.20078740157480315</v>
          </cell>
        </row>
        <row r="106">
          <cell r="A106" t="str">
            <v>JkYgXkOWXVEmTF</v>
          </cell>
          <cell r="B106">
            <v>0.29725293711126466</v>
          </cell>
          <cell r="C106">
            <v>0.31476793248945145</v>
          </cell>
          <cell r="F106" t="str">
            <v>F6sBylGu7qqvkb</v>
          </cell>
          <cell r="G106">
            <v>252</v>
          </cell>
          <cell r="H106">
            <v>111</v>
          </cell>
          <cell r="I106">
            <v>0.44047619047619047</v>
          </cell>
        </row>
        <row r="107">
          <cell r="A107" t="str">
            <v>JNrymGlbgxRl04</v>
          </cell>
          <cell r="B107">
            <v>0.320052901306001</v>
          </cell>
          <cell r="C107">
            <v>0.35352286773794811</v>
          </cell>
          <cell r="D107">
            <v>0.36653024101864484</v>
          </cell>
          <cell r="F107" t="str">
            <v>7Fbo3DxO6GSQLp</v>
          </cell>
          <cell r="G107">
            <v>242</v>
          </cell>
          <cell r="H107">
            <v>91</v>
          </cell>
          <cell r="I107">
            <v>0.37603305785123969</v>
          </cell>
        </row>
        <row r="108">
          <cell r="A108" t="str">
            <v>JrxnNzs38GrmPw</v>
          </cell>
          <cell r="B108" t="e">
            <v>#N/A</v>
          </cell>
          <cell r="C108">
            <v>0.28756476683937826</v>
          </cell>
          <cell r="D108">
            <v>0.29545454545454547</v>
          </cell>
          <cell r="F108" t="str">
            <v>DTe2TfaSQxNZoY</v>
          </cell>
          <cell r="G108">
            <v>241</v>
          </cell>
          <cell r="H108">
            <v>22</v>
          </cell>
          <cell r="I108">
            <v>9.1286307053941904E-2</v>
          </cell>
        </row>
        <row r="109">
          <cell r="A109" t="str">
            <v>JUbNvNRp3egEAc</v>
          </cell>
          <cell r="B109">
            <v>0.25363372093023256</v>
          </cell>
          <cell r="C109">
            <v>0.44627411842980708</v>
          </cell>
          <cell r="D109">
            <v>0.46411483253588515</v>
          </cell>
          <cell r="F109" t="str">
            <v>F047eWmEQo1miV</v>
          </cell>
          <cell r="G109">
            <v>207</v>
          </cell>
          <cell r="H109">
            <v>70</v>
          </cell>
          <cell r="I109">
            <v>0.33816425120772947</v>
          </cell>
        </row>
        <row r="110">
          <cell r="A110" t="str">
            <v>JuKlzwzg9RwiC7</v>
          </cell>
          <cell r="C110">
            <v>0.1787709497206704</v>
          </cell>
          <cell r="D110">
            <v>0.22162162162162163</v>
          </cell>
          <cell r="F110" t="str">
            <v>GmqPQ2bPVnCEbH</v>
          </cell>
          <cell r="G110">
            <v>202</v>
          </cell>
          <cell r="H110">
            <v>0</v>
          </cell>
          <cell r="I110">
            <v>0</v>
          </cell>
        </row>
        <row r="111">
          <cell r="A111" t="str">
            <v>JWOhiDzI1AfUCS</v>
          </cell>
          <cell r="B111">
            <v>0.46153846153846156</v>
          </cell>
          <cell r="C111">
            <v>0.45968790637191159</v>
          </cell>
          <cell r="D111">
            <v>0.40924092409240925</v>
          </cell>
          <cell r="F111" t="str">
            <v>HZcXRuzVGxM9jr</v>
          </cell>
          <cell r="G111">
            <v>177</v>
          </cell>
          <cell r="H111">
            <v>50</v>
          </cell>
          <cell r="I111">
            <v>0.2824858757062147</v>
          </cell>
        </row>
        <row r="112">
          <cell r="A112" t="str">
            <v>JXnKCCykNo31Pk</v>
          </cell>
          <cell r="B112">
            <v>0.33580246913580247</v>
          </cell>
          <cell r="C112">
            <v>0.38526987503323584</v>
          </cell>
          <cell r="D112">
            <v>0.40279657194406854</v>
          </cell>
          <cell r="F112" t="str">
            <v>FptmWhZqI9tpcG</v>
          </cell>
          <cell r="G112">
            <v>166</v>
          </cell>
          <cell r="H112">
            <v>45</v>
          </cell>
          <cell r="I112">
            <v>0.27108433734939757</v>
          </cell>
        </row>
        <row r="113">
          <cell r="A113" t="str">
            <v>K1vBlTvdaQbnmm</v>
          </cell>
          <cell r="C113">
            <v>0.21947449768160743</v>
          </cell>
          <cell r="D113">
            <v>0.22813852813852814</v>
          </cell>
          <cell r="F113" t="str">
            <v>FJ7kYIEv8H7sUP</v>
          </cell>
          <cell r="G113">
            <v>147</v>
          </cell>
          <cell r="H113">
            <v>16</v>
          </cell>
          <cell r="I113">
            <v>0.10884353741496598</v>
          </cell>
        </row>
        <row r="114">
          <cell r="A114" t="str">
            <v>K4dmh8k1ALh7c1</v>
          </cell>
          <cell r="B114">
            <v>0.17711328349626221</v>
          </cell>
          <cell r="C114">
            <v>0.2594246031746032</v>
          </cell>
          <cell r="D114">
            <v>0.33598937583001326</v>
          </cell>
          <cell r="F114" t="str">
            <v>IBvIibiS91pUsG</v>
          </cell>
          <cell r="G114">
            <v>110</v>
          </cell>
          <cell r="H114">
            <v>39</v>
          </cell>
          <cell r="I114">
            <v>0.35454545454545455</v>
          </cell>
        </row>
        <row r="115">
          <cell r="A115" t="str">
            <v>K4i1ccODPOCW4a</v>
          </cell>
          <cell r="D115" t="e">
            <v>#N/A</v>
          </cell>
          <cell r="F115" t="str">
            <v>Iv4UUmYW8dprWl</v>
          </cell>
          <cell r="G115">
            <v>101</v>
          </cell>
          <cell r="H115">
            <v>19</v>
          </cell>
          <cell r="I115">
            <v>0.18811881188118812</v>
          </cell>
        </row>
        <row r="116">
          <cell r="A116" t="str">
            <v>KEvZvkawa0Q9Uq</v>
          </cell>
          <cell r="B116">
            <v>2.0080321285140562E-2</v>
          </cell>
          <cell r="C116">
            <v>3.9473684210526314E-2</v>
          </cell>
          <cell r="F116" t="str">
            <v>I3FZ4AJxZ7Nxvo</v>
          </cell>
          <cell r="G116">
            <v>79</v>
          </cell>
          <cell r="H116">
            <v>21</v>
          </cell>
          <cell r="I116">
            <v>0.26582278481012656</v>
          </cell>
        </row>
        <row r="117">
          <cell r="A117" t="str">
            <v>KEW2uE1BHW3sRH</v>
          </cell>
          <cell r="B117">
            <v>0.33155358770673266</v>
          </cell>
          <cell r="C117">
            <v>0.35018050541516244</v>
          </cell>
          <cell r="D117">
            <v>0.486986986986987</v>
          </cell>
          <cell r="F117" t="str">
            <v>Fyc6ke7BHIjK4Y</v>
          </cell>
          <cell r="G117">
            <v>71</v>
          </cell>
          <cell r="H117">
            <v>13</v>
          </cell>
          <cell r="I117">
            <v>0.18309859154929578</v>
          </cell>
        </row>
        <row r="118">
          <cell r="A118" t="str">
            <v>KfpS0VbTpzdyy1</v>
          </cell>
          <cell r="B118">
            <v>0.41417226634086746</v>
          </cell>
          <cell r="C118">
            <v>0.30255564715581201</v>
          </cell>
          <cell r="D118">
            <v>0.12037037037037036</v>
          </cell>
          <cell r="F118" t="str">
            <v>JgCI47IyMQyWhr</v>
          </cell>
          <cell r="G118">
            <v>70</v>
          </cell>
          <cell r="H118">
            <v>26</v>
          </cell>
          <cell r="I118">
            <v>0.37142857142857144</v>
          </cell>
        </row>
        <row r="119">
          <cell r="A119" t="str">
            <v>KHMaOJaweWyZ67</v>
          </cell>
          <cell r="C119">
            <v>4.917319408181027E-2</v>
          </cell>
          <cell r="D119">
            <v>0.29658536585365852</v>
          </cell>
          <cell r="F119" t="str">
            <v>8Tb3VMvlIL7xf8</v>
          </cell>
          <cell r="G119">
            <v>48</v>
          </cell>
          <cell r="H119">
            <v>7</v>
          </cell>
          <cell r="I119">
            <v>0.14583333333333334</v>
          </cell>
        </row>
        <row r="120">
          <cell r="A120" t="str">
            <v>KhmLypv5QqOWIX</v>
          </cell>
          <cell r="C120">
            <v>0.3551912568306011</v>
          </cell>
          <cell r="D120">
            <v>0.40175953079178883</v>
          </cell>
          <cell r="F120" t="str">
            <v>CGf5713MFpR6RL</v>
          </cell>
          <cell r="G120">
            <v>44</v>
          </cell>
          <cell r="H120">
            <v>4</v>
          </cell>
          <cell r="I120">
            <v>9.0909090909090912E-2</v>
          </cell>
        </row>
        <row r="121">
          <cell r="A121" t="str">
            <v>KI4s3olokKhxTO</v>
          </cell>
          <cell r="C121" t="e">
            <v>#N/A</v>
          </cell>
          <cell r="D121">
            <v>0.43744292237442922</v>
          </cell>
          <cell r="F121" t="str">
            <v>EwBkUWHzriaVeC</v>
          </cell>
          <cell r="G121">
            <v>38</v>
          </cell>
          <cell r="H121">
            <v>17</v>
          </cell>
          <cell r="I121">
            <v>0.44736842105263158</v>
          </cell>
        </row>
        <row r="122">
          <cell r="A122" t="str">
            <v>KlpElbWI45gJpg</v>
          </cell>
          <cell r="B122">
            <v>0.60689655172413792</v>
          </cell>
          <cell r="C122">
            <v>0.73245614035087714</v>
          </cell>
          <cell r="D122">
            <v>0.73871983210912906</v>
          </cell>
          <cell r="F122" t="str">
            <v>K4i1ccODPOCW4a</v>
          </cell>
          <cell r="G122">
            <v>8</v>
          </cell>
          <cell r="H122">
            <v>0</v>
          </cell>
          <cell r="I122">
            <v>0</v>
          </cell>
        </row>
        <row r="123">
          <cell r="A123" t="str">
            <v>KOTiDLkIWgbjJO</v>
          </cell>
          <cell r="B123">
            <v>0.1</v>
          </cell>
          <cell r="C123">
            <v>0.12408759124087591</v>
          </cell>
          <cell r="D123">
            <v>9.9009900990099015E-2</v>
          </cell>
          <cell r="F123" t="str">
            <v>FuGhy5pvof4qT1</v>
          </cell>
          <cell r="G123">
            <v>6</v>
          </cell>
          <cell r="H123">
            <v>0</v>
          </cell>
          <cell r="I123">
            <v>0</v>
          </cell>
        </row>
        <row r="124">
          <cell r="A124" t="str">
            <v>KSNr9V17ZQl5YV</v>
          </cell>
          <cell r="B124">
            <v>0.48148148148148145</v>
          </cell>
          <cell r="C124">
            <v>0.27777777777777779</v>
          </cell>
          <cell r="D124">
            <v>0.35294117647058826</v>
          </cell>
          <cell r="F124" t="str">
            <v>9dcaZXGCwsEc7h</v>
          </cell>
          <cell r="G124">
            <v>4</v>
          </cell>
          <cell r="H124">
            <v>0</v>
          </cell>
          <cell r="I124">
            <v>0</v>
          </cell>
        </row>
        <row r="125">
          <cell r="A125" t="str">
            <v>KTYN1O0P2edwqz</v>
          </cell>
          <cell r="C125">
            <v>5.7000642260757871E-2</v>
          </cell>
          <cell r="D125">
            <v>6.2290368950646859E-2</v>
          </cell>
          <cell r="F125" t="str">
            <v>EaLgXhKsT4cKFy</v>
          </cell>
          <cell r="G125">
            <v>4</v>
          </cell>
          <cell r="H125">
            <v>0</v>
          </cell>
          <cell r="I125">
            <v>0</v>
          </cell>
        </row>
        <row r="126">
          <cell r="A126" t="str">
            <v>KVC3GJ7wOHqHIg</v>
          </cell>
          <cell r="B126">
            <v>0.42</v>
          </cell>
          <cell r="C126">
            <v>0.27238403451995685</v>
          </cell>
          <cell r="D126">
            <v>0.21933085501858737</v>
          </cell>
          <cell r="F126" t="str">
            <v>Aw6K8VSqA14ddz</v>
          </cell>
          <cell r="G126">
            <v>3</v>
          </cell>
          <cell r="H126">
            <v>0</v>
          </cell>
          <cell r="I126">
            <v>0</v>
          </cell>
        </row>
        <row r="127">
          <cell r="A127" t="str">
            <v>KWMgR4RwgXle8r</v>
          </cell>
          <cell r="C127">
            <v>8.8030398986700439E-2</v>
          </cell>
          <cell r="D127">
            <v>0.11150614091790563</v>
          </cell>
          <cell r="F127" t="str">
            <v>GlHbofhuspwr8q</v>
          </cell>
          <cell r="G127">
            <v>2</v>
          </cell>
          <cell r="H127">
            <v>0</v>
          </cell>
          <cell r="I127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on Bagrodia" refreshedDate="45012.794998495374" createdVersion="8" refreshedVersion="8" minRefreshableVersion="3" recordCount="133" xr:uid="{D655947A-D077-CD43-8609-D8A5A46D3E05}">
  <cacheSource type="worksheet">
    <worksheetSource ref="A1:AD134" sheet="Data"/>
  </cacheSource>
  <cacheFields count="30">
    <cacheField name="MID" numFmtId="0">
      <sharedItems count="133">
        <s v="F996XX9qD4Pwrd"/>
        <s v="Hd5yT059GokQJk"/>
        <s v="HtH4VoxQlSuGWC"/>
        <s v="Hed69CBPCLgHEK"/>
        <s v="JCTOneFvYBM2Cy"/>
        <s v="EzcAujGhZ84Sx7"/>
        <s v="FNsQ9AUCwx4YW6"/>
        <s v="GvWU4Wrfadogk3"/>
        <s v="FBZftClq7omC5j"/>
        <s v="GGONsupA74tYXV"/>
        <s v="J1rTWZUWmgNzSW"/>
        <s v="HkBMSyQUhvsSBN"/>
        <s v="HbxHqUVrK9jFGZ"/>
        <s v="EFuW7roPMY4a1a"/>
        <s v="CNRlVNc5fXhCCn"/>
        <s v="FR2kZCaWIQTnDn"/>
        <s v="J48RMdC1b73dYg"/>
        <s v="7h03u7N7PYIkjD"/>
        <s v="JkYgXkOWXVEmTF"/>
        <s v="GIPCXBGBM15TRr"/>
        <s v="HWRZTgiP85olvk"/>
        <s v="EsrkhawZLKRlt1"/>
        <s v="KTYN1O0P2edwqz"/>
        <s v="FFAcTJFtJQ3Cyn"/>
        <s v="GktyMulWzNhMpm"/>
        <s v="CjaeQlPFXFvaLN"/>
        <s v="Cnpc9RQBMJLYE7"/>
        <s v="KfpS0VbTpzdyy1"/>
        <s v="KEW2uE1BHW3sRH"/>
        <s v="JNrymGlbgxRl04"/>
        <s v="DUKiYoYvbaUXud"/>
        <s v="EI4ukb2NBun8pV"/>
        <s v="K1vBlTvdaQbnmm"/>
        <s v="KWMgR4RwgXle8r"/>
        <s v="JUbNvNRp3egEAc"/>
        <s v="DjMNOSfs9kadJG"/>
        <s v="EyqQxodBBBYpm6"/>
        <s v="JkuJOHbtFLHR1p"/>
        <s v="AcYfxxBv59MS9D"/>
        <s v="Je6WBJUrSvp7Ut"/>
        <s v="HWYZ8LMZYIPP7R"/>
        <s v="JXnKCCykNo31Pk"/>
        <s v="6oRQTWAwVSFMxr"/>
        <s v="GJJXcN2y68zim0"/>
        <s v="Cg5zLXeNNRXpV2"/>
        <s v="ITMw84kujaCKhO"/>
        <s v="HqywhSmhfWBnE5"/>
        <s v="ImTHaUCITx0l76"/>
        <s v="4s9SNNqFP98T0g"/>
        <s v="JrxnNzs38GrmPw"/>
        <s v="ETi0FaSDpavJGT"/>
        <s v="KlpElbWI45gJpg"/>
        <s v="CEJeWFPkKwBRUI"/>
        <s v="Epp1mjC9Pob5AU"/>
        <s v="Glk1BQ6cvvA8DJ"/>
        <s v="DzyQ9A6YiAcZpT"/>
        <s v="KHMaOJaweWyZ67"/>
        <s v="AG39x2k76faTSW"/>
        <s v="D717VUIhQlVv1k"/>
        <s v="GyK5nF2BXsxj37"/>
        <s v="Fc6hmz8dLbv2Mm"/>
        <s v="KVC3GJ7wOHqHIg"/>
        <s v="K4dmh8k1ALh7c1"/>
        <s v="4af5pL6Gz4AElE"/>
        <s v="IYrDs9VaE1irQI"/>
        <s v="Dq1Jah4WlPL0qX"/>
        <s v="9Z47KCX4ECrR1h"/>
        <s v="JWOhiDzI1AfUCS"/>
        <s v="HBWdEw8RwmhUFS"/>
        <s v="DAWmG2a1suSxu6"/>
        <s v="Cv3bWqTtUcKquU"/>
        <s v="ICmqJzaoWUpyj6"/>
        <s v="Ig2sraTn1UHesP"/>
        <s v="EQ429y09rIM2Ws"/>
        <s v="FBucytqtP2T6LA"/>
        <s v="CWAhjCOpHVrUyZ"/>
        <s v="Fk7CWqV8VZAcC8"/>
        <s v="I3g8LJWQSDjD5N"/>
        <s v="INmjGFuOqIvFAT"/>
        <s v="KI4s3olokKhxTO"/>
        <s v="IxuoDJGFt0deyp"/>
        <s v="CZlY9e0UeP7LJ0"/>
        <s v="H9ooqgigIWh0pX"/>
        <s v="IRNe12O1nqpPQL"/>
        <s v="IfGwEErjOuJCLA"/>
        <s v="9hFkguatLAD5WJ"/>
        <s v="FYAZJhVyaXPhce"/>
        <s v="KhmLypv5QqOWIX"/>
        <s v="HJHvrI58d1PqIe"/>
        <s v="EoP2M7mLTV2ed2"/>
        <s v="Bair42uufy4vvx"/>
        <s v="KSNr9V17ZQl5YV"/>
        <s v="Hs7yvRJD8z8x6c"/>
        <s v="DbMrQazwD7uKc8"/>
        <s v="CyFgPUrwzJ5VhG"/>
        <s v="DgBxwWGeVo8ryn"/>
        <s v="FptmWhZqI9tpcG"/>
        <s v="8HU9d2S4VmFNEs"/>
        <s v="KEvZvkawa0Q9Uq"/>
        <s v="GazZZMfDDUqFql"/>
        <s v="GojbHV6bQOb7cq"/>
        <s v="FXSkw92HIIIAXD"/>
        <s v="A8VsKMKnpKBEgx"/>
        <s v="DIWnQs9p4Flbc8"/>
        <s v="DTe2TfaSQxNZoY"/>
        <s v="7Fbo3DxO6GSQLp"/>
        <s v="Bh9FNUyx2QcRjt"/>
        <s v="EgJm6gZLt1zCuE"/>
        <s v="JuKlzwzg9RwiC7"/>
        <s v="F047eWmEQo1miV"/>
        <s v="GU1l44CZy5ajTk"/>
        <s v="KOTiDLkIWgbjJO"/>
        <s v="F6sBylGu7qqvkb"/>
        <s v="FJ7kYIEv8H7sUP"/>
        <s v="FipHp1HK9PGrRG"/>
        <s v="J2YKpnUic52fJZ"/>
        <s v="IBvIibiS91pUsG"/>
        <s v="EjVxgGR8XuJ2Hk"/>
        <s v="JgCI47IyMQyWhr"/>
        <s v="HZcXRuzVGxM9jr"/>
        <s v="Iv4UUmYW8dprWl"/>
        <s v="CGf5713MFpR6RL"/>
        <s v="GmqPQ2bPVnCEbH"/>
        <s v="Fyc6ke7BHIjK4Y"/>
        <s v="I3FZ4AJxZ7Nxvo"/>
        <s v="FuGhy5pvof4qT1"/>
        <s v="EwBkUWHzriaVeC"/>
        <s v="8Tb3VMvlIL7xf8"/>
        <s v="EaLgXhKsT4cKFy"/>
        <s v="K4i1ccODPOCW4a"/>
        <s v="Aw6K8VSqA14ddz"/>
        <s v="GlHbofhuspwr8q"/>
        <s v="9dcaZXGCwsEc7h"/>
      </sharedItems>
    </cacheField>
    <cacheField name="Merchant Name" numFmtId="0">
      <sharedItems/>
    </cacheField>
    <cacheField name="MCC code" numFmtId="0">
      <sharedItems containsSemiMixedTypes="0" containsString="0" containsNumber="1" containsInteger="1" minValue="4812" maxValue="5999" count="29">
        <n v="5977"/>
        <n v="5732"/>
        <n v="5691"/>
        <n v="5411"/>
        <n v="5499"/>
        <n v="5399"/>
        <n v="5811"/>
        <n v="5533"/>
        <n v="5699"/>
        <n v="5973"/>
        <n v="5944"/>
        <n v="5712"/>
        <n v="5013"/>
        <n v="5941"/>
        <n v="5047"/>
        <n v="5971"/>
        <n v="5631"/>
        <n v="4812"/>
        <n v="5137"/>
        <n v="5094"/>
        <n v="5661"/>
        <n v="5999"/>
        <n v="5945"/>
        <n v="5814"/>
        <n v="5641"/>
        <n v="5995"/>
        <n v="5139"/>
        <n v="5193"/>
        <n v="5261"/>
      </sharedItems>
    </cacheField>
    <cacheField name="Category" numFmtId="0">
      <sharedItems containsNonDate="0" containsString="0" containsBlank="1"/>
    </cacheField>
    <cacheField name="Checkout Type" numFmtId="0">
      <sharedItems count="2">
        <s v="Single Checkout"/>
        <s v="Dual Checkout"/>
      </sharedItems>
    </cacheField>
    <cacheField name="#Checkouts per week" numFmtId="0">
      <sharedItems containsBlank="1" containsMixedTypes="1" containsNumber="1" containsInteger="1" minValue="3" maxValue="23348"/>
    </cacheField>
    <cacheField name="%Mweb Checkout" numFmtId="0">
      <sharedItems containsBlank="1" containsMixedTypes="1" containsNumber="1" minValue="0.3" maxValue="0.98719999999999997"/>
    </cacheField>
    <cacheField name="%Desktop Chekcout" numFmtId="0">
      <sharedItems containsBlank="1" containsMixedTypes="1" containsNumber="1" minValue="1.2800000000000001E-2" maxValue="1"/>
    </cacheField>
    <cacheField name="%Tier 1 Checkout" numFmtId="0">
      <sharedItems containsBlank="1" containsMixedTypes="1" containsNumber="1" minValue="6.7100000000000007E-2" maxValue="0.81950000000000001"/>
    </cacheField>
    <cacheField name="%Tier 2 Checkout" numFmtId="0">
      <sharedItems containsBlank="1" containsMixedTypes="1" containsNumber="1" minValue="2.07E-2" maxValue="0.5"/>
    </cacheField>
    <cacheField name="%Tier 3 Checkout" numFmtId="0">
      <sharedItems containsBlank="1" containsMixedTypes="1" containsNumber="1" minValue="0.05" maxValue="1"/>
    </cacheField>
    <cacheField name="%Unclassified Tier Checkout" numFmtId="0">
      <sharedItems containsBlank="1" containsMixedTypes="1" containsNumber="1" minValue="2.01E-2" maxValue="0.72"/>
    </cacheField>
    <cacheField name="GMV per week" numFmtId="0">
      <sharedItems containsBlank="1" containsMixedTypes="1" containsNumber="1" containsInteger="1" minValue="0" maxValue="3301403"/>
    </cacheField>
    <cacheField name="Orders per week" numFmtId="0">
      <sharedItems containsBlank="1" containsMixedTypes="1" containsNumber="1" containsInteger="1" minValue="0" maxValue="4023"/>
    </cacheField>
    <cacheField name="AOV per week" numFmtId="0">
      <sharedItems containsBlank="1" containsMixedTypes="1" containsNumber="1" containsInteger="1" minValue="0" maxValue="24223"/>
    </cacheField>
    <cacheField name="Repeat% Magic level" numFmtId="0">
      <sharedItems containsNonDate="0" containsString="0" containsBlank="1"/>
    </cacheField>
    <cacheField name="%Repeat Merchant level" numFmtId="0">
      <sharedItems containsMixedTypes="1" containsNumber="1" minValue="1.9E-2" maxValue="0.4"/>
    </cacheField>
    <cacheField name="Pre magic CR" numFmtId="10">
      <sharedItems containsSemiMixedTypes="0" containsString="0" containsNumber="1" minValue="3.5999999999999997E-2" maxValue="0.59630000000000005"/>
    </cacheField>
    <cacheField name="business_category" numFmtId="0">
      <sharedItems containsBlank="1"/>
    </cacheField>
    <cacheField name="business_subcategory" numFmtId="0">
      <sharedItems count="6">
        <s v="ecommerce"/>
        <s v="fashion_and_lifestyle"/>
        <s v="healthcare"/>
        <s v="food"/>
        <s v="null"/>
        <s v="others"/>
      </sharedItems>
    </cacheField>
    <cacheField name="business_type" numFmtId="0">
      <sharedItems count="5">
        <s v="Private Lmtd"/>
        <s v="Partnership"/>
        <s v="LLP"/>
        <s v="Propeitorship"/>
        <s v="Not yet Registered"/>
      </sharedItems>
    </cacheField>
    <cacheField name="CR - Jan'23" numFmtId="10">
      <sharedItems containsMixedTypes="1" containsNumber="1" minValue="0" maxValue="0.60689655172413792"/>
    </cacheField>
    <cacheField name="CR - Feb'23" numFmtId="10">
      <sharedItems containsMixedTypes="1" containsNumber="1" minValue="0" maxValue="0.73895582329317266"/>
    </cacheField>
    <cacheField name="CR - Mar'23" numFmtId="10">
      <sharedItems containsMixedTypes="1" containsNumber="1" minValue="0" maxValue="1"/>
    </cacheField>
    <cacheField name="Avg" numFmtId="10">
      <sharedItems containsMixedTypes="1" containsNumber="1" minValue="0" maxValue="0.6926908413947146"/>
    </cacheField>
    <cacheField name="NA Flag" numFmtId="0">
      <sharedItems containsSemiMixedTypes="0" containsString="0" containsNumber="1" containsInteger="1" minValue="0" maxValue="1" count="2">
        <n v="1"/>
        <n v="0"/>
      </sharedItems>
    </cacheField>
    <cacheField name="CR DIP FLAG" numFmtId="0">
      <sharedItems/>
    </cacheField>
    <cacheField name="Post CR(Jan - Mar)" numFmtId="10">
      <sharedItems containsMixedTypes="1" containsNumber="1" minValue="0" maxValue="0.70099852071005919"/>
    </cacheField>
    <cacheField name="CR Flag" numFmtId="0">
      <sharedItems count="3">
        <e v="#N/A"/>
        <s v="Rise"/>
        <s v="Dip"/>
      </sharedItems>
    </cacheField>
    <cacheField name="Diff" numFmtId="10">
      <sharedItems containsMixedTypes="1" containsNumber="1" minValue="-0.42451098405055676" maxValue="0.25566842105263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s v="HOLISTIQUE BEAUTY PRODUCTS PRIVATE LIMITED"/>
    <x v="0"/>
    <m/>
    <x v="0"/>
    <e v="#N/A"/>
    <e v="#N/A"/>
    <e v="#N/A"/>
    <e v="#N/A"/>
    <e v="#N/A"/>
    <e v="#N/A"/>
    <e v="#N/A"/>
    <e v="#N/A"/>
    <e v="#N/A"/>
    <e v="#N/A"/>
    <m/>
    <n v="0.2346"/>
    <n v="0.23599999999999999"/>
    <s v="null"/>
    <x v="0"/>
    <x v="0"/>
    <s v=""/>
    <s v=""/>
    <s v=""/>
    <e v="#DIV/0!"/>
    <x v="0"/>
    <e v="#DIV/0!"/>
    <e v="#N/A"/>
    <x v="0"/>
    <e v="#N/A"/>
  </r>
  <r>
    <x v="1"/>
    <s v="Excelsior India"/>
    <x v="1"/>
    <m/>
    <x v="0"/>
    <e v="#N/A"/>
    <e v="#N/A"/>
    <e v="#N/A"/>
    <e v="#N/A"/>
    <e v="#N/A"/>
    <e v="#N/A"/>
    <e v="#N/A"/>
    <e v="#N/A"/>
    <e v="#N/A"/>
    <e v="#N/A"/>
    <m/>
    <n v="0.13689999999999999"/>
    <n v="0.27300000000000002"/>
    <s v="null"/>
    <x v="0"/>
    <x v="1"/>
    <s v=""/>
    <s v=""/>
    <s v=""/>
    <e v="#DIV/0!"/>
    <x v="0"/>
    <e v="#DIV/0!"/>
    <e v="#N/A"/>
    <x v="0"/>
    <e v="#N/A"/>
  </r>
  <r>
    <x v="2"/>
    <s v="MILLIONS KART PRIVATE LIMITED"/>
    <x v="2"/>
    <m/>
    <x v="0"/>
    <e v="#N/A"/>
    <e v="#N/A"/>
    <e v="#N/A"/>
    <e v="#N/A"/>
    <e v="#N/A"/>
    <e v="#N/A"/>
    <e v="#N/A"/>
    <e v="#N/A"/>
    <e v="#N/A"/>
    <e v="#N/A"/>
    <m/>
    <n v="0.1777"/>
    <n v="0.39500000000000002"/>
    <s v="null"/>
    <x v="0"/>
    <x v="0"/>
    <s v=""/>
    <s v=""/>
    <s v=""/>
    <e v="#DIV/0!"/>
    <x v="0"/>
    <e v="#DIV/0!"/>
    <e v="#N/A"/>
    <x v="0"/>
    <e v="#N/A"/>
  </r>
  <r>
    <x v="3"/>
    <s v="CLOCKWORK APPAREL LLP"/>
    <x v="2"/>
    <m/>
    <x v="0"/>
    <e v="#N/A"/>
    <e v="#N/A"/>
    <e v="#N/A"/>
    <e v="#N/A"/>
    <e v="#N/A"/>
    <e v="#N/A"/>
    <e v="#N/A"/>
    <e v="#N/A"/>
    <e v="#N/A"/>
    <e v="#N/A"/>
    <m/>
    <n v="0.1318"/>
    <n v="0.59499999999999997"/>
    <s v="null"/>
    <x v="1"/>
    <x v="2"/>
    <s v=""/>
    <s v=""/>
    <s v=""/>
    <e v="#DIV/0!"/>
    <x v="0"/>
    <e v="#DIV/0!"/>
    <e v="#N/A"/>
    <x v="0"/>
    <e v="#N/A"/>
  </r>
  <r>
    <x v="4"/>
    <s v="SSIPL LIFESTYLE"/>
    <x v="2"/>
    <m/>
    <x v="0"/>
    <e v="#N/A"/>
    <e v="#N/A"/>
    <e v="#N/A"/>
    <e v="#N/A"/>
    <e v="#N/A"/>
    <e v="#N/A"/>
    <e v="#N/A"/>
    <e v="#N/A"/>
    <e v="#N/A"/>
    <e v="#N/A"/>
    <m/>
    <n v="0.1573"/>
    <n v="0.10199999999999999"/>
    <s v="null"/>
    <x v="1"/>
    <x v="0"/>
    <s v=""/>
    <s v=""/>
    <s v=""/>
    <e v="#DIV/0!"/>
    <x v="0"/>
    <e v="#DIV/0!"/>
    <e v="#N/A"/>
    <x v="0"/>
    <e v="#N/A"/>
  </r>
  <r>
    <x v="5"/>
    <s v="TBOF Foods Private Limited"/>
    <x v="3"/>
    <m/>
    <x v="0"/>
    <e v="#N/A"/>
    <e v="#N/A"/>
    <e v="#N/A"/>
    <e v="#N/A"/>
    <e v="#N/A"/>
    <e v="#N/A"/>
    <e v="#N/A"/>
    <e v="#N/A"/>
    <e v="#N/A"/>
    <e v="#N/A"/>
    <m/>
    <n v="0.1124"/>
    <n v="0.54700000000000004"/>
    <s v="null"/>
    <x v="0"/>
    <x v="0"/>
    <s v=""/>
    <s v=""/>
    <s v=""/>
    <e v="#DIV/0!"/>
    <x v="0"/>
    <e v="#DIV/0!"/>
    <e v="#N/A"/>
    <x v="0"/>
    <e v="#N/A"/>
  </r>
  <r>
    <x v="6"/>
    <s v="Three Feathers Life Sciences"/>
    <x v="4"/>
    <m/>
    <x v="1"/>
    <e v="#N/A"/>
    <e v="#N/A"/>
    <e v="#N/A"/>
    <e v="#N/A"/>
    <e v="#N/A"/>
    <e v="#N/A"/>
    <e v="#N/A"/>
    <e v="#N/A"/>
    <e v="#N/A"/>
    <e v="#N/A"/>
    <m/>
    <n v="0.1686"/>
    <n v="0.42"/>
    <s v="null"/>
    <x v="2"/>
    <x v="1"/>
    <s v=""/>
    <s v=""/>
    <s v=""/>
    <e v="#DIV/0!"/>
    <x v="0"/>
    <e v="#DIV/0!"/>
    <e v="#N/A"/>
    <x v="0"/>
    <e v="#N/A"/>
  </r>
  <r>
    <x v="7"/>
    <s v="JUNE RETAIL PRIVATE LIMITED"/>
    <x v="5"/>
    <m/>
    <x v="0"/>
    <e v="#N/A"/>
    <e v="#N/A"/>
    <e v="#N/A"/>
    <e v="#N/A"/>
    <e v="#N/A"/>
    <e v="#N/A"/>
    <e v="#N/A"/>
    <e v="#N/A"/>
    <e v="#N/A"/>
    <e v="#N/A"/>
    <m/>
    <n v="0.10639999999999999"/>
    <n v="0.38700000000000001"/>
    <s v="null"/>
    <x v="0"/>
    <x v="0"/>
    <s v=""/>
    <s v=""/>
    <s v=""/>
    <e v="#DIV/0!"/>
    <x v="0"/>
    <e v="#DIV/0!"/>
    <e v="#N/A"/>
    <x v="0"/>
    <e v="#N/A"/>
  </r>
  <r>
    <x v="8"/>
    <s v="UPRISING SCIENCE PRIVATE LIMITED"/>
    <x v="0"/>
    <m/>
    <x v="0"/>
    <n v="23348"/>
    <n v="0.94750000000000001"/>
    <n v="5.2499999999999998E-2"/>
    <n v="0.25459999999999999"/>
    <n v="0.28910000000000002"/>
    <n v="0.29409999999999997"/>
    <n v="0.1623"/>
    <n v="2343205"/>
    <n v="4023"/>
    <n v="473"/>
    <m/>
    <n v="0.32790000000000002"/>
    <n v="0.28000000000000003"/>
    <s v="null"/>
    <x v="0"/>
    <x v="0"/>
    <n v="0.375"/>
    <n v="0.31620533840341736"/>
    <n v="0.30009444748222897"/>
    <n v="0.33043326196188211"/>
    <x v="1"/>
    <s v="Rise"/>
    <n v="0.30472315935701527"/>
    <x v="1"/>
    <n v="2.4723159357015245E-2"/>
  </r>
  <r>
    <x v="9"/>
    <s v="Ministry of nuts"/>
    <x v="3"/>
    <m/>
    <x v="1"/>
    <n v="16624"/>
    <n v="0.97750000000000004"/>
    <n v="2.2499999999999999E-2"/>
    <n v="0.1895"/>
    <n v="0.2586"/>
    <n v="0.41289999999999999"/>
    <n v="0.1391"/>
    <n v="1900880"/>
    <n v="2052"/>
    <n v="937"/>
    <m/>
    <n v="0.35470000000000002"/>
    <n v="6.9400000000000003E-2"/>
    <s v="null"/>
    <x v="0"/>
    <x v="0"/>
    <n v="0.16532349787151074"/>
    <n v="0.14808255322225033"/>
    <n v="0.123367497343434"/>
    <n v="0.14559118281239836"/>
    <x v="1"/>
    <s v="Rise"/>
    <n v="0.15041115211601269"/>
    <x v="1"/>
    <n v="8.1011152116012689E-2"/>
  </r>
  <r>
    <x v="10"/>
    <s v="VS Mani"/>
    <x v="6"/>
    <m/>
    <x v="0"/>
    <n v="9377"/>
    <n v="0.91520000000000001"/>
    <n v="8.48E-2"/>
    <n v="0.34"/>
    <n v="0.25590000000000002"/>
    <n v="0.2228"/>
    <n v="0.18129999999999999"/>
    <n v="1396742"/>
    <n v="3301"/>
    <n v="440"/>
    <m/>
    <n v="0.22550000000000001"/>
    <n v="0.40849999999999997"/>
    <s v="null"/>
    <x v="3"/>
    <x v="0"/>
    <n v="0.4716287686377626"/>
    <n v="0.45106302081683092"/>
    <n v="0.50106044538706251"/>
    <n v="0.47458407828055199"/>
    <x v="1"/>
    <s v="Rise"/>
    <n v="0.46574436421760457"/>
    <x v="1"/>
    <n v="5.7244364217604593E-2"/>
  </r>
  <r>
    <x v="11"/>
    <s v="ANAY AUTOPARTS RETAIL PRIVATE LIMITED"/>
    <x v="7"/>
    <m/>
    <x v="0"/>
    <n v="5456"/>
    <n v="0.9456"/>
    <n v="5.4399999999999997E-2"/>
    <n v="6.7100000000000007E-2"/>
    <n v="0.20019999999999999"/>
    <n v="0.55589999999999995"/>
    <n v="0.17680000000000001"/>
    <n v="3301403"/>
    <n v="1588"/>
    <n v="2139"/>
    <m/>
    <n v="0.30640000000000001"/>
    <n v="0.27500000000000002"/>
    <s v="null"/>
    <x v="0"/>
    <x v="0"/>
    <n v="0.40716025844719839"/>
    <n v="0.32369266725094947"/>
    <n v="0.33162332684710183"/>
    <n v="0.35415875084841658"/>
    <x v="1"/>
    <s v="Rise"/>
    <n v="0.3448925657819143"/>
    <x v="1"/>
    <n v="6.9892565781914273E-2"/>
  </r>
  <r>
    <x v="12"/>
    <s v="Mohan Clothing Co. Private Limited"/>
    <x v="2"/>
    <m/>
    <x v="1"/>
    <n v="4873"/>
    <n v="0.92390000000000005"/>
    <n v="7.6100000000000001E-2"/>
    <n v="0.13370000000000001"/>
    <n v="0.31850000000000001"/>
    <n v="0.3725"/>
    <n v="0.17519999999999999"/>
    <n v="1286481"/>
    <n v="491"/>
    <n v="2617"/>
    <m/>
    <n v="0.2475"/>
    <n v="0.38"/>
    <s v="null"/>
    <x v="1"/>
    <x v="0"/>
    <n v="0.12914798206278028"/>
    <n v="0.13039698638075919"/>
    <n v="0.10882025155230059"/>
    <n v="0.12278840666528001"/>
    <x v="1"/>
    <s v="Dip"/>
    <n v="0.12376148034203502"/>
    <x v="2"/>
    <n v="-0.25623851965796496"/>
  </r>
  <r>
    <x v="13"/>
    <s v="Namhya Foods"/>
    <x v="3"/>
    <m/>
    <x v="0"/>
    <n v="4389"/>
    <n v="0.90820000000000001"/>
    <n v="9.1800000000000007E-2"/>
    <n v="0.2475"/>
    <n v="0.26419999999999999"/>
    <n v="0.28810000000000002"/>
    <n v="0.20019999999999999"/>
    <n v="1030463"/>
    <n v="1455"/>
    <n v="708"/>
    <m/>
    <n v="0.24629999999999999"/>
    <n v="0.38200000000000001"/>
    <s v="null"/>
    <x v="0"/>
    <x v="0"/>
    <n v="0.43079995008111821"/>
    <n v="0.47242087957254419"/>
    <n v="0.4537846153846154"/>
    <n v="0.45233514834609262"/>
    <x v="1"/>
    <s v="Rise"/>
    <n v="0.44988434849653047"/>
    <x v="1"/>
    <n v="6.7884348496530467E-2"/>
  </r>
  <r>
    <x v="14"/>
    <s v="Berrylush Designs private limited"/>
    <x v="8"/>
    <m/>
    <x v="0"/>
    <n v="3635"/>
    <n v="0.93159999999999998"/>
    <n v="6.8400000000000002E-2"/>
    <n v="0.36030000000000001"/>
    <n v="0.2243"/>
    <n v="0.1923"/>
    <n v="0.22309999999999999"/>
    <n v="914530"/>
    <n v="870"/>
    <n v="1052"/>
    <m/>
    <n v="0.20030000000000001"/>
    <n v="0.41499999999999998"/>
    <s v="null"/>
    <x v="0"/>
    <x v="0"/>
    <n v="0.33226982680036465"/>
    <n v="0.37634621084873038"/>
    <n v="0.37875358382375129"/>
    <n v="0.36245654049094878"/>
    <x v="1"/>
    <s v="Dip"/>
    <n v="0.37208320135149403"/>
    <x v="2"/>
    <n v="-4.2916798648505949E-2"/>
  </r>
  <r>
    <x v="15"/>
    <s v="GUNIAA"/>
    <x v="2"/>
    <m/>
    <x v="1"/>
    <n v="3453"/>
    <n v="0.94810000000000005"/>
    <n v="5.1900000000000002E-2"/>
    <n v="0.1346"/>
    <n v="0.2636"/>
    <n v="0.41899999999999998"/>
    <n v="0.18279999999999999"/>
    <n v="2089006"/>
    <n v="1173"/>
    <n v="1778"/>
    <m/>
    <n v="0.1202"/>
    <n v="0.39500000000000002"/>
    <s v="null"/>
    <x v="0"/>
    <x v="3"/>
    <n v="0"/>
    <n v="0"/>
    <n v="0.42633579253297565"/>
    <n v="0.14211193084432522"/>
    <x v="1"/>
    <s v="Dip"/>
    <n v="0.42633579253297565"/>
    <x v="1"/>
    <n v="3.1335792532975637E-2"/>
  </r>
  <r>
    <x v="16"/>
    <s v="SARVODAYAM MEDICALS INDIA PRIVATE LIMITED"/>
    <x v="5"/>
    <m/>
    <x v="0"/>
    <n v="3399"/>
    <n v="0.89470000000000005"/>
    <n v="0.1053"/>
    <n v="0.28160000000000002"/>
    <n v="0.24149999999999999"/>
    <n v="0.3649"/>
    <n v="0.1119"/>
    <n v="379047"/>
    <n v="852"/>
    <n v="446"/>
    <m/>
    <n v="0.25819999999999999"/>
    <n v="0.35"/>
    <s v="null"/>
    <x v="0"/>
    <x v="0"/>
    <s v=""/>
    <n v="0.33126755107969402"/>
    <n v="0.33415354330708663"/>
    <n v="0.33271054719339033"/>
    <x v="1"/>
    <s v="Dip"/>
    <n v="0.33252058951018637"/>
    <x v="2"/>
    <n v="-1.7479410489813607E-2"/>
  </r>
  <r>
    <x v="17"/>
    <s v="pratyaya e-commerce pvt ltd"/>
    <x v="5"/>
    <m/>
    <x v="1"/>
    <n v="3353"/>
    <n v="0.95499999999999996"/>
    <n v="4.4999999999999998E-2"/>
    <n v="0.3322"/>
    <n v="0.24429999999999999"/>
    <n v="0.26629999999999998"/>
    <n v="0.15720000000000001"/>
    <n v="1513340"/>
    <n v="864"/>
    <n v="1806"/>
    <m/>
    <n v="0.13139999999999999"/>
    <n v="0.27800000000000002"/>
    <s v="B2C"/>
    <x v="4"/>
    <x v="0"/>
    <n v="0.18132214060860441"/>
    <s v=""/>
    <n v="0"/>
    <n v="9.0661070304302205E-2"/>
    <x v="1"/>
    <s v="Dip"/>
    <n v="0.18127141758164905"/>
    <x v="2"/>
    <n v="-9.6728582418350972E-2"/>
  </r>
  <r>
    <x v="18"/>
    <s v="Toffee Coffee"/>
    <x v="3"/>
    <m/>
    <x v="0"/>
    <n v="3116"/>
    <n v="0.89849999999999997"/>
    <n v="0.10150000000000001"/>
    <n v="0.3826"/>
    <n v="0.2397"/>
    <n v="0.19739999999999999"/>
    <n v="0.18029999999999999"/>
    <n v="433906"/>
    <n v="629"/>
    <n v="790"/>
    <m/>
    <n v="0.30609999999999998"/>
    <n v="0.35639999999999999"/>
    <s v="null"/>
    <x v="0"/>
    <x v="0"/>
    <n v="0.29725293711126466"/>
    <n v="0.31476793248945145"/>
    <n v="0"/>
    <n v="0.20400695653357204"/>
    <x v="1"/>
    <s v="Dip"/>
    <n v="0.29887939816628789"/>
    <x v="2"/>
    <n v="-5.7520601833712104E-2"/>
  </r>
  <r>
    <x v="19"/>
    <s v="Exaktheit"/>
    <x v="1"/>
    <m/>
    <x v="0"/>
    <n v="3108"/>
    <n v="0.85719999999999996"/>
    <n v="0.14280000000000001"/>
    <n v="0.25159999999999999"/>
    <n v="0.2802"/>
    <n v="0.32819999999999999"/>
    <n v="0.14000000000000001"/>
    <n v="658503"/>
    <n v="543"/>
    <n v="1211"/>
    <m/>
    <n v="0.2697"/>
    <n v="0.35249999999999998"/>
    <s v="null"/>
    <x v="0"/>
    <x v="0"/>
    <n v="0.26204024982650936"/>
    <n v="0.28305932809149392"/>
    <n v="0.26262475793237"/>
    <n v="0.26924144528345773"/>
    <x v="1"/>
    <s v="Dip"/>
    <n v="0.27012370025098603"/>
    <x v="2"/>
    <n v="-8.2376299749013948E-2"/>
  </r>
  <r>
    <x v="20"/>
    <s v="himalaya rudraksh anusandhan kendra"/>
    <x v="9"/>
    <m/>
    <x v="0"/>
    <n v="2861"/>
    <n v="0.9012"/>
    <n v="9.8799999999999999E-2"/>
    <n v="0.23050000000000001"/>
    <n v="0.25140000000000001"/>
    <n v="0.33589999999999998"/>
    <n v="0.18229999999999999"/>
    <n v="1070745"/>
    <n v="476"/>
    <n v="2226"/>
    <m/>
    <n v="0.27539999999999998"/>
    <n v="0.23899999999999999"/>
    <s v="null"/>
    <x v="0"/>
    <x v="3"/>
    <n v="0.21328671328671328"/>
    <n v="0.23795346785753665"/>
    <n v="0.23306735943588791"/>
    <n v="0.2281025135267126"/>
    <x v="1"/>
    <s v="Dip"/>
    <n v="0.22762392568799375"/>
    <x v="1"/>
    <n v="-1.137607431200624E-2"/>
  </r>
  <r>
    <x v="21"/>
    <s v="P.R. INNOVATIONS PRIVATE LIMITED"/>
    <x v="10"/>
    <m/>
    <x v="0"/>
    <n v="2698"/>
    <n v="0.7238"/>
    <n v="0.2762"/>
    <n v="0.24079999999999999"/>
    <n v="0.26290000000000002"/>
    <n v="0.33789999999999998"/>
    <n v="0.15840000000000001"/>
    <n v="2224516"/>
    <n v="303"/>
    <n v="7352"/>
    <m/>
    <n v="0.33500000000000002"/>
    <n v="0.115"/>
    <s v="null"/>
    <x v="0"/>
    <x v="0"/>
    <n v="0.16830466830466831"/>
    <n v="0.13922375771831813"/>
    <n v="0.14033771106941839"/>
    <n v="0.14928871236413496"/>
    <x v="1"/>
    <s v="Rise"/>
    <n v="0.15246575342465754"/>
    <x v="1"/>
    <n v="3.7465753424657536E-2"/>
  </r>
  <r>
    <x v="22"/>
    <s v="GLAM21 COSMETICS"/>
    <x v="0"/>
    <m/>
    <x v="0"/>
    <n v="2608"/>
    <n v="0.98370000000000002"/>
    <n v="1.6299999999999999E-2"/>
    <n v="0.1726"/>
    <n v="0.30830000000000002"/>
    <n v="0.34029999999999999"/>
    <n v="0.17879999999999999"/>
    <n v="28429"/>
    <n v="134"/>
    <n v="220"/>
    <m/>
    <n v="0.1308"/>
    <n v="3.5999999999999997E-2"/>
    <s v="null"/>
    <x v="0"/>
    <x v="1"/>
    <n v="0"/>
    <n v="5.7000642260757871E-2"/>
    <n v="6.2290368950646859E-2"/>
    <n v="3.9763670403801576E-2"/>
    <x v="1"/>
    <s v="Rise"/>
    <n v="5.9123245529705826E-2"/>
    <x v="1"/>
    <n v="2.3123245529705828E-2"/>
  </r>
  <r>
    <x v="23"/>
    <s v="Livpure"/>
    <x v="11"/>
    <m/>
    <x v="0"/>
    <n v="2598"/>
    <n v="0.78110000000000002"/>
    <n v="0.21890000000000001"/>
    <n v="0.19939999999999999"/>
    <n v="0.26219999999999999"/>
    <n v="0.34789999999999999"/>
    <n v="0.1905"/>
    <n v="1830732"/>
    <n v="217"/>
    <n v="8439"/>
    <m/>
    <n v="0.24540000000000001"/>
    <n v="0.18390000000000001"/>
    <s v="null"/>
    <x v="0"/>
    <x v="0"/>
    <n v="0.11556545409552091"/>
    <n v="0.13805732484076433"/>
    <n v="0.11922705314009661"/>
    <n v="0.12428327735879396"/>
    <x v="1"/>
    <s v="Dip"/>
    <n v="0.12376516353585504"/>
    <x v="2"/>
    <n v="-6.013483646414497E-2"/>
  </r>
  <r>
    <x v="24"/>
    <s v="Vasu Ecom Services"/>
    <x v="0"/>
    <m/>
    <x v="1"/>
    <n v="2546"/>
    <n v="0.98719999999999997"/>
    <n v="1.2800000000000001E-2"/>
    <n v="0.31709999999999999"/>
    <n v="0.2465"/>
    <n v="0.26960000000000001"/>
    <n v="0.16689999999999999"/>
    <n v="669520"/>
    <n v="1133"/>
    <n v="595"/>
    <m/>
    <n v="0.13350000000000001"/>
    <n v="0.46939999999999998"/>
    <s v="null"/>
    <x v="0"/>
    <x v="3"/>
    <n v="0.44994675186368477"/>
    <n v="0.49504296100462658"/>
    <n v="0.5388908266480642"/>
    <n v="0.49462684650545857"/>
    <x v="1"/>
    <s v="Rise"/>
    <n v="0.50876471072339724"/>
    <x v="1"/>
    <n v="3.9364710723397256E-2"/>
  </r>
  <r>
    <x v="25"/>
    <s v="FAE Beauty"/>
    <x v="0"/>
    <m/>
    <x v="0"/>
    <n v="2502"/>
    <n v="0.9234"/>
    <n v="7.6600000000000001E-2"/>
    <n v="0.37"/>
    <n v="0.22570000000000001"/>
    <n v="0.19070000000000001"/>
    <n v="0.21360000000000001"/>
    <n v="725366"/>
    <n v="707"/>
    <n v="1019"/>
    <m/>
    <n v="0.22339999999999999"/>
    <n v="0.35849999999999999"/>
    <s v="null"/>
    <x v="0"/>
    <x v="0"/>
    <n v="0.39355928114823302"/>
    <n v="0.36200112422709385"/>
    <n v="0.43192948090107736"/>
    <n v="0.39582996209213478"/>
    <x v="1"/>
    <s v="Rise"/>
    <n v="0.3900774716535837"/>
    <x v="1"/>
    <n v="3.1577471653583711E-2"/>
  </r>
  <r>
    <x v="26"/>
    <s v="LRL Motors Pvt Ltd"/>
    <x v="12"/>
    <m/>
    <x v="0"/>
    <n v="2356"/>
    <n v="0.86160000000000003"/>
    <n v="0.1384"/>
    <n v="0.23719999999999999"/>
    <n v="0.24429999999999999"/>
    <n v="0.35659999999999997"/>
    <n v="0.16189999999999999"/>
    <n v="1512996"/>
    <n v="401"/>
    <n v="3778"/>
    <m/>
    <n v="0.29680000000000001"/>
    <n v="0.18"/>
    <s v="null"/>
    <x v="0"/>
    <x v="0"/>
    <n v="0.22281663768891266"/>
    <n v="0.22257485856216366"/>
    <n v="0.22488479262672811"/>
    <n v="0.22342542962593481"/>
    <x v="1"/>
    <s v="Rise"/>
    <n v="0.22328651545982431"/>
    <x v="1"/>
    <n v="4.3286515459824315E-2"/>
  </r>
  <r>
    <x v="27"/>
    <s v="Haironic for you"/>
    <x v="0"/>
    <m/>
    <x v="0"/>
    <n v="1956"/>
    <n v="0.97909999999999997"/>
    <n v="2.0899999999999998E-2"/>
    <n v="0.10630000000000001"/>
    <n v="0.25740000000000002"/>
    <n v="0.50380000000000003"/>
    <n v="0.13250000000000001"/>
    <n v="305021"/>
    <n v="760"/>
    <n v="395"/>
    <m/>
    <n v="8.3900000000000002E-2"/>
    <n v="0.37540000000000001"/>
    <s v="null"/>
    <x v="0"/>
    <x v="0"/>
    <n v="0.41417226634086746"/>
    <n v="0.30255564715581201"/>
    <n v="0.12037037037037036"/>
    <n v="0.27903276128901661"/>
    <x v="1"/>
    <s v="Dip"/>
    <n v="0.35846238503262323"/>
    <x v="2"/>
    <n v="-1.693761496737678E-2"/>
  </r>
  <r>
    <x v="28"/>
    <s v="Dr Foot (Merhaki )"/>
    <x v="0"/>
    <m/>
    <x v="0"/>
    <n v="1945"/>
    <n v="0.97240000000000004"/>
    <n v="2.76E-2"/>
    <n v="0.21049999999999999"/>
    <n v="0.29320000000000002"/>
    <n v="0.35289999999999999"/>
    <n v="0.1434"/>
    <n v="278850"/>
    <n v="655"/>
    <n v="428"/>
    <m/>
    <n v="0.1069"/>
    <n v="0.39069999999999999"/>
    <s v="null"/>
    <x v="0"/>
    <x v="0"/>
    <n v="0.33155358770673266"/>
    <n v="0.35018050541516244"/>
    <n v="0.486986986986987"/>
    <n v="0.38957369336962738"/>
    <x v="1"/>
    <s v="Dip"/>
    <n v="0.36042125117887458"/>
    <x v="2"/>
    <n v="-3.0278748821125412E-2"/>
  </r>
  <r>
    <x v="29"/>
    <s v="Isak Fragrances"/>
    <x v="0"/>
    <m/>
    <x v="0"/>
    <n v="1886"/>
    <n v="0.79449999999999998"/>
    <n v="0.20549999999999999"/>
    <n v="0.29339999999999999"/>
    <n v="0.27979999999999999"/>
    <n v="0.245"/>
    <n v="0.18179999999999999"/>
    <n v="554576"/>
    <n v="441"/>
    <n v="1270"/>
    <m/>
    <n v="0.21410000000000001"/>
    <n v="0.27639999999999998"/>
    <s v="null"/>
    <x v="0"/>
    <x v="0"/>
    <n v="0.320052901306001"/>
    <n v="0.35352286773794811"/>
    <n v="0.36653024101864484"/>
    <n v="0.34670200335419804"/>
    <x v="1"/>
    <s v="Rise"/>
    <n v="0.3410250880598088"/>
    <x v="1"/>
    <n v="6.4625088059808822E-2"/>
  </r>
  <r>
    <x v="30"/>
    <s v="FOLLICULAR TECHNOLOGIES PRIVATE LIMITED"/>
    <x v="4"/>
    <m/>
    <x v="0"/>
    <n v="1762"/>
    <n v="0.93410000000000004"/>
    <n v="6.59E-2"/>
    <n v="0.13880000000000001"/>
    <n v="0.25690000000000002"/>
    <n v="0.442"/>
    <n v="0.16239999999999999"/>
    <n v="583251"/>
    <n v="551"/>
    <n v="1059"/>
    <m/>
    <n v="0.2301"/>
    <n v="0.43"/>
    <s v="null"/>
    <x v="2"/>
    <x v="0"/>
    <n v="0"/>
    <n v="0.46585076983813661"/>
    <n v="0.46870451237263466"/>
    <n v="0.31151842740359043"/>
    <x v="1"/>
    <s v="Dip"/>
    <n v="0.46749329758713137"/>
    <x v="1"/>
    <n v="3.749329758713138E-2"/>
  </r>
  <r>
    <x v="31"/>
    <s v="Muscle Nectar"/>
    <x v="4"/>
    <m/>
    <x v="0"/>
    <n v="1680"/>
    <n v="0.77370000000000005"/>
    <n v="0.2263"/>
    <n v="0.20660000000000001"/>
    <n v="0.28370000000000001"/>
    <n v="0.30719999999999997"/>
    <n v="0.20250000000000001"/>
    <n v="698138"/>
    <n v="314"/>
    <n v="2015"/>
    <m/>
    <n v="0.20549999999999999"/>
    <n v="0.25"/>
    <s v="null"/>
    <x v="2"/>
    <x v="3"/>
    <n v="0.28125"/>
    <n v="0"/>
    <n v="0.32214594457157386"/>
    <n v="0.20113198152385794"/>
    <x v="1"/>
    <s v="Dip"/>
    <n v="0.32181588902900377"/>
    <x v="1"/>
    <n v="7.1815889029003765E-2"/>
  </r>
  <r>
    <x v="32"/>
    <s v="MERHAKI FOODS AND NUTRITION PRIVATE LIMITED-Intelilens"/>
    <x v="2"/>
    <m/>
    <x v="0"/>
    <n v="1555"/>
    <n v="0.89639999999999997"/>
    <n v="0.1036"/>
    <n v="0.20799999999999999"/>
    <n v="0.23569999999999999"/>
    <n v="0.4037"/>
    <n v="0.15260000000000001"/>
    <n v="274559"/>
    <n v="285"/>
    <n v="1034"/>
    <m/>
    <n v="0.15659999999999999"/>
    <n v="0.23499999999999999"/>
    <s v="null"/>
    <x v="0"/>
    <x v="0"/>
    <n v="0"/>
    <n v="0.21947449768160743"/>
    <n v="0.22813852813852814"/>
    <n v="0.1492043419400452"/>
    <x v="1"/>
    <s v="Dip"/>
    <n v="0.22457033736473583"/>
    <x v="1"/>
    <n v="-1.0429662635264153E-2"/>
  </r>
  <r>
    <x v="33"/>
    <s v="HOUSE OF CDC FASHION PRIVATE LIMITED"/>
    <x v="2"/>
    <m/>
    <x v="0"/>
    <n v="1544"/>
    <n v="0.80879999999999996"/>
    <n v="0.19120000000000001"/>
    <n v="0.2979"/>
    <n v="0.25359999999999999"/>
    <n v="0.20039999999999999"/>
    <n v="0.24809999999999999"/>
    <n v="2399792"/>
    <n v="161"/>
    <n v="15053"/>
    <m/>
    <n v="0.1981"/>
    <n v="0.09"/>
    <s v="null"/>
    <x v="1"/>
    <x v="0"/>
    <n v="0"/>
    <n v="8.8030398986700439E-2"/>
    <n v="0.11150614091790563"/>
    <n v="6.6512179968202023E-2"/>
    <x v="1"/>
    <s v="Dip"/>
    <n v="0.10357372137812969"/>
    <x v="1"/>
    <n v="1.3573721378129691E-2"/>
  </r>
  <r>
    <x v="34"/>
    <s v="Curlvana"/>
    <x v="0"/>
    <m/>
    <x v="0"/>
    <n v="1487"/>
    <n v="0.94269999999999998"/>
    <n v="5.7299999999999997E-2"/>
    <n v="0.31740000000000002"/>
    <n v="0.25890000000000002"/>
    <n v="0.2495"/>
    <n v="0.17419999999999999"/>
    <n v="277602"/>
    <n v="455"/>
    <n v="823"/>
    <m/>
    <n v="0.19689999999999999"/>
    <n v="0.31"/>
    <s v="null"/>
    <x v="0"/>
    <x v="0"/>
    <n v="0.25363372093023256"/>
    <n v="0.44627411842980708"/>
    <n v="0.46411483253588515"/>
    <n v="0.38800755729864161"/>
    <x v="1"/>
    <s v="Rise"/>
    <n v="0.43211867139632376"/>
    <x v="1"/>
    <n v="0.12211867139632376"/>
  </r>
  <r>
    <x v="35"/>
    <s v="Athflex Private Limited"/>
    <x v="13"/>
    <m/>
    <x v="1"/>
    <n v="1308"/>
    <n v="0.95179999999999998"/>
    <n v="4.82E-2"/>
    <n v="0.17419999999999999"/>
    <n v="0.26350000000000001"/>
    <n v="0.39839999999999998"/>
    <n v="0.16389999999999999"/>
    <n v="380143"/>
    <n v="285"/>
    <n v="1356"/>
    <m/>
    <n v="0.18110000000000001"/>
    <n v="0.35020000000000001"/>
    <s v="null"/>
    <x v="0"/>
    <x v="0"/>
    <n v="0.29328436516264428"/>
    <n v="0.29184357541899442"/>
    <n v="0.24562500000000001"/>
    <n v="0.27691764686054626"/>
    <x v="1"/>
    <s v="Dip"/>
    <n v="0.27944633063463042"/>
    <x v="2"/>
    <n v="-7.0753669365369587E-2"/>
  </r>
  <r>
    <x v="36"/>
    <s v="Plan Z Digital Private Limited"/>
    <x v="2"/>
    <m/>
    <x v="0"/>
    <n v="1259"/>
    <n v="0.87860000000000005"/>
    <n v="0.12139999999999999"/>
    <n v="0.38500000000000001"/>
    <n v="0.21970000000000001"/>
    <n v="0.34260000000000002"/>
    <n v="5.2600000000000001E-2"/>
    <n v="274551"/>
    <n v="285"/>
    <n v="983"/>
    <m/>
    <n v="0.18340000000000001"/>
    <n v="0.48480000000000001"/>
    <s v="null"/>
    <x v="0"/>
    <x v="0"/>
    <n v="0.24103058030339514"/>
    <n v="0.31273601098523857"/>
    <n v="0.37763409961685823"/>
    <n v="0.31046689696849733"/>
    <x v="1"/>
    <s v="Dip"/>
    <n v="0.31035402953211172"/>
    <x v="2"/>
    <n v="-0.17444597046788829"/>
  </r>
  <r>
    <x v="37"/>
    <s v="SNP ENTERPRISE"/>
    <x v="5"/>
    <m/>
    <x v="0"/>
    <n v="1239"/>
    <n v="0.87760000000000005"/>
    <n v="0.12239999999999999"/>
    <n v="0.37159999999999999"/>
    <n v="0.24060000000000001"/>
    <n v="0.18440000000000001"/>
    <n v="0.2034"/>
    <n v="415007"/>
    <n v="458"/>
    <n v="905"/>
    <m/>
    <n v="0.153"/>
    <n v="0.41099999999999998"/>
    <s v="null"/>
    <x v="0"/>
    <x v="1"/>
    <n v="0"/>
    <n v="0.40454950936663692"/>
    <n v="0.39142091152815012"/>
    <n v="0.2653234736315957"/>
    <x v="1"/>
    <s v="Dip"/>
    <n v="0.39634963161419962"/>
    <x v="1"/>
    <n v="-1.4650368385800361E-2"/>
  </r>
  <r>
    <x v="38"/>
    <s v="Merhaki Foods and Nutrition Private Limited -AndMe"/>
    <x v="4"/>
    <m/>
    <x v="0"/>
    <n v="1161"/>
    <n v="0.94610000000000005"/>
    <n v="5.3900000000000003E-2"/>
    <n v="0.24779999999999999"/>
    <n v="0.28449999999999998"/>
    <n v="0.28620000000000001"/>
    <n v="0.18149999999999999"/>
    <n v="195320"/>
    <n v="371"/>
    <n v="535"/>
    <m/>
    <n v="0.1457"/>
    <n v="0.43390000000000001"/>
    <s v="null"/>
    <x v="2"/>
    <x v="0"/>
    <n v="0.41273018414731788"/>
    <n v="0.44072164948453607"/>
    <n v="0.49740484429065746"/>
    <n v="0.45028555930750375"/>
    <x v="1"/>
    <s v="Rise"/>
    <n v="0.44010635320458996"/>
    <x v="1"/>
    <n v="6.2063532045899539E-3"/>
  </r>
  <r>
    <x v="39"/>
    <s v="RASOISHOP VENTURES PRIVATE LIMITED"/>
    <x v="1"/>
    <m/>
    <x v="1"/>
    <n v="1088"/>
    <n v="0.95089999999999997"/>
    <n v="4.9099999999999998E-2"/>
    <n v="0.1993"/>
    <n v="0.25430000000000003"/>
    <n v="0.38350000000000001"/>
    <n v="0.16289999999999999"/>
    <n v="254376"/>
    <n v="121"/>
    <n v="2068"/>
    <m/>
    <n v="0.14660000000000001"/>
    <n v="0.21679999999999999"/>
    <s v="null"/>
    <x v="0"/>
    <x v="0"/>
    <n v="0.125159409728548"/>
    <n v="0.12886019090398654"/>
    <n v="0.12615384615384614"/>
    <n v="0.12672448226212688"/>
    <x v="1"/>
    <s v="Dip"/>
    <n v="0.12657091561938957"/>
    <x v="2"/>
    <n v="-9.0229084380610419E-2"/>
  </r>
  <r>
    <x v="40"/>
    <s v="Hardik Kanadiya"/>
    <x v="2"/>
    <m/>
    <x v="0"/>
    <n v="1052"/>
    <n v="0.9637"/>
    <n v="3.6299999999999999E-2"/>
    <n v="0.2462"/>
    <n v="0.3085"/>
    <n v="0.23849999999999999"/>
    <n v="0.20669999999999999"/>
    <n v="572103"/>
    <n v="295"/>
    <n v="1930"/>
    <m/>
    <n v="0.1434"/>
    <n v="0.38500000000000001"/>
    <s v="null"/>
    <x v="0"/>
    <x v="3"/>
    <n v="0"/>
    <n v="0.32425940752602084"/>
    <n v="0.35284552845528455"/>
    <n v="0.2257016453271018"/>
    <x v="1"/>
    <s v="Dip"/>
    <n v="0.3400322985824511"/>
    <x v="2"/>
    <n v="-4.4967701417548911E-2"/>
  </r>
  <r>
    <x v="41"/>
    <s v="Swastil Knitwears"/>
    <x v="2"/>
    <m/>
    <x v="0"/>
    <n v="1044"/>
    <n v="0.94469999999999998"/>
    <n v="5.5300000000000002E-2"/>
    <n v="0.18379999999999999"/>
    <n v="0.23880000000000001"/>
    <n v="0.35820000000000002"/>
    <n v="0.21920000000000001"/>
    <n v="334466"/>
    <n v="354"/>
    <n v="809"/>
    <m/>
    <n v="0.1208"/>
    <n v="0.37040000000000001"/>
    <s v="null"/>
    <x v="1"/>
    <x v="1"/>
    <n v="0.33580246913580247"/>
    <n v="0.38526987503323584"/>
    <n v="0.40279657194406854"/>
    <n v="0.37462297203770228"/>
    <x v="1"/>
    <s v="Rise"/>
    <n v="0.3882187059376469"/>
    <x v="1"/>
    <n v="1.7818705937646895E-2"/>
  </r>
  <r>
    <x v="42"/>
    <s v="Arcatron Mobility Pvt. Ltd"/>
    <x v="14"/>
    <m/>
    <x v="0"/>
    <n v="1026"/>
    <n v="0.86680000000000001"/>
    <n v="0.13320000000000001"/>
    <n v="0.33329999999999999"/>
    <n v="0.2414"/>
    <n v="0.25"/>
    <n v="0.17530000000000001"/>
    <n v="507229"/>
    <n v="390"/>
    <n v="1296"/>
    <m/>
    <n v="0.1273"/>
    <n v="0.48599999999999999"/>
    <s v="B2B+B2C"/>
    <x v="4"/>
    <x v="0"/>
    <n v="0.44598722577061928"/>
    <n v="0"/>
    <n v="0"/>
    <n v="0.14866240859020644"/>
    <x v="1"/>
    <s v="Dip"/>
    <n v="0.44598722577061928"/>
    <x v="2"/>
    <n v="-4.001277422938071E-2"/>
  </r>
  <r>
    <x v="43"/>
    <s v="GLIDINGGEAR COMPANY"/>
    <x v="2"/>
    <m/>
    <x v="0"/>
    <n v="979"/>
    <n v="0.94140000000000001"/>
    <n v="5.8599999999999999E-2"/>
    <n v="0.16750000000000001"/>
    <n v="0.30990000000000001"/>
    <n v="0.36170000000000002"/>
    <n v="0.16089999999999999"/>
    <n v="277621"/>
    <n v="252"/>
    <n v="1103"/>
    <m/>
    <n v="0.16170000000000001"/>
    <n v="0.312"/>
    <s v="null"/>
    <x v="0"/>
    <x v="1"/>
    <n v="0.34811165845648606"/>
    <n v="0.32927220262904777"/>
    <n v="0.33229120142920948"/>
    <n v="0.33655835417158109"/>
    <x v="1"/>
    <s v="Rise"/>
    <n v="0.33690348684993454"/>
    <x v="1"/>
    <n v="2.4903486849934542E-2"/>
  </r>
  <r>
    <x v="44"/>
    <s v="Duroflex Private Limited"/>
    <x v="11"/>
    <m/>
    <x v="1"/>
    <n v="978"/>
    <n v="0.63019999999999998"/>
    <n v="0.36980000000000002"/>
    <n v="0.35709999999999997"/>
    <n v="0.22450000000000001"/>
    <n v="0.31169999999999998"/>
    <n v="0.1067"/>
    <n v="804217"/>
    <n v="63"/>
    <n v="12691"/>
    <m/>
    <n v="0.23469999999999999"/>
    <n v="0.12590000000000001"/>
    <s v="null"/>
    <x v="0"/>
    <x v="0"/>
    <n v="8.6078309509011811E-2"/>
    <n v="9.5202952029520296E-2"/>
    <n v="9.16919959473151E-2"/>
    <n v="9.0991085828615745E-2"/>
    <x v="1"/>
    <s v="Dip"/>
    <n v="9.0609972158947102E-2"/>
    <x v="2"/>
    <n v="-3.5290027841052909E-2"/>
  </r>
  <r>
    <x v="45"/>
    <s v="Meena Bazaar"/>
    <x v="8"/>
    <m/>
    <x v="0"/>
    <n v="947"/>
    <n v="0.93259999999999998"/>
    <n v="6.7400000000000002E-2"/>
    <n v="7.7700000000000005E-2"/>
    <n v="0.41749999999999998"/>
    <n v="0.2006"/>
    <n v="0.30420000000000003"/>
    <n v="412688"/>
    <n v="94"/>
    <n v="7623"/>
    <m/>
    <n v="0.1206"/>
    <n v="0.17499999999999999"/>
    <s v="null"/>
    <x v="0"/>
    <x v="1"/>
    <n v="0"/>
    <n v="0.16666666666666666"/>
    <n v="0.14806710430342815"/>
    <n v="0.10491125699003161"/>
    <x v="1"/>
    <s v="Dip"/>
    <n v="0.14810771470160117"/>
    <x v="2"/>
    <n v="-2.6892285298398821E-2"/>
  </r>
  <r>
    <x v="46"/>
    <s v="ZIVIRA FASHION"/>
    <x v="2"/>
    <m/>
    <x v="0"/>
    <n v="943"/>
    <n v="0.96160000000000001"/>
    <n v="3.8399999999999997E-2"/>
    <n v="0.29759999999999998"/>
    <n v="0.29820000000000002"/>
    <n v="0.21"/>
    <n v="0.19420000000000001"/>
    <n v="366559"/>
    <n v="211"/>
    <n v="1751"/>
    <m/>
    <n v="0.17299999999999999"/>
    <n v="0.26300000000000001"/>
    <s v="null"/>
    <x v="1"/>
    <x v="1"/>
    <n v="0.23584905660377359"/>
    <n v="0.29366532405712192"/>
    <n v="0.30705244122965641"/>
    <n v="0.27885560729685066"/>
    <x v="1"/>
    <s v="Rise"/>
    <n v="0.29370515329419439"/>
    <x v="1"/>
    <n v="3.0705153294194376E-2"/>
  </r>
  <r>
    <x v="47"/>
    <s v="Diksha Singhi"/>
    <x v="2"/>
    <m/>
    <x v="0"/>
    <n v="921"/>
    <n v="0.9254"/>
    <n v="7.46E-2"/>
    <n v="0.35980000000000001"/>
    <n v="0.2442"/>
    <n v="0.19869999999999999"/>
    <n v="0.1973"/>
    <n v="274517"/>
    <n v="191"/>
    <n v="1427"/>
    <m/>
    <n v="0.19919999999999999"/>
    <n v="0.33100000000000002"/>
    <s v="null"/>
    <x v="0"/>
    <x v="3"/>
    <n v="0.31831085876508164"/>
    <n v="0.30188679245283018"/>
    <n v="0.24378378378378379"/>
    <n v="0.28799381166723187"/>
    <x v="1"/>
    <s v="Dip"/>
    <n v="0.29300841311285175"/>
    <x v="2"/>
    <n v="-3.7991586887148265E-2"/>
  </r>
  <r>
    <x v="48"/>
    <s v="Wet and Dry Personal Care"/>
    <x v="0"/>
    <m/>
    <x v="0"/>
    <n v="817"/>
    <n v="0.95479999999999998"/>
    <n v="4.5199999999999997E-2"/>
    <n v="0.11459999999999999"/>
    <n v="0.25879999999999997"/>
    <n v="0.46110000000000001"/>
    <n v="0.16550000000000001"/>
    <n v="127913"/>
    <n v="202"/>
    <n v="627"/>
    <m/>
    <n v="0.12529999999999999"/>
    <n v="0.26800000000000002"/>
    <s v="B2B+B2C"/>
    <x v="0"/>
    <x v="0"/>
    <n v="0"/>
    <n v="0.30088495575221241"/>
    <n v="0.21798667653589934"/>
    <n v="0.1729572107627039"/>
    <x v="1"/>
    <s v="Dip"/>
    <n v="0.23675923275121671"/>
    <x v="2"/>
    <n v="-3.1240767248783302E-2"/>
  </r>
  <r>
    <x v="49"/>
    <s v="Foreverkidz"/>
    <x v="2"/>
    <m/>
    <x v="0"/>
    <n v="787"/>
    <n v="0.92400000000000004"/>
    <n v="7.5999999999999998E-2"/>
    <n v="0.28470000000000001"/>
    <n v="0.2535"/>
    <n v="0.25"/>
    <n v="0.21179999999999999"/>
    <n v="365388"/>
    <n v="137"/>
    <n v="2258"/>
    <m/>
    <n v="0.2089"/>
    <n v="0.36"/>
    <s v="null"/>
    <x v="0"/>
    <x v="3"/>
    <s v=""/>
    <n v="0.28756476683937826"/>
    <n v="0.29545454545454547"/>
    <n v="0.29150965614696189"/>
    <x v="1"/>
    <s v="Dip"/>
    <n v="0.29074355083459785"/>
    <x v="2"/>
    <n v="-6.9256449165402134E-2"/>
  </r>
  <r>
    <x v="50"/>
    <s v="The Baklava Box"/>
    <x v="6"/>
    <m/>
    <x v="1"/>
    <n v="766"/>
    <n v="0.95620000000000005"/>
    <n v="4.3799999999999999E-2"/>
    <n v="0.26939999999999997"/>
    <n v="0.23769999999999999"/>
    <n v="0.31340000000000001"/>
    <n v="0.17960000000000001"/>
    <n v="82400"/>
    <n v="80"/>
    <n v="1591"/>
    <m/>
    <n v="0.12909999999999999"/>
    <n v="0.29409999999999997"/>
    <s v="null"/>
    <x v="3"/>
    <x v="1"/>
    <n v="0.17899408284023668"/>
    <n v="0.12236710130391174"/>
    <n v="0"/>
    <n v="0.10045372804804947"/>
    <x v="1"/>
    <s v="Dip"/>
    <n v="0.16033057851239668"/>
    <x v="2"/>
    <n v="-0.13376942148760329"/>
  </r>
  <r>
    <x v="51"/>
    <s v="FOODSOLVE PRIVATE LIMITED"/>
    <x v="3"/>
    <m/>
    <x v="0"/>
    <n v="719"/>
    <n v="0.80589999999999995"/>
    <n v="0.19409999999999999"/>
    <n v="0.81950000000000001"/>
    <n v="2.07E-2"/>
    <n v="8.8599999999999998E-2"/>
    <n v="7.1199999999999999E-2"/>
    <n v="622147"/>
    <n v="409"/>
    <n v="1518"/>
    <m/>
    <n v="0.20599999999999999"/>
    <n v="0.57599999999999996"/>
    <s v="null"/>
    <x v="0"/>
    <x v="0"/>
    <n v="0.60689655172413792"/>
    <n v="0.73245614035087714"/>
    <n v="0.73871983210912906"/>
    <n v="0.6926908413947146"/>
    <x v="1"/>
    <s v="Rise"/>
    <n v="0.70099852071005919"/>
    <x v="1"/>
    <n v="0.12499852071005924"/>
  </r>
  <r>
    <x v="52"/>
    <s v="GirOrganic"/>
    <x v="6"/>
    <m/>
    <x v="0"/>
    <n v="714"/>
    <n v="0.72619999999999996"/>
    <n v="0.27379999999999999"/>
    <n v="0.28029999999999999"/>
    <n v="0.22539999999999999"/>
    <n v="0.20230000000000001"/>
    <n v="0.29189999999999999"/>
    <n v="600742"/>
    <n v="174"/>
    <n v="3103"/>
    <m/>
    <n v="0.16200000000000001"/>
    <n v="0.3135"/>
    <s v="null"/>
    <x v="3"/>
    <x v="1"/>
    <n v="0.29801324503311261"/>
    <n v="0.35016835016835018"/>
    <n v="0.35744016649323623"/>
    <n v="0.33520725389823297"/>
    <x v="1"/>
    <s v="Rise"/>
    <n v="0.3516377649325626"/>
    <x v="1"/>
    <n v="3.8137764932562601E-2"/>
  </r>
  <r>
    <x v="53"/>
    <s v="Pragati Fashions Pvt Ltd"/>
    <x v="8"/>
    <m/>
    <x v="0"/>
    <n v="619"/>
    <n v="0.93730000000000002"/>
    <n v="6.2700000000000006E-2"/>
    <n v="0.30259999999999998"/>
    <n v="0.2626"/>
    <n v="0.2626"/>
    <n v="0.17219999999999999"/>
    <n v="403905"/>
    <n v="271"/>
    <n v="1467"/>
    <m/>
    <n v="0.1166"/>
    <n v="0.33500000000000002"/>
    <s v="null"/>
    <x v="0"/>
    <x v="0"/>
    <n v="0"/>
    <s v=""/>
    <n v="0.38834080717488789"/>
    <n v="0.19417040358744395"/>
    <x v="1"/>
    <s v="Dip"/>
    <n v="0.38764547896150403"/>
    <x v="1"/>
    <n v="5.2645478961504011E-2"/>
  </r>
  <r>
    <x v="54"/>
    <s v="Lazo"/>
    <x v="2"/>
    <m/>
    <x v="0"/>
    <n v="600"/>
    <n v="0.9425"/>
    <n v="5.7500000000000002E-2"/>
    <n v="0.40389999999999998"/>
    <n v="0.22489999999999999"/>
    <n v="0.1794"/>
    <n v="0.19170000000000001"/>
    <n v="239955"/>
    <n v="193"/>
    <n v="1253"/>
    <m/>
    <n v="0.20080000000000001"/>
    <n v="0.31730000000000003"/>
    <s v="null"/>
    <x v="1"/>
    <x v="3"/>
    <n v="0.43459915611814348"/>
    <n v="0.44444444444444442"/>
    <n v="0.40534834623504573"/>
    <n v="0.42813064893254454"/>
    <x v="1"/>
    <s v="Rise"/>
    <n v="0.4303643724696356"/>
    <x v="1"/>
    <n v="0.11306437246963558"/>
  </r>
  <r>
    <x v="55"/>
    <s v="TagZ"/>
    <x v="3"/>
    <m/>
    <x v="0"/>
    <n v="560"/>
    <n v="0.86529999999999996"/>
    <n v="0.13469999999999999"/>
    <n v="0.15870000000000001"/>
    <n v="0.308"/>
    <n v="0.37459999999999999"/>
    <n v="0.15870000000000001"/>
    <n v="117717"/>
    <n v="213"/>
    <n v="561"/>
    <m/>
    <n v="9.35E-2"/>
    <n v="0.27700000000000002"/>
    <s v="null"/>
    <x v="0"/>
    <x v="0"/>
    <s v=""/>
    <n v="0.39915769770706599"/>
    <n v="0.33153347732181426"/>
    <n v="0.36534558751444013"/>
    <x v="1"/>
    <s v="Rise"/>
    <n v="0.37859007832898173"/>
    <x v="1"/>
    <n v="0.1015900783289817"/>
  </r>
  <r>
    <x v="56"/>
    <s v="HOBBY DECOR PRIVATE LIMITED"/>
    <x v="15"/>
    <m/>
    <x v="0"/>
    <n v="558"/>
    <n v="0.73799999999999999"/>
    <n v="0.26200000000000001"/>
    <n v="0.38550000000000001"/>
    <n v="0.27710000000000001"/>
    <n v="0.1928"/>
    <n v="0.14460000000000001"/>
    <n v="32518"/>
    <n v="28"/>
    <n v="1192"/>
    <m/>
    <n v="0.1142"/>
    <n v="0.55000000000000004"/>
    <s v="null"/>
    <x v="0"/>
    <x v="0"/>
    <n v="0"/>
    <n v="4.917319408181027E-2"/>
    <n v="0.29658536585365852"/>
    <n v="0.11525285331182293"/>
    <x v="1"/>
    <s v="Dip"/>
    <n v="0.12548901594944328"/>
    <x v="2"/>
    <n v="-0.42451098405055676"/>
  </r>
  <r>
    <x v="57"/>
    <s v="Mia Design Studio LLP"/>
    <x v="16"/>
    <m/>
    <x v="0"/>
    <n v="554"/>
    <n v="0.82750000000000001"/>
    <n v="0.17249999999999999"/>
    <n v="0.4173"/>
    <n v="0.23749999999999999"/>
    <n v="0.122"/>
    <n v="0.22309999999999999"/>
    <n v="815563"/>
    <n v="198"/>
    <n v="4128"/>
    <m/>
    <n v="0.2104"/>
    <n v="0.56679999999999997"/>
    <s v="null"/>
    <x v="0"/>
    <x v="2"/>
    <n v="0.53297546012269936"/>
    <n v="0.41484716157205243"/>
    <n v="0"/>
    <n v="0.3159408738982506"/>
    <x v="1"/>
    <s v="Dip"/>
    <n v="0.51532941943900845"/>
    <x v="2"/>
    <n v="-5.1470580560991519E-2"/>
  </r>
  <r>
    <x v="58"/>
    <s v="RIP Enterprises"/>
    <x v="17"/>
    <m/>
    <x v="1"/>
    <n v="552"/>
    <n v="0.88260000000000005"/>
    <n v="0.1174"/>
    <n v="0.15190000000000001"/>
    <n v="0.25319999999999998"/>
    <n v="0.45569999999999999"/>
    <n v="0.13919999999999999"/>
    <n v="11033"/>
    <n v="48"/>
    <n v="230"/>
    <m/>
    <n v="6.5000000000000002E-2"/>
    <n v="0.112"/>
    <s v="null"/>
    <x v="0"/>
    <x v="3"/>
    <n v="5.2805280528052806E-2"/>
    <n v="0"/>
    <n v="0"/>
    <n v="1.7601760176017601E-2"/>
    <x v="1"/>
    <s v="Dip"/>
    <n v="5.2805280528052806E-2"/>
    <x v="2"/>
    <n v="-5.9194719471947196E-2"/>
  </r>
  <r>
    <x v="59"/>
    <s v="DUGAR OVERSEAS PRIVATE LIMITED"/>
    <x v="3"/>
    <m/>
    <x v="0"/>
    <n v="524"/>
    <n v="0.92830000000000001"/>
    <n v="7.17E-2"/>
    <n v="0.2198"/>
    <n v="0.26369999999999999"/>
    <n v="0.37"/>
    <n v="0.14649999999999999"/>
    <n v="51696"/>
    <n v="123"/>
    <n v="414"/>
    <m/>
    <n v="8.4000000000000005E-2"/>
    <n v="0.31"/>
    <s v="null"/>
    <x v="0"/>
    <x v="0"/>
    <n v="0"/>
    <n v="0"/>
    <n v="0.31421446384039903"/>
    <n v="0.10473815461346635"/>
    <x v="1"/>
    <s v="Dip"/>
    <n v="0.31421446384039903"/>
    <x v="1"/>
    <n v="4.2144638403990298E-3"/>
  </r>
  <r>
    <x v="60"/>
    <s v="RK COSMETICS PRIVATE LIMITED"/>
    <x v="0"/>
    <m/>
    <x v="0"/>
    <n v="506"/>
    <n v="0.82899999999999996"/>
    <n v="0.17100000000000001"/>
    <n v="0.39700000000000002"/>
    <n v="0.224"/>
    <n v="0.182"/>
    <n v="0.19700000000000001"/>
    <n v="305954"/>
    <n v="227"/>
    <n v="1337"/>
    <m/>
    <n v="0.18909999999999999"/>
    <n v="0.5625"/>
    <s v="null"/>
    <x v="0"/>
    <x v="0"/>
    <n v="0.45132743362831856"/>
    <n v="0.57745228584110075"/>
    <n v="0.52287581699346408"/>
    <n v="0.51721851215429437"/>
    <x v="1"/>
    <s v="Dip"/>
    <n v="0.56353982300884953"/>
    <x v="1"/>
    <n v="1.0398230088495275E-3"/>
  </r>
  <r>
    <x v="61"/>
    <s v="PAUSE Fashions"/>
    <x v="2"/>
    <m/>
    <x v="0"/>
    <n v="495"/>
    <n v="0.88429999999999997"/>
    <n v="0.1157"/>
    <n v="0.67459999999999998"/>
    <n v="0.13519999999999999"/>
    <n v="5.2499999999999998E-2"/>
    <n v="0.13769999999999999"/>
    <n v="563153"/>
    <n v="120"/>
    <n v="4722"/>
    <m/>
    <n v="0.2026"/>
    <n v="0.35199999999999998"/>
    <s v="null"/>
    <x v="0"/>
    <x v="0"/>
    <n v="0.42"/>
    <n v="0.27238403451995685"/>
    <n v="0.21933085501858737"/>
    <n v="0.30390496317951471"/>
    <x v="1"/>
    <s v="Dip"/>
    <n v="0.32285798991995257"/>
    <x v="2"/>
    <n v="-2.9142010080047409E-2"/>
  </r>
  <r>
    <x v="62"/>
    <s v="DHAPI INDIA"/>
    <x v="18"/>
    <m/>
    <x v="1"/>
    <n v="486"/>
    <n v="0.97270000000000001"/>
    <n v="2.7300000000000001E-2"/>
    <n v="0.35639999999999999"/>
    <n v="0.27360000000000001"/>
    <n v="0.16550000000000001"/>
    <n v="0.20449999999999999"/>
    <n v="183565"/>
    <n v="97"/>
    <n v="1925"/>
    <m/>
    <n v="0.127"/>
    <n v="0.43940000000000001"/>
    <s v="null"/>
    <x v="0"/>
    <x v="1"/>
    <n v="0.17711328349626221"/>
    <n v="0.2594246031746032"/>
    <n v="0.33598937583001326"/>
    <n v="0.25750908750029289"/>
    <x v="1"/>
    <s v="Dip"/>
    <n v="0.24046140195208518"/>
    <x v="2"/>
    <n v="-0.19893859804791483"/>
  </r>
  <r>
    <x v="63"/>
    <s v="Teaxpress Private Limited"/>
    <x v="3"/>
    <m/>
    <x v="0"/>
    <n v="473"/>
    <n v="0.5696"/>
    <n v="0.4304"/>
    <n v="0.45340000000000003"/>
    <n v="0.20200000000000001"/>
    <n v="0.1527"/>
    <n v="0.1918"/>
    <n v="278056"/>
    <n v="157"/>
    <n v="1748"/>
    <m/>
    <n v="0.1913"/>
    <n v="0.27"/>
    <s v="B2B+B2C"/>
    <x v="4"/>
    <x v="0"/>
    <n v="0.45340314136125653"/>
    <n v="0.48161120840630472"/>
    <n v="0.46107784431137727"/>
    <n v="0.46536406469297953"/>
    <x v="1"/>
    <s v="Rise"/>
    <n v="0.46333933624903523"/>
    <x v="1"/>
    <n v="0.19333933624903521"/>
  </r>
  <r>
    <x v="64"/>
    <s v="PALMONAS FASHION"/>
    <x v="19"/>
    <m/>
    <x v="1"/>
    <n v="470"/>
    <n v="0.9052"/>
    <n v="9.4799999999999995E-2"/>
    <n v="0.38100000000000001"/>
    <n v="0.18099999999999999"/>
    <n v="0.2571"/>
    <n v="0.18099999999999999"/>
    <n v="121620"/>
    <n v="38"/>
    <n v="3221"/>
    <m/>
    <n v="0.10349999999999999"/>
    <n v="0.25600000000000001"/>
    <s v="null"/>
    <x v="0"/>
    <x v="0"/>
    <n v="0.10505319148936171"/>
    <n v="0"/>
    <n v="0"/>
    <n v="3.5017730496453903E-2"/>
    <x v="1"/>
    <s v="Dip"/>
    <n v="0.10505319148936171"/>
    <x v="2"/>
    <n v="-0.1509468085106383"/>
  </r>
  <r>
    <x v="65"/>
    <s v="Sugarwatchers"/>
    <x v="4"/>
    <m/>
    <x v="0"/>
    <n v="437"/>
    <n v="0.91100000000000003"/>
    <n v="8.8999999999999996E-2"/>
    <n v="0.38750000000000001"/>
    <n v="0.22720000000000001"/>
    <n v="0.19259999999999999"/>
    <n v="0.19259999999999999"/>
    <n v="116683"/>
    <n v="164"/>
    <n v="712"/>
    <m/>
    <n v="0.19750000000000001"/>
    <n v="0.41720000000000002"/>
    <s v="null"/>
    <x v="5"/>
    <x v="0"/>
    <n v="0.51251956181533642"/>
    <n v="0.47206165703275532"/>
    <n v="0.45503597122302158"/>
    <n v="0.47987239669037113"/>
    <x v="1"/>
    <s v="Rise"/>
    <n v="0.48036483405117814"/>
    <x v="1"/>
    <n v="6.316483405117812E-2"/>
  </r>
  <r>
    <x v="66"/>
    <s v="Yogue Activewear"/>
    <x v="2"/>
    <m/>
    <x v="0"/>
    <n v="414"/>
    <n v="0.98470000000000002"/>
    <n v="1.5299999999999999E-2"/>
    <n v="0.18459999999999999"/>
    <n v="0.24740000000000001"/>
    <n v="0.3569"/>
    <n v="0.21110000000000001"/>
    <n v="196948"/>
    <n v="159"/>
    <n v="1358"/>
    <m/>
    <n v="0.124"/>
    <n v="0.44429999999999997"/>
    <s v="B2B+B2C"/>
    <x v="0"/>
    <x v="0"/>
    <n v="0.43637724550898205"/>
    <n v="0.43875278396436523"/>
    <n v="0.5074626865671642"/>
    <n v="0.46086423868017051"/>
    <x v="1"/>
    <s v="Rise"/>
    <n v="0.43952483801295894"/>
    <x v="1"/>
    <n v="-4.7751619870410322E-3"/>
  </r>
  <r>
    <x v="67"/>
    <s v="Sneakare"/>
    <x v="20"/>
    <m/>
    <x v="1"/>
    <n v="414"/>
    <n v="0.91390000000000005"/>
    <n v="8.6099999999999996E-2"/>
    <n v="0.30530000000000002"/>
    <n v="0.25769999999999998"/>
    <n v="0.20369999999999999"/>
    <n v="0.23330000000000001"/>
    <n v="203769"/>
    <n v="163"/>
    <n v="1220"/>
    <m/>
    <n v="0.15959999999999999"/>
    <n v="0.59630000000000005"/>
    <s v="null"/>
    <x v="0"/>
    <x v="0"/>
    <n v="0.46153846153846156"/>
    <n v="0.45968790637191159"/>
    <n v="0.40924092409240925"/>
    <n v="0.44348909733426084"/>
    <x v="1"/>
    <s v="Dip"/>
    <n v="0.45655650319829422"/>
    <x v="2"/>
    <n v="-0.13974349680170584"/>
  </r>
  <r>
    <x v="68"/>
    <s v="What When Wear"/>
    <x v="0"/>
    <m/>
    <x v="0"/>
    <n v="410"/>
    <n v="0.89549999999999996"/>
    <n v="0.1045"/>
    <n v="0.44879999999999998"/>
    <n v="0.2208"/>
    <n v="0.1661"/>
    <n v="0.1643"/>
    <n v="96712"/>
    <n v="66"/>
    <n v="1435"/>
    <m/>
    <n v="0.21110000000000001"/>
    <n v="0.24840000000000001"/>
    <s v="null"/>
    <x v="0"/>
    <x v="1"/>
    <n v="0.22800495662949194"/>
    <n v="0.25468750000000001"/>
    <n v="0"/>
    <n v="0.16089748554316399"/>
    <x v="1"/>
    <s v="Dip"/>
    <n v="0.23558118899733807"/>
    <x v="1"/>
    <n v="-1.281881100266194E-2"/>
  </r>
  <r>
    <x v="69"/>
    <s v="VR Ventures"/>
    <x v="2"/>
    <m/>
    <x v="1"/>
    <n v="365"/>
    <n v="0.96579999999999999"/>
    <n v="3.4200000000000001E-2"/>
    <n v="0.46450000000000002"/>
    <n v="0.20069999999999999"/>
    <n v="0.16869999999999999"/>
    <n v="0.1661"/>
    <n v="89536"/>
    <n v="106"/>
    <n v="853"/>
    <m/>
    <n v="9.1700000000000004E-2"/>
    <n v="0.30299999999999999"/>
    <s v="null"/>
    <x v="0"/>
    <x v="3"/>
    <n v="0.36863136863136864"/>
    <n v="0.32885085574572126"/>
    <n v="0.36821705426356588"/>
    <n v="0.35523309288021859"/>
    <x v="1"/>
    <s v="Rise"/>
    <n v="0.34945763705658167"/>
    <x v="1"/>
    <n v="4.645763705658168E-2"/>
  </r>
  <r>
    <x v="70"/>
    <s v="Rapra- The Label"/>
    <x v="8"/>
    <m/>
    <x v="0"/>
    <n v="358"/>
    <n v="0.89290000000000003"/>
    <n v="0.1071"/>
    <n v="0.31009999999999999"/>
    <n v="0.28849999999999998"/>
    <n v="0.17069999999999999"/>
    <n v="0.23080000000000001"/>
    <n v="214767"/>
    <n v="84"/>
    <n v="2530"/>
    <m/>
    <n v="0.1143"/>
    <n v="0.38"/>
    <s v="null"/>
    <x v="0"/>
    <x v="3"/>
    <n v="0"/>
    <n v="0.30497131931166349"/>
    <n v="0.35335689045936397"/>
    <n v="0.2194427365903425"/>
    <x v="1"/>
    <s v="Dip"/>
    <n v="0.31527464258841231"/>
    <x v="2"/>
    <n v="-6.4725357411587692E-2"/>
  </r>
  <r>
    <x v="71"/>
    <s v="YOUNG ELEGANCE LIFE CARE"/>
    <x v="0"/>
    <m/>
    <x v="0"/>
    <n v="348"/>
    <n v="0.91269999999999996"/>
    <n v="8.7300000000000003E-2"/>
    <n v="0.21790000000000001"/>
    <n v="0.26750000000000002"/>
    <n v="0.38440000000000002"/>
    <n v="0.13020000000000001"/>
    <n v="48818"/>
    <n v="104"/>
    <n v="469"/>
    <m/>
    <n v="0.1225"/>
    <n v="0.27700000000000002"/>
    <s v="null"/>
    <x v="0"/>
    <x v="1"/>
    <n v="0.39851150202976998"/>
    <n v="0.43902439024390244"/>
    <n v="0.39798488664987408"/>
    <n v="0.41184025964118215"/>
    <x v="1"/>
    <s v="Rise"/>
    <n v="0.41118421052631576"/>
    <x v="1"/>
    <n v="0.13418421052631574"/>
  </r>
  <r>
    <x v="72"/>
    <s v="SKY LAB SPARTS"/>
    <x v="13"/>
    <m/>
    <x v="0"/>
    <n v="335"/>
    <n v="0.95499999999999996"/>
    <n v="4.4999999999999998E-2"/>
    <n v="0.1431"/>
    <n v="0.19589999999999999"/>
    <n v="0.49149999999999999"/>
    <n v="0.16950000000000001"/>
    <n v="213939"/>
    <n v="125"/>
    <n v="1704"/>
    <m/>
    <n v="0.1186"/>
    <n v="0.307"/>
    <s v="null"/>
    <x v="0"/>
    <x v="3"/>
    <s v=""/>
    <n v="0.31730769230769229"/>
    <n v="0.36893203883495146"/>
    <n v="0.3431198655713219"/>
    <x v="1"/>
    <s v="Rise"/>
    <n v="0.3201024327784891"/>
    <x v="1"/>
    <n v="1.3102432778489104E-2"/>
  </r>
  <r>
    <x v="73"/>
    <s v="MARCADONA FASHION MEDIA PRIVATE LIMITED"/>
    <x v="2"/>
    <m/>
    <x v="0"/>
    <n v="332"/>
    <n v="0.79910000000000003"/>
    <n v="0.2009"/>
    <n v="0.25"/>
    <n v="0.5"/>
    <n v="0.1875"/>
    <n v="6.25E-2"/>
    <n v="76300"/>
    <n v="4"/>
    <n v="12721"/>
    <m/>
    <n v="3.5700000000000003E-2"/>
    <n v="0.1386"/>
    <s v="null"/>
    <x v="0"/>
    <x v="0"/>
    <n v="0.33333333333333331"/>
    <n v="1.3761467889908258E-2"/>
    <n v="0"/>
    <n v="0.11569826707441384"/>
    <x v="1"/>
    <s v="Dip"/>
    <n v="1.5945330296127564E-2"/>
    <x v="2"/>
    <n v="-0.12265466970387244"/>
  </r>
  <r>
    <x v="74"/>
    <s v="The Vasiliki"/>
    <x v="2"/>
    <m/>
    <x v="0"/>
    <n v="331"/>
    <n v="0.91110000000000002"/>
    <n v="8.8900000000000007E-2"/>
    <n v="0.35260000000000002"/>
    <n v="0.25259999999999999"/>
    <n v="0.23949999999999999"/>
    <n v="0.15529999999999999"/>
    <n v="218152"/>
    <n v="116"/>
    <n v="1891"/>
    <m/>
    <n v="0.108"/>
    <n v="0.38"/>
    <s v="null"/>
    <x v="0"/>
    <x v="3"/>
    <n v="0"/>
    <n v="0.73895582329317266"/>
    <n v="0.68307086614173229"/>
    <n v="0.47400889647830163"/>
    <x v="1"/>
    <s v="Rise"/>
    <n v="0.34703557312252964"/>
    <x v="2"/>
    <n v="-3.2964426877470365E-2"/>
  </r>
  <r>
    <x v="75"/>
    <s v="INDDUSINC EXIM PVT. LTD"/>
    <x v="8"/>
    <m/>
    <x v="0"/>
    <n v="285"/>
    <n v="0.92810000000000004"/>
    <n v="7.1900000000000006E-2"/>
    <n v="0.36699999999999999"/>
    <n v="0.1835"/>
    <n v="0.25690000000000002"/>
    <n v="0.19270000000000001"/>
    <n v="78138"/>
    <n v="29"/>
    <n v="2075"/>
    <m/>
    <n v="9.7199999999999995E-2"/>
    <n v="0.222"/>
    <s v="null"/>
    <x v="0"/>
    <x v="0"/>
    <n v="0.22222222222222221"/>
    <n v="0.15625"/>
    <n v="0.13127853881278539"/>
    <n v="0.16991692034500253"/>
    <x v="1"/>
    <s v="Dip"/>
    <n v="0.13475935828877006"/>
    <x v="2"/>
    <n v="-8.7240641711229944E-2"/>
  </r>
  <r>
    <x v="76"/>
    <s v="OZELBIRSEY"/>
    <x v="2"/>
    <m/>
    <x v="0"/>
    <n v="278"/>
    <n v="0.85860000000000003"/>
    <n v="0.1414"/>
    <n v="0.33589999999999998"/>
    <n v="0.30470000000000003"/>
    <n v="0.1797"/>
    <n v="0.1797"/>
    <n v="457589"/>
    <n v="90"/>
    <n v="5036"/>
    <m/>
    <n v="0.16639999999999999"/>
    <n v="0.47399999999999998"/>
    <s v="null"/>
    <x v="0"/>
    <x v="3"/>
    <n v="0.43317230273752011"/>
    <n v="0"/>
    <n v="0"/>
    <n v="0.14439076757917338"/>
    <x v="1"/>
    <s v="Dip"/>
    <n v="0.43317230273752011"/>
    <x v="2"/>
    <n v="-4.0827697262479867E-2"/>
  </r>
  <r>
    <x v="77"/>
    <s v="Merrylady"/>
    <x v="2"/>
    <m/>
    <x v="0"/>
    <n v="275"/>
    <n v="0.92579999999999996"/>
    <n v="7.4200000000000002E-2"/>
    <n v="0.33169999999999999"/>
    <n v="0.28129999999999999"/>
    <n v="0.34379999999999999"/>
    <n v="4.3299999999999998E-2"/>
    <n v="154482"/>
    <n v="94"/>
    <n v="1091"/>
    <m/>
    <n v="9.1600000000000001E-2"/>
    <n v="0.33"/>
    <s v="null"/>
    <x v="0"/>
    <x v="3"/>
    <s v=""/>
    <n v="0.22727272727272727"/>
    <n v="0.27268408551068885"/>
    <n v="0.24997840639170804"/>
    <x v="1"/>
    <s v="Dip"/>
    <n v="0.2717034256217738"/>
    <x v="2"/>
    <n v="-5.8296574378226218E-2"/>
  </r>
  <r>
    <x v="78"/>
    <s v="AUNYX DESIGN PRIVATE LIMITED"/>
    <x v="2"/>
    <m/>
    <x v="0"/>
    <n v="273"/>
    <n v="0.89219999999999999"/>
    <n v="0.10780000000000001"/>
    <n v="0.51090000000000002"/>
    <n v="0.14599999999999999"/>
    <n v="0.18859999999999999"/>
    <n v="0.1545"/>
    <n v="185137"/>
    <n v="75"/>
    <n v="2481"/>
    <m/>
    <n v="0.1701"/>
    <n v="0.34599999999999997"/>
    <s v="null"/>
    <x v="0"/>
    <x v="0"/>
    <n v="0.3393782383419689"/>
    <n v="0.38590956887486855"/>
    <n v="0.44567219152854515"/>
    <n v="0.39031999958179414"/>
    <x v="1"/>
    <s v="Rise"/>
    <n v="0.38437775816416592"/>
    <x v="1"/>
    <n v="3.8377758164165943E-2"/>
  </r>
  <r>
    <x v="79"/>
    <s v="MERHAKI FOODS AND NUTRITION PRIVATE LIMITED-Clenoin"/>
    <x v="20"/>
    <m/>
    <x v="1"/>
    <n v="258"/>
    <n v="0.97370000000000001"/>
    <n v="2.63E-2"/>
    <n v="0.21329999999999999"/>
    <n v="0.25330000000000003"/>
    <n v="0.36"/>
    <n v="0.17330000000000001"/>
    <n v="44440"/>
    <n v="146"/>
    <n v="315"/>
    <m/>
    <n v="1.9E-2"/>
    <n v="0.47499999999999998"/>
    <s v="null"/>
    <x v="0"/>
    <x v="0"/>
    <n v="0"/>
    <s v=""/>
    <n v="0.43744292237442922"/>
    <n v="0.21872146118721461"/>
    <x v="1"/>
    <s v="Dip"/>
    <n v="0.43624772313296906"/>
    <x v="2"/>
    <n v="-3.8752276867030921E-2"/>
  </r>
  <r>
    <x v="80"/>
    <s v="Tomber Amoureux"/>
    <x v="2"/>
    <m/>
    <x v="1"/>
    <n v="251"/>
    <n v="0.95340000000000003"/>
    <n v="4.6600000000000003E-2"/>
    <n v="0.3322"/>
    <n v="0.2089"/>
    <n v="0.17119999999999999"/>
    <n v="0.28770000000000001"/>
    <n v="227954"/>
    <n v="91"/>
    <n v="2487"/>
    <m/>
    <n v="0.1492"/>
    <n v="0.307"/>
    <s v="null"/>
    <x v="0"/>
    <x v="3"/>
    <n v="0"/>
    <n v="0.3364485981308411"/>
    <n v="0.36483253588516745"/>
    <n v="0.23376037800533619"/>
    <x v="1"/>
    <s v="Dip"/>
    <n v="0.35904761904761906"/>
    <x v="1"/>
    <n v="5.2047619047619065E-2"/>
  </r>
  <r>
    <x v="81"/>
    <s v="JUHI TOLANI"/>
    <x v="8"/>
    <m/>
    <x v="0"/>
    <n v="240"/>
    <n v="0.94220000000000004"/>
    <n v="5.7799999999999997E-2"/>
    <n v="0.2535"/>
    <n v="0.25919999999999999"/>
    <n v="0.24510000000000001"/>
    <n v="0.24229999999999999"/>
    <n v="183933"/>
    <n v="82"/>
    <n v="2243"/>
    <m/>
    <n v="0.11210000000000001"/>
    <n v="0.41"/>
    <s v="null"/>
    <x v="0"/>
    <x v="3"/>
    <n v="0"/>
    <n v="0.39539748953974896"/>
    <n v="0.38045112781954887"/>
    <n v="0.25861620578643257"/>
    <x v="1"/>
    <s v="Dip"/>
    <n v="0.38670166229221348"/>
    <x v="2"/>
    <n v="-2.3298337707786498E-2"/>
  </r>
  <r>
    <x v="82"/>
    <s v="Adorna"/>
    <x v="2"/>
    <m/>
    <x v="1"/>
    <n v="238"/>
    <n v="0.88859999999999995"/>
    <n v="0.1114"/>
    <n v="0.3488"/>
    <n v="0.13950000000000001"/>
    <n v="0.25580000000000003"/>
    <n v="0.25580000000000003"/>
    <n v="106581"/>
    <n v="36"/>
    <n v="3064"/>
    <m/>
    <n v="8.1900000000000001E-2"/>
    <n v="0.34699999999999998"/>
    <s v="null"/>
    <x v="0"/>
    <x v="3"/>
    <n v="0.19618528610354224"/>
    <n v="0"/>
    <n v="0"/>
    <n v="6.5395095367847419E-2"/>
    <x v="1"/>
    <s v="Dip"/>
    <n v="0.19618528610354224"/>
    <x v="2"/>
    <n v="-0.15081471389645773"/>
  </r>
  <r>
    <x v="83"/>
    <s v="ROUND THE COCKTAILS PRIVATE LIMITED"/>
    <x v="6"/>
    <m/>
    <x v="0"/>
    <n v="237"/>
    <n v="0.84379999999999999"/>
    <n v="0.15620000000000001"/>
    <n v="0.50819999999999999"/>
    <n v="0.2041"/>
    <n v="0.1133"/>
    <n v="0.17449999999999999"/>
    <n v="149573"/>
    <n v="98"/>
    <n v="1559"/>
    <m/>
    <n v="0.1623"/>
    <n v="0.56200000000000006"/>
    <s v="null"/>
    <x v="3"/>
    <x v="0"/>
    <n v="0.55088195386702854"/>
    <n v="0.56628477905073649"/>
    <n v="0.61760242792109254"/>
    <n v="0.57825638694628589"/>
    <x v="1"/>
    <s v="Rise"/>
    <n v="0.57747882411559537"/>
    <x v="1"/>
    <n v="1.5478824115595313E-2"/>
  </r>
  <r>
    <x v="84"/>
    <s v="Landwirt India Private Limited"/>
    <x v="3"/>
    <m/>
    <x v="0"/>
    <n v="214"/>
    <n v="0.875"/>
    <n v="0.125"/>
    <n v="0.1885"/>
    <n v="0.21310000000000001"/>
    <n v="0.28689999999999999"/>
    <n v="0.3115"/>
    <n v="148994"/>
    <n v="111"/>
    <n v="1342"/>
    <m/>
    <n v="7.2400000000000006E-2"/>
    <n v="0.245"/>
    <s v="null"/>
    <x v="0"/>
    <x v="0"/>
    <n v="0"/>
    <n v="0"/>
    <n v="0.37280187573270807"/>
    <n v="0.12426729191090269"/>
    <x v="1"/>
    <s v="Dip"/>
    <n v="0.37280187573270807"/>
    <x v="1"/>
    <n v="0.12780187573270807"/>
  </r>
  <r>
    <x v="85"/>
    <s v="Tryolo Computech Private Limited"/>
    <x v="16"/>
    <m/>
    <x v="0"/>
    <n v="214"/>
    <n v="0.89159999999999995"/>
    <n v="0.1084"/>
    <n v="0.34189999999999998"/>
    <n v="0.23930000000000001"/>
    <n v="0.26500000000000001"/>
    <n v="0.15379999999999999"/>
    <n v="101848"/>
    <n v="92"/>
    <n v="1107"/>
    <m/>
    <n v="8.6300000000000002E-2"/>
    <n v="0.31"/>
    <s v="B2B+B2C"/>
    <x v="0"/>
    <x v="0"/>
    <n v="0"/>
    <s v=""/>
    <n v="0.25609756097560976"/>
    <n v="0.12804878048780488"/>
    <x v="1"/>
    <s v="Dip"/>
    <n v="0.25557809330628806"/>
    <x v="2"/>
    <n v="-5.4421906693711941E-2"/>
  </r>
  <r>
    <x v="86"/>
    <s v="NAIDU HALL FAMILY STORE"/>
    <x v="8"/>
    <m/>
    <x v="1"/>
    <n v="201"/>
    <n v="0.88260000000000005"/>
    <n v="0.1174"/>
    <n v="0.25380000000000003"/>
    <n v="0.28139999999999998"/>
    <n v="0.44469999999999998"/>
    <n v="2.01E-2"/>
    <n v="67458"/>
    <n v="72"/>
    <n v="901"/>
    <m/>
    <n v="9.1200000000000003E-2"/>
    <n v="0.54"/>
    <s v="null"/>
    <x v="0"/>
    <x v="1"/>
    <s v=""/>
    <n v="0.21951219512195122"/>
    <n v="0.39914163090128757"/>
    <n v="0.30932691301161941"/>
    <x v="1"/>
    <s v="Dip"/>
    <n v="0.31739811912225707"/>
    <x v="2"/>
    <n v="-0.22260188087774296"/>
  </r>
  <r>
    <x v="87"/>
    <s v="Dressline Fashion"/>
    <x v="2"/>
    <m/>
    <x v="0"/>
    <n v="181"/>
    <n v="0.78200000000000003"/>
    <n v="0.218"/>
    <n v="0.4541"/>
    <n v="0.2319"/>
    <n v="0.22220000000000001"/>
    <n v="9.1800000000000007E-2"/>
    <n v="273118"/>
    <n v="63"/>
    <n v="4515"/>
    <m/>
    <n v="0.19919999999999999"/>
    <n v="0.33"/>
    <s v="null"/>
    <x v="1"/>
    <x v="1"/>
    <n v="0"/>
    <n v="0.3551912568306011"/>
    <n v="0.40175953079178883"/>
    <n v="0.25231692920746335"/>
    <x v="1"/>
    <s v="Dip"/>
    <n v="0.38549618320610685"/>
    <x v="1"/>
    <n v="5.5496183206106831E-2"/>
  </r>
  <r>
    <x v="88"/>
    <s v="Graffiti"/>
    <x v="2"/>
    <m/>
    <x v="0"/>
    <n v="174"/>
    <n v="0.95609999999999995"/>
    <n v="4.3900000000000002E-2"/>
    <n v="0.21879999999999999"/>
    <n v="0.3125"/>
    <n v="0.24379999999999999"/>
    <n v="0.22500000000000001"/>
    <n v="102318"/>
    <n v="144"/>
    <n v="711"/>
    <m/>
    <n v="6.4899999999999999E-2"/>
    <n v="0.42"/>
    <s v="null"/>
    <x v="0"/>
    <x v="3"/>
    <n v="0"/>
    <n v="0"/>
    <n v="0.47308132875143183"/>
    <n v="0.15769377625047729"/>
    <x v="1"/>
    <s v="Dip"/>
    <n v="0.47308132875143183"/>
    <x v="1"/>
    <n v="5.3081328751431844E-2"/>
  </r>
  <r>
    <x v="89"/>
    <s v="Make Your Own Perfume"/>
    <x v="0"/>
    <m/>
    <x v="0"/>
    <n v="172"/>
    <n v="0.58689999999999998"/>
    <n v="0.41310000000000002"/>
    <n v="0.28000000000000003"/>
    <n v="0.32"/>
    <n v="0.3"/>
    <n v="0.1"/>
    <n v="32028"/>
    <n v="26"/>
    <n v="1258"/>
    <m/>
    <n v="9.4899999999999998E-2"/>
    <n v="0.215"/>
    <s v="null"/>
    <x v="0"/>
    <x v="1"/>
    <n v="0"/>
    <n v="0.20078740157480315"/>
    <n v="0"/>
    <n v="6.6929133858267723E-2"/>
    <x v="1"/>
    <s v="Dip"/>
    <n v="0.20078740157480315"/>
    <x v="1"/>
    <n v="-1.4212598425196843E-2"/>
  </r>
  <r>
    <x v="90"/>
    <s v="Zlade"/>
    <x v="21"/>
    <m/>
    <x v="1"/>
    <n v="159"/>
    <n v="0.91339999999999999"/>
    <n v="8.6599999999999996E-2"/>
    <n v="0.30969999999999998"/>
    <n v="0.28010000000000002"/>
    <n v="0.2525"/>
    <n v="0.1578"/>
    <n v="108151"/>
    <n v="48"/>
    <n v="2212"/>
    <m/>
    <n v="0.10630000000000001"/>
    <n v="0.41570000000000001"/>
    <s v="null"/>
    <x v="0"/>
    <x v="1"/>
    <n v="0.3081761006289308"/>
    <n v="0.36863270777479895"/>
    <n v="0.39748953974895396"/>
    <n v="0.35809944938422794"/>
    <x v="1"/>
    <s v="Dip"/>
    <n v="0.353625170998632"/>
    <x v="2"/>
    <n v="-6.2074829001368015E-2"/>
  </r>
  <r>
    <x v="91"/>
    <s v="Clan Shoes"/>
    <x v="2"/>
    <m/>
    <x v="0"/>
    <n v="155"/>
    <n v="0.81389999999999996"/>
    <n v="0.18609999999999999"/>
    <n v="0.40160000000000001"/>
    <n v="0.1807"/>
    <n v="0.21690000000000001"/>
    <n v="0.20080000000000001"/>
    <n v="307562"/>
    <n v="60"/>
    <n v="5170"/>
    <m/>
    <n v="8.3799999999999999E-2"/>
    <n v="0.43419999999999997"/>
    <s v="null"/>
    <x v="1"/>
    <x v="0"/>
    <n v="0.48148148148148145"/>
    <n v="0.27777777777777779"/>
    <n v="0.35294117647058826"/>
    <n v="0.37073347857661587"/>
    <x v="1"/>
    <s v="Dip"/>
    <n v="0.39384116693679094"/>
    <x v="2"/>
    <n v="-4.0358833063209032E-2"/>
  </r>
  <r>
    <x v="92"/>
    <s v="ATTICSALT CREATIONS PRIVATE LIMITED"/>
    <x v="2"/>
    <m/>
    <x v="1"/>
    <n v="151"/>
    <n v="0.94620000000000004"/>
    <n v="5.3800000000000001E-2"/>
    <n v="0.34100000000000003"/>
    <n v="0.26050000000000001"/>
    <n v="0.12640000000000001"/>
    <n v="0.27200000000000002"/>
    <n v="105432"/>
    <n v="25"/>
    <n v="4294"/>
    <m/>
    <n v="0.15010000000000001"/>
    <n v="0.35709999999999997"/>
    <s v="null"/>
    <x v="0"/>
    <x v="0"/>
    <n v="0.17147192716236723"/>
    <n v="0.21223709369024857"/>
    <n v="0.22580645161290322"/>
    <n v="0.20317182415517301"/>
    <x v="1"/>
    <s v="Dip"/>
    <n v="0.19444444444444445"/>
    <x v="2"/>
    <n v="-0.16265555555555553"/>
  </r>
  <r>
    <x v="93"/>
    <s v="Soul works"/>
    <x v="21"/>
    <m/>
    <x v="1"/>
    <n v="150"/>
    <n v="0.9345"/>
    <n v="6.5500000000000003E-2"/>
    <n v="0.43269999999999997"/>
    <n v="0.23980000000000001"/>
    <n v="0.18129999999999999"/>
    <n v="0.1462"/>
    <n v="83781"/>
    <n v="52"/>
    <n v="1592"/>
    <m/>
    <n v="8.3799999999999999E-2"/>
    <n v="0.38600000000000001"/>
    <s v="null"/>
    <x v="5"/>
    <x v="3"/>
    <n v="0"/>
    <n v="0.2831858407079646"/>
    <n v="0.28406909788867563"/>
    <n v="0.1890849795322134"/>
    <x v="1"/>
    <s v="Dip"/>
    <n v="0.28380187416331992"/>
    <x v="2"/>
    <n v="-0.10219812583668009"/>
  </r>
  <r>
    <x v="94"/>
    <s v="Cocoburra Cosmeceuticals Private Ltd."/>
    <x v="0"/>
    <m/>
    <x v="0"/>
    <n v="150"/>
    <n v="0.71060000000000001"/>
    <n v="0.28939999999999999"/>
    <n v="0.4264"/>
    <n v="0.17050000000000001"/>
    <n v="0.25190000000000001"/>
    <n v="0.1512"/>
    <n v="85445"/>
    <n v="72"/>
    <n v="1022"/>
    <m/>
    <n v="0.16139999999999999"/>
    <n v="0.375"/>
    <s v="null"/>
    <x v="2"/>
    <x v="0"/>
    <n v="0"/>
    <n v="3.125E-2"/>
    <n v="0.44058744993324434"/>
    <n v="0.15727914997774811"/>
    <x v="1"/>
    <s v="Dip"/>
    <n v="0.42381562099871961"/>
    <x v="1"/>
    <n v="4.8815620998719611E-2"/>
  </r>
  <r>
    <x v="95"/>
    <s v="Rudra"/>
    <x v="9"/>
    <m/>
    <x v="0"/>
    <n v="133"/>
    <n v="0.78080000000000005"/>
    <n v="0.21920000000000001"/>
    <n v="0.15759999999999999"/>
    <n v="0.22170000000000001"/>
    <n v="0.3695"/>
    <n v="0.25119999999999998"/>
    <n v="100139"/>
    <n v="21"/>
    <n v="4674"/>
    <m/>
    <n v="0.11650000000000001"/>
    <n v="0.22140000000000001"/>
    <s v="null"/>
    <x v="0"/>
    <x v="3"/>
    <n v="0.20481927710843373"/>
    <n v="0.22532188841201717"/>
    <n v="0.17901234567901234"/>
    <n v="0.2030511703998211"/>
    <x v="1"/>
    <s v="Dip"/>
    <n v="0.21094640820980615"/>
    <x v="1"/>
    <n v="-1.0453591790193867E-2"/>
  </r>
  <r>
    <x v="96"/>
    <s v="The Peppy Store"/>
    <x v="8"/>
    <m/>
    <x v="0"/>
    <n v="125"/>
    <n v="0.69669999999999999"/>
    <n v="0.30330000000000001"/>
    <n v="0.50980000000000003"/>
    <n v="0.13730000000000001"/>
    <n v="0.1961"/>
    <n v="0.15690000000000001"/>
    <n v="25550"/>
    <n v="23"/>
    <n v="824"/>
    <m/>
    <n v="6.7000000000000004E-2"/>
    <n v="0.25"/>
    <s v="null"/>
    <x v="0"/>
    <x v="3"/>
    <n v="0.27108433734939757"/>
    <n v="0"/>
    <n v="0"/>
    <n v="9.036144578313253E-2"/>
    <x v="1"/>
    <s v="Dip"/>
    <n v="0.27108433734939757"/>
    <x v="1"/>
    <n v="2.1084337349397575E-2"/>
  </r>
  <r>
    <x v="97"/>
    <s v="S Traders"/>
    <x v="1"/>
    <m/>
    <x v="0"/>
    <n v="121"/>
    <n v="0.66169999999999995"/>
    <n v="0.33829999999999999"/>
    <n v="0.35709999999999997"/>
    <n v="0.1905"/>
    <n v="0.3095"/>
    <n v="0.1429"/>
    <n v="182465"/>
    <n v="19"/>
    <n v="9679"/>
    <m/>
    <n v="0.17560000000000001"/>
    <n v="0.183"/>
    <m/>
    <x v="0"/>
    <x v="3"/>
    <n v="0"/>
    <n v="0.2132701421800948"/>
    <n v="0.22099447513812154"/>
    <n v="0.14475487243940544"/>
    <x v="1"/>
    <s v="Dip"/>
    <n v="0.21683673469387754"/>
    <x v="1"/>
    <n v="3.3836734693877546E-2"/>
  </r>
  <r>
    <x v="98"/>
    <s v="MAGIC PLUS PRIVATE LIMITED"/>
    <x v="1"/>
    <m/>
    <x v="0"/>
    <n v="110"/>
    <n v="0.88629999999999998"/>
    <n v="0.1137"/>
    <n v="0.29630000000000001"/>
    <n v="0.29630000000000001"/>
    <n v="0.37040000000000001"/>
    <n v="3.6999999999999998E-2"/>
    <n v="9050"/>
    <n v="3"/>
    <n v="3431"/>
    <m/>
    <n v="6.7400000000000002E-2"/>
    <n v="0.1"/>
    <s v="null"/>
    <x v="0"/>
    <x v="0"/>
    <n v="2.0080321285140562E-2"/>
    <n v="3.9473684210526314E-2"/>
    <n v="0"/>
    <n v="1.9851335165222292E-2"/>
    <x v="1"/>
    <s v="Dip"/>
    <n v="2.2648083623693381E-2"/>
    <x v="2"/>
    <n v="-7.7351916376306618E-2"/>
  </r>
  <r>
    <x v="99"/>
    <s v="Videha Designs LLP"/>
    <x v="2"/>
    <m/>
    <x v="0"/>
    <n v="109"/>
    <n v="0.5645"/>
    <n v="0.4355"/>
    <n v="0.27779999999999999"/>
    <n v="0.33329999999999999"/>
    <n v="0.27779999999999999"/>
    <n v="0.1111"/>
    <n v="124225"/>
    <n v="22"/>
    <n v="4897"/>
    <m/>
    <n v="0.1082"/>
    <n v="0.40799999999999997"/>
    <s v="null"/>
    <x v="1"/>
    <x v="2"/>
    <n v="0.25968992248062017"/>
    <n v="0"/>
    <n v="0"/>
    <n v="8.6563307493540062E-2"/>
    <x v="1"/>
    <s v="Dip"/>
    <n v="0.25968992248062017"/>
    <x v="2"/>
    <n v="-0.1483100775193798"/>
  </r>
  <r>
    <x v="100"/>
    <s v="MACS"/>
    <x v="2"/>
    <m/>
    <x v="0"/>
    <n v="109"/>
    <n v="0.89729999999999999"/>
    <n v="0.1027"/>
    <n v="0.40400000000000003"/>
    <n v="0.19189999999999999"/>
    <n v="0.17169999999999999"/>
    <n v="0.23230000000000001"/>
    <n v="112124"/>
    <n v="27"/>
    <n v="4272"/>
    <m/>
    <n v="9.5799999999999996E-2"/>
    <n v="0.24199999999999999"/>
    <s v="null"/>
    <x v="0"/>
    <x v="3"/>
    <n v="0"/>
    <n v="0.2446043165467626"/>
    <n v="0.27816901408450706"/>
    <n v="0.17425777687708988"/>
    <x v="1"/>
    <s v="Dip"/>
    <n v="0.26713947990543735"/>
    <x v="1"/>
    <n v="2.5139479905437356E-2"/>
  </r>
  <r>
    <x v="101"/>
    <s v="Eduspark Toys"/>
    <x v="22"/>
    <m/>
    <x v="1"/>
    <n v="107"/>
    <n v="0.86050000000000004"/>
    <n v="0.13950000000000001"/>
    <n v="0.51719999999999999"/>
    <n v="0.22409999999999999"/>
    <n v="8.6199999999999999E-2"/>
    <n v="0.1724"/>
    <n v="43327"/>
    <n v="9"/>
    <n v="4789"/>
    <m/>
    <n v="8.2799999999999999E-2"/>
    <n v="0.45"/>
    <s v="null"/>
    <x v="0"/>
    <x v="3"/>
    <n v="0.10755813953488372"/>
    <n v="0.10857142857142857"/>
    <n v="1"/>
    <n v="0.40537652270210406"/>
    <x v="1"/>
    <s v="Dip"/>
    <n v="0.10961538461538461"/>
    <x v="2"/>
    <n v="-0.3403846153846154"/>
  </r>
  <r>
    <x v="102"/>
    <s v="Redplum Private Ltd"/>
    <x v="3"/>
    <m/>
    <x v="1"/>
    <n v="104"/>
    <n v="0.69679999999999997"/>
    <n v="0.30320000000000003"/>
    <n v="0.32540000000000002"/>
    <n v="0.26319999999999999"/>
    <n v="0.25840000000000002"/>
    <n v="0.15310000000000001"/>
    <n v="11242"/>
    <n v="23"/>
    <n v="456"/>
    <m/>
    <n v="7.9699999999999993E-2"/>
    <n v="0.42309999999999998"/>
    <s v="B2C"/>
    <x v="0"/>
    <x v="0"/>
    <n v="0.21739130434782608"/>
    <n v="0.22878228782287824"/>
    <n v="0.19607843137254902"/>
    <n v="0.21408400784775108"/>
    <x v="1"/>
    <s v="Dip"/>
    <n v="0.2196969696969697"/>
    <x v="2"/>
    <n v="-0.20340303030303028"/>
  </r>
  <r>
    <x v="103"/>
    <s v="South2Globe Products"/>
    <x v="23"/>
    <m/>
    <x v="1"/>
    <n v="104"/>
    <n v="0.67659999999999998"/>
    <n v="0.32340000000000002"/>
    <n v="0.19439999999999999"/>
    <n v="0.25"/>
    <n v="0.38890000000000002"/>
    <n v="0.16669999999999999"/>
    <n v="20131"/>
    <n v="12"/>
    <n v="1420"/>
    <m/>
    <n v="7.6700000000000004E-2"/>
    <n v="0.18"/>
    <s v="null"/>
    <x v="3"/>
    <x v="1"/>
    <n v="0"/>
    <s v=""/>
    <n v="0.18042813455657492"/>
    <n v="9.0214067278287458E-2"/>
    <x v="1"/>
    <s v="Dip"/>
    <n v="0.1798780487804878"/>
    <x v="1"/>
    <n v="-1.2195121951219523E-4"/>
  </r>
  <r>
    <x v="104"/>
    <s v="JANYAS CLOSET"/>
    <x v="24"/>
    <m/>
    <x v="1"/>
    <n v="102"/>
    <n v="0.58809999999999996"/>
    <n v="0.41189999999999999"/>
    <n v="0.4"/>
    <n v="0.16669999999999999"/>
    <n v="0.1333"/>
    <n v="0.3"/>
    <n v="118381"/>
    <n v="11"/>
    <n v="10601"/>
    <m/>
    <n v="0.14019999999999999"/>
    <n v="0.23499999999999999"/>
    <s v="null"/>
    <x v="0"/>
    <x v="3"/>
    <n v="0"/>
    <n v="9.1286307053941904E-2"/>
    <n v="0"/>
    <n v="3.0428769017980636E-2"/>
    <x v="1"/>
    <s v="Dip"/>
    <n v="9.1286307053941904E-2"/>
    <x v="2"/>
    <n v="-0.14371369294605807"/>
  </r>
  <r>
    <x v="105"/>
    <s v="Moarmouz"/>
    <x v="5"/>
    <m/>
    <x v="0"/>
    <n v="93"/>
    <n v="0.38590000000000002"/>
    <n v="0.61409999999999998"/>
    <n v="0.32650000000000001"/>
    <n v="0.15310000000000001"/>
    <n v="0.24490000000000001"/>
    <n v="0.27550000000000002"/>
    <n v="66785"/>
    <n v="30"/>
    <n v="2068"/>
    <m/>
    <n v="0.1535"/>
    <n v="0.34949999999999998"/>
    <s v="B2B+B2C"/>
    <x v="0"/>
    <x v="0"/>
    <n v="0.37603305785123969"/>
    <n v="0"/>
    <n v="0"/>
    <n v="0.12534435261707991"/>
    <x v="1"/>
    <s v="Dip"/>
    <n v="0.37603305785123969"/>
    <x v="1"/>
    <n v="2.6533057851239716E-2"/>
  </r>
  <r>
    <x v="106"/>
    <s v="The face shop"/>
    <x v="0"/>
    <m/>
    <x v="0"/>
    <n v="91"/>
    <n v="0.79979999999999996"/>
    <n v="0.20019999999999999"/>
    <n v="0.33329999999999999"/>
    <n v="0.2"/>
    <n v="0.25559999999999999"/>
    <n v="0.21110000000000001"/>
    <n v="99543"/>
    <n v="83"/>
    <n v="1225"/>
    <m/>
    <n v="0.2366"/>
    <n v="0.29509999999999997"/>
    <s v="null"/>
    <x v="0"/>
    <x v="0"/>
    <n v="0.25905292479108633"/>
    <s v=""/>
    <s v=""/>
    <n v="0.25905292479108633"/>
    <x v="1"/>
    <s v="Dip"/>
    <n v="0.24187256176853056"/>
    <x v="2"/>
    <n v="-5.3227438231469415E-2"/>
  </r>
  <r>
    <x v="107"/>
    <s v="P S Jewellery"/>
    <x v="8"/>
    <m/>
    <x v="0"/>
    <n v="88"/>
    <n v="0.71809999999999996"/>
    <n v="0.28189999999999998"/>
    <n v="0.3095"/>
    <n v="0.16669999999999999"/>
    <n v="0.42859999999999998"/>
    <n v="9.5200000000000007E-2"/>
    <n v="105453"/>
    <n v="17"/>
    <n v="6614"/>
    <m/>
    <n v="0.11700000000000001"/>
    <n v="0.14000000000000001"/>
    <s v="null"/>
    <x v="0"/>
    <x v="3"/>
    <n v="0"/>
    <s v=""/>
    <n v="0.19475655430711611"/>
    <n v="9.7378277153558054E-2"/>
    <x v="1"/>
    <s v="Dip"/>
    <n v="0.18705035971223022"/>
    <x v="1"/>
    <n v="4.7050359712230205E-2"/>
  </r>
  <r>
    <x v="108"/>
    <s v="REDROAR"/>
    <x v="15"/>
    <m/>
    <x v="0"/>
    <n v="78"/>
    <n v="0.77259999999999995"/>
    <n v="0.22739999999999999"/>
    <n v="0.5"/>
    <n v="0.2"/>
    <n v="0.05"/>
    <n v="0.25"/>
    <n v="26303"/>
    <n v="13"/>
    <n v="2042"/>
    <m/>
    <n v="8.3299999999999999E-2"/>
    <n v="0.13500000000000001"/>
    <s v="null"/>
    <x v="0"/>
    <x v="4"/>
    <n v="0"/>
    <n v="0.1787709497206704"/>
    <n v="0.22162162162162163"/>
    <n v="0.13346419044743066"/>
    <x v="1"/>
    <s v="Dip"/>
    <n v="0.20054945054945056"/>
    <x v="1"/>
    <n v="6.554945054945055E-2"/>
  </r>
  <r>
    <x v="109"/>
    <s v="Cord Studio"/>
    <x v="8"/>
    <m/>
    <x v="0"/>
    <n v="77"/>
    <n v="0.52900000000000003"/>
    <n v="0.47099999999999997"/>
    <n v="0.23530000000000001"/>
    <n v="0.32350000000000001"/>
    <n v="8.8200000000000001E-2"/>
    <n v="0.35289999999999999"/>
    <n v="262535"/>
    <n v="27"/>
    <n v="9724"/>
    <m/>
    <n v="0.15279999999999999"/>
    <n v="0.245"/>
    <s v="null"/>
    <x v="0"/>
    <x v="1"/>
    <n v="0"/>
    <n v="0"/>
    <n v="0.33816425120772947"/>
    <n v="0.11272141706924316"/>
    <x v="1"/>
    <s v="Dip"/>
    <n v="0.33816425120772947"/>
    <x v="1"/>
    <n v="9.3164251207729476E-2"/>
  </r>
  <r>
    <x v="110"/>
    <s v="BOXOFHEALTH INDIA PRIVATE LIMITED"/>
    <x v="25"/>
    <m/>
    <x v="0"/>
    <n v="74"/>
    <n v="0.96120000000000005"/>
    <n v="3.8800000000000001E-2"/>
    <n v="0.34920000000000001"/>
    <n v="0.19439999999999999"/>
    <n v="0.26190000000000002"/>
    <n v="0.19439999999999999"/>
    <n v="26963"/>
    <n v="24"/>
    <n v="1162"/>
    <m/>
    <n v="5.0099999999999999E-2"/>
    <n v="0.44740000000000002"/>
    <s v="null"/>
    <x v="0"/>
    <x v="0"/>
    <n v="0.21897810218978103"/>
    <n v="0.31472081218274112"/>
    <n v="0.5496894409937888"/>
    <n v="0.36112945178877026"/>
    <x v="1"/>
    <s v="Dip"/>
    <n v="0.37704918032786883"/>
    <x v="2"/>
    <n v="-7.0350819672131193E-2"/>
  </r>
  <r>
    <x v="111"/>
    <s v="LEGWORK LIFESTYLE PRIVATE LIMITED"/>
    <x v="26"/>
    <m/>
    <x v="1"/>
    <n v="72"/>
    <n v="0.86739999999999995"/>
    <n v="0.1326"/>
    <n v="0.1467"/>
    <n v="0.34670000000000001"/>
    <n v="0.33329999999999999"/>
    <n v="0.17330000000000001"/>
    <n v="24867"/>
    <n v="8"/>
    <n v="3465"/>
    <m/>
    <n v="6.9500000000000006E-2"/>
    <n v="0.27400000000000002"/>
    <s v="null"/>
    <x v="0"/>
    <x v="0"/>
    <n v="0.1"/>
    <n v="0.12408759124087591"/>
    <n v="9.9009900990099015E-2"/>
    <n v="0.10769916407699165"/>
    <x v="1"/>
    <s v="Dip"/>
    <n v="0.11092436974789915"/>
    <x v="2"/>
    <n v="-0.16307563025210087"/>
  </r>
  <r>
    <x v="112"/>
    <s v="TULINI"/>
    <x v="2"/>
    <m/>
    <x v="0"/>
    <n v="65"/>
    <n v="0.82520000000000004"/>
    <n v="0.17480000000000001"/>
    <n v="0.27589999999999998"/>
    <n v="0.29310000000000003"/>
    <n v="0.29310000000000003"/>
    <n v="0.13789999999999999"/>
    <n v="61975"/>
    <n v="29"/>
    <n v="2176"/>
    <m/>
    <n v="0.1341"/>
    <n v="0.44"/>
    <s v="null"/>
    <x v="0"/>
    <x v="3"/>
    <n v="0"/>
    <s v=""/>
    <n v="0.44758064516129031"/>
    <n v="0.22379032258064516"/>
    <x v="1"/>
    <s v="Dip"/>
    <n v="0.44047619047619047"/>
    <x v="1"/>
    <n v="4.761904761904634E-4"/>
  </r>
  <r>
    <x v="113"/>
    <s v="Stuti Weaves"/>
    <x v="8"/>
    <m/>
    <x v="0"/>
    <n v="59"/>
    <n v="0.51880000000000004"/>
    <n v="0.48130000000000001"/>
    <n v="0.5"/>
    <n v="0.28570000000000001"/>
    <n v="0.1429"/>
    <n v="7.1400000000000005E-2"/>
    <n v="60967"/>
    <n v="5"/>
    <n v="12193"/>
    <m/>
    <n v="0.16520000000000001"/>
    <n v="0.12"/>
    <s v="null"/>
    <x v="1"/>
    <x v="3"/>
    <n v="0"/>
    <s v=""/>
    <n v="0.1103448275862069"/>
    <n v="5.5172413793103448E-2"/>
    <x v="1"/>
    <s v="Dip"/>
    <n v="0.10884353741496598"/>
    <x v="1"/>
    <n v="-1.1156462585034013E-2"/>
  </r>
  <r>
    <x v="114"/>
    <s v="Gorefurbo"/>
    <x v="1"/>
    <m/>
    <x v="0"/>
    <n v="53"/>
    <n v="0.5"/>
    <n v="0.5"/>
    <m/>
    <n v="0.46150000000000002"/>
    <n v="0.5"/>
    <n v="3.85E-2"/>
    <n v="157684"/>
    <n v="6"/>
    <n v="24223"/>
    <m/>
    <n v="8.7999999999999995E-2"/>
    <n v="0.17499999999999999"/>
    <s v="null"/>
    <x v="0"/>
    <x v="0"/>
    <n v="0"/>
    <n v="0.14285714285714285"/>
    <n v="0.14594594594594595"/>
    <n v="9.6267696267696268E-2"/>
    <x v="1"/>
    <s v="Dip"/>
    <n v="0.14503816793893129"/>
    <x v="2"/>
    <n v="-2.9961832061068699E-2"/>
  </r>
  <r>
    <x v="115"/>
    <s v="Superminis"/>
    <x v="2"/>
    <m/>
    <x v="0"/>
    <n v="51"/>
    <n v="0.87749999999999995"/>
    <n v="0.1225"/>
    <n v="0.32890000000000003"/>
    <n v="0.1711"/>
    <n v="0.32890000000000003"/>
    <n v="0.1711"/>
    <n v="8670"/>
    <n v="12"/>
    <n v="676"/>
    <m/>
    <n v="6.0699999999999997E-2"/>
    <n v="0.36899999999999999"/>
    <s v="null"/>
    <x v="1"/>
    <x v="3"/>
    <n v="0.26063829787234044"/>
    <n v="0.1951219512195122"/>
    <n v="0.22950819672131148"/>
    <n v="0.22842281527105471"/>
    <x v="1"/>
    <s v="Dip"/>
    <n v="0.23387096774193547"/>
    <x v="2"/>
    <n v="-0.13512903225806452"/>
  </r>
  <r>
    <x v="116"/>
    <s v="Moonfreeze Food"/>
    <x v="3"/>
    <m/>
    <x v="0"/>
    <n v="49"/>
    <n v="0.51039999999999996"/>
    <n v="0.48959999999999998"/>
    <n v="0.30769999999999997"/>
    <n v="0.25640000000000002"/>
    <n v="0.33329999999999999"/>
    <n v="0.1026"/>
    <n v="31495"/>
    <n v="20"/>
    <n v="1504"/>
    <m/>
    <n v="0.08"/>
    <n v="0.4"/>
    <s v="null"/>
    <x v="0"/>
    <x v="0"/>
    <n v="0"/>
    <n v="0.17857142857142858"/>
    <n v="0.41463414634146339"/>
    <n v="0.19773519163763065"/>
    <x v="1"/>
    <s v="Dip"/>
    <n v="0.35454545454545455"/>
    <x v="2"/>
    <n v="-4.545454545454547E-2"/>
  </r>
  <r>
    <x v="117"/>
    <s v="BALAJI COMMUNICATION"/>
    <x v="5"/>
    <m/>
    <x v="0"/>
    <n v="44"/>
    <n v="0.58140000000000003"/>
    <n v="0.41860000000000003"/>
    <m/>
    <m/>
    <n v="0.66669999999999996"/>
    <n v="0.33329999999999999"/>
    <n v="1397"/>
    <n v="3"/>
    <n v="466"/>
    <m/>
    <n v="0.1171"/>
    <n v="0.3"/>
    <s v="null"/>
    <x v="0"/>
    <x v="3"/>
    <n v="0"/>
    <s v=""/>
    <n v="0.53146766169154225"/>
    <n v="0.26573383084577112"/>
    <x v="1"/>
    <s v="Dip"/>
    <n v="0.5312033814022874"/>
    <x v="1"/>
    <n v="0.23120338140228741"/>
  </r>
  <r>
    <x v="118"/>
    <s v="Athlizur"/>
    <x v="2"/>
    <m/>
    <x v="0"/>
    <n v="38"/>
    <n v="0.75380000000000003"/>
    <n v="0.2462"/>
    <n v="0.21740000000000001"/>
    <n v="0.4783"/>
    <n v="0.13039999999999999"/>
    <n v="0.1739"/>
    <n v="16196"/>
    <n v="12"/>
    <n v="1557"/>
    <m/>
    <n v="9.8900000000000002E-2"/>
    <n v="0.38790000000000002"/>
    <s v="null"/>
    <x v="0"/>
    <x v="0"/>
    <n v="0.37142857142857144"/>
    <n v="0"/>
    <n v="0"/>
    <n v="0.12380952380952381"/>
    <x v="1"/>
    <s v="Dip"/>
    <n v="0.37142857142857144"/>
    <x v="2"/>
    <n v="-1.6471428571428581E-2"/>
  </r>
  <r>
    <x v="119"/>
    <s v="Inej"/>
    <x v="2"/>
    <m/>
    <x v="0"/>
    <n v="33"/>
    <n v="0.79690000000000005"/>
    <n v="0.2031"/>
    <n v="0.2273"/>
    <n v="0.2273"/>
    <n v="0.15909999999999999"/>
    <n v="0.38640000000000002"/>
    <n v="139425"/>
    <n v="9"/>
    <n v="16981"/>
    <m/>
    <n v="0.113"/>
    <n v="0.21"/>
    <s v="null"/>
    <x v="1"/>
    <x v="3"/>
    <s v=""/>
    <n v="0.29357798165137616"/>
    <n v="0.27272727272727271"/>
    <n v="0.28315262718932444"/>
    <x v="1"/>
    <s v="Rise"/>
    <n v="0.2824858757062147"/>
    <x v="1"/>
    <n v="7.2485875706214703E-2"/>
  </r>
  <r>
    <x v="120"/>
    <s v="Beyernamicindia"/>
    <x v="1"/>
    <m/>
    <x v="0"/>
    <n v="31"/>
    <n v="0.3851"/>
    <n v="0.6149"/>
    <n v="0.65629999999999999"/>
    <n v="0.1875"/>
    <n v="9.3799999999999994E-2"/>
    <n v="6.25E-2"/>
    <n v="61270"/>
    <n v="4"/>
    <n v="14987"/>
    <m/>
    <n v="0.1273"/>
    <n v="9.0200000000000002E-2"/>
    <s v="null"/>
    <x v="0"/>
    <x v="0"/>
    <n v="0.18811881188118812"/>
    <n v="0"/>
    <n v="0"/>
    <n v="6.2706270627062702E-2"/>
    <x v="1"/>
    <s v="Dip"/>
    <n v="0.18811881188118812"/>
    <x v="1"/>
    <n v="9.7918811881188117E-2"/>
  </r>
  <r>
    <x v="121"/>
    <s v="THE SASS BAR"/>
    <x v="0"/>
    <m/>
    <x v="1"/>
    <n v="28"/>
    <n v="0.58179999999999998"/>
    <n v="0.41820000000000002"/>
    <n v="0.1429"/>
    <n v="0.28570000000000001"/>
    <m/>
    <n v="0.57140000000000002"/>
    <n v="3715"/>
    <n v="4"/>
    <n v="929"/>
    <m/>
    <n v="0.08"/>
    <n v="0.26"/>
    <s v="null"/>
    <x v="5"/>
    <x v="3"/>
    <n v="9.0909090909090912E-2"/>
    <n v="0"/>
    <n v="0"/>
    <n v="3.0303030303030304E-2"/>
    <x v="1"/>
    <s v="Dip"/>
    <n v="9.0909090909090912E-2"/>
    <x v="2"/>
    <n v="-0.1690909090909091"/>
  </r>
  <r>
    <x v="122"/>
    <s v="SEED2PLANT INDIA PRIVATE LIMITED"/>
    <x v="27"/>
    <m/>
    <x v="0"/>
    <n v="21"/>
    <n v="0.86339999999999995"/>
    <n v="0.1366"/>
    <n v="0.66669999999999996"/>
    <m/>
    <n v="0.33329999999999999"/>
    <m/>
    <n v="0"/>
    <n v="0"/>
    <n v="0"/>
    <m/>
    <n v="0.13800000000000001"/>
    <n v="0.22700000000000001"/>
    <s v="null"/>
    <x v="0"/>
    <x v="0"/>
    <n v="0"/>
    <s v=""/>
    <s v=""/>
    <n v="0"/>
    <x v="1"/>
    <s v="Dip"/>
    <n v="0"/>
    <x v="2"/>
    <n v="-0.22700000000000001"/>
  </r>
  <r>
    <x v="123"/>
    <s v="Maketh Atelier OPC Pvt Ltd"/>
    <x v="2"/>
    <m/>
    <x v="0"/>
    <n v="21"/>
    <n v="0.56999999999999995"/>
    <n v="0.43"/>
    <m/>
    <n v="0.16"/>
    <n v="0.12"/>
    <n v="0.72"/>
    <n v="50375"/>
    <n v="3"/>
    <n v="17260"/>
    <m/>
    <n v="0.16389999999999999"/>
    <n v="0.309"/>
    <s v="null"/>
    <x v="1"/>
    <x v="0"/>
    <n v="0"/>
    <n v="0.14893617021276595"/>
    <n v="0.25"/>
    <n v="0.13297872340425532"/>
    <x v="1"/>
    <s v="Dip"/>
    <n v="0.18309859154929578"/>
    <x v="2"/>
    <n v="-0.12590140845070422"/>
  </r>
  <r>
    <x v="124"/>
    <s v="Gully active"/>
    <x v="2"/>
    <m/>
    <x v="1"/>
    <n v="14"/>
    <n v="0.65090000000000003"/>
    <n v="0.34910000000000002"/>
    <n v="0.375"/>
    <n v="0.20830000000000001"/>
    <n v="0.33329999999999999"/>
    <n v="8.3299999999999999E-2"/>
    <n v="5403"/>
    <n v="3"/>
    <n v="2123"/>
    <m/>
    <n v="0.1792"/>
    <n v="0.49890000000000001"/>
    <s v="null"/>
    <x v="0"/>
    <x v="0"/>
    <n v="0.22580645161290322"/>
    <n v="0.29166666666666669"/>
    <n v="0"/>
    <n v="0.1724910394265233"/>
    <x v="1"/>
    <s v="Dip"/>
    <n v="0.26582278481012656"/>
    <x v="2"/>
    <n v="-0.23307721518987345"/>
  </r>
  <r>
    <x v="125"/>
    <s v="Swabhimann Jwellery"/>
    <x v="2"/>
    <m/>
    <x v="0"/>
    <n v="10"/>
    <n v="0.7"/>
    <n v="0.3"/>
    <m/>
    <m/>
    <m/>
    <m/>
    <m/>
    <m/>
    <m/>
    <m/>
    <n v="0.26090000000000002"/>
    <n v="0.34300000000000003"/>
    <s v="null"/>
    <x v="0"/>
    <x v="3"/>
    <s v=""/>
    <n v="0"/>
    <n v="0"/>
    <n v="0"/>
    <x v="1"/>
    <s v="Dip"/>
    <n v="0"/>
    <x v="2"/>
    <n v="-0.34300000000000003"/>
  </r>
  <r>
    <x v="126"/>
    <s v="HoppBugs Internet Solutions"/>
    <x v="3"/>
    <m/>
    <x v="0"/>
    <n v="9"/>
    <n v="0.41270000000000001"/>
    <n v="0.58730000000000004"/>
    <n v="0.625"/>
    <n v="0.1875"/>
    <n v="0.1875"/>
    <m/>
    <n v="1237"/>
    <n v="3"/>
    <n v="538"/>
    <m/>
    <n v="8.5099999999999995E-2"/>
    <n v="0.19170000000000001"/>
    <s v="null"/>
    <x v="0"/>
    <x v="3"/>
    <n v="0.18181818181818182"/>
    <n v="0.52380952380952384"/>
    <n v="0.66666666666666663"/>
    <n v="0.45743145743145747"/>
    <x v="1"/>
    <s v="Rise"/>
    <n v="0.44736842105263158"/>
    <x v="1"/>
    <n v="0.25566842105263154"/>
  </r>
  <r>
    <x v="127"/>
    <s v="Casa De Amor"/>
    <x v="28"/>
    <m/>
    <x v="1"/>
    <n v="8"/>
    <m/>
    <n v="1"/>
    <m/>
    <m/>
    <n v="1"/>
    <m/>
    <n v="320"/>
    <n v="1"/>
    <n v="320"/>
    <m/>
    <n v="9.6799999999999997E-2"/>
    <n v="0.16500000000000001"/>
    <s v="B2B+B2C"/>
    <x v="4"/>
    <x v="3"/>
    <n v="0"/>
    <s v=""/>
    <n v="0.15217391304347827"/>
    <n v="7.6086956521739135E-2"/>
    <x v="1"/>
    <s v="Dip"/>
    <n v="0.14583333333333334"/>
    <x v="2"/>
    <n v="-1.9166666666666665E-2"/>
  </r>
  <r>
    <x v="128"/>
    <s v="pengu inventive pvt ltd"/>
    <x v="1"/>
    <m/>
    <x v="0"/>
    <n v="7"/>
    <m/>
    <n v="1"/>
    <m/>
    <m/>
    <m/>
    <m/>
    <m/>
    <m/>
    <m/>
    <m/>
    <n v="0.14000000000000001"/>
    <n v="0.121"/>
    <s v="null"/>
    <x v="0"/>
    <x v="0"/>
    <s v=""/>
    <n v="0"/>
    <n v="0"/>
    <n v="0"/>
    <x v="1"/>
    <s v="Dip"/>
    <n v="0"/>
    <x v="2"/>
    <n v="-0.121"/>
  </r>
  <r>
    <x v="129"/>
    <s v="FAB VOGUE STUDIO PRIVATE LIMITED"/>
    <x v="2"/>
    <m/>
    <x v="0"/>
    <n v="5"/>
    <n v="0.3"/>
    <n v="0.7"/>
    <m/>
    <m/>
    <m/>
    <m/>
    <m/>
    <m/>
    <m/>
    <m/>
    <n v="9.5200000000000007E-2"/>
    <n v="0.32500000000000001"/>
    <s v="null"/>
    <x v="0"/>
    <x v="0"/>
    <n v="0"/>
    <n v="0"/>
    <s v=""/>
    <n v="0"/>
    <x v="1"/>
    <s v="Dip"/>
    <n v="0"/>
    <x v="2"/>
    <n v="-0.32500000000000001"/>
  </r>
  <r>
    <x v="130"/>
    <s v="PACT Trading Group"/>
    <x v="15"/>
    <m/>
    <x v="0"/>
    <n v="3"/>
    <m/>
    <n v="1"/>
    <m/>
    <m/>
    <m/>
    <m/>
    <m/>
    <m/>
    <m/>
    <m/>
    <e v="#N/A"/>
    <n v="0.23499999999999999"/>
    <s v="null"/>
    <x v="0"/>
    <x v="3"/>
    <s v=""/>
    <n v="0"/>
    <n v="0"/>
    <n v="0"/>
    <x v="1"/>
    <s v="Dip"/>
    <n v="0"/>
    <x v="2"/>
    <n v="-0.23499999999999999"/>
  </r>
  <r>
    <x v="131"/>
    <s v="OZONE SHIELD"/>
    <x v="2"/>
    <m/>
    <x v="0"/>
    <m/>
    <m/>
    <m/>
    <m/>
    <m/>
    <m/>
    <m/>
    <m/>
    <m/>
    <m/>
    <m/>
    <n v="0.1007"/>
    <n v="0.36"/>
    <s v="null"/>
    <x v="1"/>
    <x v="3"/>
    <n v="0"/>
    <n v="0"/>
    <s v=""/>
    <n v="0"/>
    <x v="1"/>
    <s v="Dip"/>
    <n v="0"/>
    <x v="2"/>
    <n v="-0.36"/>
  </r>
  <r>
    <x v="132"/>
    <s v="Aesthetic Apparels Pvt Ltd"/>
    <x v="2"/>
    <m/>
    <x v="1"/>
    <m/>
    <m/>
    <m/>
    <m/>
    <m/>
    <m/>
    <m/>
    <m/>
    <m/>
    <m/>
    <m/>
    <n v="0.4"/>
    <n v="0.30599999999999999"/>
    <s v="B2B+B2C"/>
    <x v="4"/>
    <x v="0"/>
    <n v="0"/>
    <n v="0"/>
    <n v="0"/>
    <n v="0"/>
    <x v="1"/>
    <s v="Dip"/>
    <n v="0"/>
    <x v="2"/>
    <n v="-0.305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B6575-B60D-9846-873B-ADDE16A0CC41}" name="PivotTable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26" firstHeaderRow="1" firstDataRow="2" firstDataCol="1" rowPageCount="2" colPageCount="1"/>
  <pivotFields count="30">
    <pivotField dataField="1" showAll="0">
      <items count="134">
        <item x="63"/>
        <item x="48"/>
        <item x="42"/>
        <item x="105"/>
        <item x="17"/>
        <item x="97"/>
        <item x="127"/>
        <item x="132"/>
        <item x="85"/>
        <item x="66"/>
        <item x="102"/>
        <item x="38"/>
        <item x="57"/>
        <item h="1" x="130"/>
        <item x="90"/>
        <item x="106"/>
        <item x="52"/>
        <item x="44"/>
        <item x="121"/>
        <item x="25"/>
        <item x="26"/>
        <item x="14"/>
        <item x="70"/>
        <item x="75"/>
        <item x="94"/>
        <item x="81"/>
        <item x="58"/>
        <item x="69"/>
        <item x="93"/>
        <item x="95"/>
        <item x="103"/>
        <item x="35"/>
        <item x="65"/>
        <item x="104"/>
        <item x="30"/>
        <item x="55"/>
        <item x="128"/>
        <item x="13"/>
        <item x="107"/>
        <item x="31"/>
        <item x="117"/>
        <item x="89"/>
        <item x="53"/>
        <item x="73"/>
        <item x="21"/>
        <item x="50"/>
        <item x="126"/>
        <item x="36"/>
        <item x="5"/>
        <item x="109"/>
        <item x="112"/>
        <item x="0"/>
        <item x="74"/>
        <item x="8"/>
        <item x="60"/>
        <item x="23"/>
        <item x="114"/>
        <item x="113"/>
        <item x="76"/>
        <item x="6"/>
        <item x="96"/>
        <item x="15"/>
        <item x="125"/>
        <item x="101"/>
        <item x="86"/>
        <item x="123"/>
        <item x="99"/>
        <item x="9"/>
        <item x="19"/>
        <item x="43"/>
        <item x="24"/>
        <item x="131"/>
        <item x="54"/>
        <item x="122"/>
        <item x="100"/>
        <item x="110"/>
        <item x="7"/>
        <item x="59"/>
        <item x="82"/>
        <item x="68"/>
        <item x="12"/>
        <item x="1"/>
        <item x="3"/>
        <item x="88"/>
        <item x="11"/>
        <item x="46"/>
        <item x="92"/>
        <item x="2"/>
        <item x="20"/>
        <item x="40"/>
        <item x="119"/>
        <item x="124"/>
        <item x="77"/>
        <item x="116"/>
        <item x="71"/>
        <item x="84"/>
        <item x="72"/>
        <item x="47"/>
        <item x="78"/>
        <item x="83"/>
        <item x="45"/>
        <item x="120"/>
        <item x="80"/>
        <item x="64"/>
        <item x="10"/>
        <item x="115"/>
        <item x="16"/>
        <item x="4"/>
        <item x="39"/>
        <item x="118"/>
        <item x="37"/>
        <item x="18"/>
        <item x="29"/>
        <item x="49"/>
        <item x="34"/>
        <item x="108"/>
        <item x="67"/>
        <item x="41"/>
        <item x="32"/>
        <item x="62"/>
        <item x="129"/>
        <item x="98"/>
        <item x="28"/>
        <item x="27"/>
        <item x="56"/>
        <item x="87"/>
        <item x="79"/>
        <item x="51"/>
        <item x="111"/>
        <item x="91"/>
        <item x="22"/>
        <item x="61"/>
        <item x="33"/>
        <item t="default"/>
      </items>
    </pivotField>
    <pivotField showAll="0"/>
    <pivotField axis="axisRow" showAll="0">
      <items count="30">
        <item x="17"/>
        <item x="12"/>
        <item x="14"/>
        <item x="19"/>
        <item x="18"/>
        <item x="26"/>
        <item x="27"/>
        <item x="28"/>
        <item x="5"/>
        <item x="3"/>
        <item x="4"/>
        <item x="7"/>
        <item x="16"/>
        <item x="24"/>
        <item x="20"/>
        <item x="2"/>
        <item x="8"/>
        <item x="11"/>
        <item x="1"/>
        <item x="6"/>
        <item x="23"/>
        <item x="13"/>
        <item x="10"/>
        <item x="22"/>
        <item x="15"/>
        <item x="9"/>
        <item x="0"/>
        <item x="25"/>
        <item x="21"/>
        <item t="default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>
      <items count="7">
        <item x="0"/>
        <item x="1"/>
        <item x="3"/>
        <item x="2"/>
        <item x="4"/>
        <item x="5"/>
        <item t="default"/>
      </items>
    </pivotField>
    <pivotField showAll="0">
      <items count="6">
        <item x="2"/>
        <item x="4"/>
        <item x="1"/>
        <item x="0"/>
        <item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axis="axisCol" multipleItemSelectionAllowed="1" showAll="0">
      <items count="4">
        <item x="2"/>
        <item x="1"/>
        <item h="1" x="0"/>
        <item t="default"/>
      </items>
    </pivotField>
    <pivotField showAll="0"/>
  </pivotFields>
  <rowFields count="1">
    <field x="2"/>
  </rowFields>
  <rowItems count="20">
    <i>
      <x v="1"/>
    </i>
    <i>
      <x v="2"/>
    </i>
    <i>
      <x v="6"/>
    </i>
    <i>
      <x v="8"/>
    </i>
    <i>
      <x v="9"/>
    </i>
    <i>
      <x v="10"/>
    </i>
    <i>
      <x v="11"/>
    </i>
    <i>
      <x v="12"/>
    </i>
    <i>
      <x v="15"/>
    </i>
    <i>
      <x v="16"/>
    </i>
    <i>
      <x v="17"/>
    </i>
    <i>
      <x v="18"/>
    </i>
    <i>
      <x v="19"/>
    </i>
    <i>
      <x v="21"/>
    </i>
    <i>
      <x v="22"/>
    </i>
    <i>
      <x v="24"/>
    </i>
    <i>
      <x v="25"/>
    </i>
    <i>
      <x v="26"/>
    </i>
    <i>
      <x v="27"/>
    </i>
    <i t="grand">
      <x/>
    </i>
  </rowItems>
  <colFields count="1">
    <field x="28"/>
  </colFields>
  <colItems count="3">
    <i>
      <x/>
    </i>
    <i>
      <x v="1"/>
    </i>
    <i t="grand">
      <x/>
    </i>
  </colItems>
  <pageFields count="2">
    <pageField fld="4" hier="-1"/>
    <pageField fld="25" hier="-1"/>
  </pageFields>
  <dataFields count="1">
    <dataField name="Count of M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10667-E4B2-6948-9C7A-FF42F585E751}">
  <dimension ref="A1:AD134"/>
  <sheetViews>
    <sheetView topLeftCell="L1" workbookViewId="0">
      <selection activeCell="K28" sqref="K28"/>
    </sheetView>
  </sheetViews>
  <sheetFormatPr baseColWidth="10" defaultRowHeight="16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2" t="s">
        <v>30</v>
      </c>
      <c r="B2" s="2" t="s">
        <v>31</v>
      </c>
      <c r="C2" s="2">
        <v>5977</v>
      </c>
      <c r="D2" s="2"/>
      <c r="E2" s="2" t="s">
        <v>32</v>
      </c>
      <c r="F2" s="2" t="e">
        <v>#N/A</v>
      </c>
      <c r="G2" s="2" t="e">
        <v>#N/A</v>
      </c>
      <c r="H2" s="2" t="e">
        <v>#N/A</v>
      </c>
      <c r="I2" s="2" t="e">
        <v>#N/A</v>
      </c>
      <c r="J2" s="2" t="e">
        <v>#N/A</v>
      </c>
      <c r="K2" s="2" t="e">
        <v>#N/A</v>
      </c>
      <c r="L2" s="2" t="e">
        <v>#N/A</v>
      </c>
      <c r="M2" s="2" t="e">
        <v>#N/A</v>
      </c>
      <c r="N2" s="2" t="e">
        <v>#N/A</v>
      </c>
      <c r="O2" s="2" t="e">
        <v>#N/A</v>
      </c>
      <c r="P2" s="2"/>
      <c r="Q2" s="3">
        <v>0.2346</v>
      </c>
      <c r="R2" s="3">
        <v>0.23599999999999999</v>
      </c>
      <c r="S2" s="2" t="s">
        <v>33</v>
      </c>
      <c r="T2" s="2" t="s">
        <v>34</v>
      </c>
      <c r="U2" s="2" t="s">
        <v>35</v>
      </c>
      <c r="V2" s="4" t="str">
        <f>_xlfn.IFNA(VLOOKUP(A2,'[1]End to End CR'!$A$1:$D$127,2,0),"")</f>
        <v/>
      </c>
      <c r="W2" s="4" t="str">
        <f>_xlfn.IFNA(VLOOKUP(A2,'[1]End to End CR'!$A$1:$D$127,3,0),"")</f>
        <v/>
      </c>
      <c r="X2" s="4" t="str">
        <f>_xlfn.IFNA(VLOOKUP(A2,'[1]End to End CR'!$A$1:$D$127,4,0),"")</f>
        <v/>
      </c>
      <c r="Y2" s="5" t="e">
        <f>AVERAGE(V2,W2,X2)</f>
        <v>#DIV/0!</v>
      </c>
      <c r="Z2">
        <f>IF(AND(X2="",W2="",V2=""),1,0)</f>
        <v>1</v>
      </c>
      <c r="AA2" t="e">
        <f>IF(Y2&gt;=R2,"Rise", "Dip")</f>
        <v>#DIV/0!</v>
      </c>
      <c r="AB2" s="4" t="e">
        <f>VLOOKUP(A2,'[1]End to End CR'!$F$1:$I$127,4,0)</f>
        <v>#N/A</v>
      </c>
      <c r="AC2" t="e">
        <f>IF(AB2&lt;=R2,"Dip","Rise")</f>
        <v>#N/A</v>
      </c>
      <c r="AD2" s="5" t="e">
        <f>AB2-R2</f>
        <v>#N/A</v>
      </c>
    </row>
    <row r="3" spans="1:30" x14ac:dyDescent="0.2">
      <c r="A3" s="2" t="s">
        <v>36</v>
      </c>
      <c r="B3" s="2" t="s">
        <v>37</v>
      </c>
      <c r="C3" s="2">
        <v>5732</v>
      </c>
      <c r="D3" s="2"/>
      <c r="E3" s="2" t="s">
        <v>32</v>
      </c>
      <c r="F3" s="2" t="e">
        <v>#N/A</v>
      </c>
      <c r="G3" s="2" t="e">
        <v>#N/A</v>
      </c>
      <c r="H3" s="2" t="e">
        <v>#N/A</v>
      </c>
      <c r="I3" s="2" t="e">
        <v>#N/A</v>
      </c>
      <c r="J3" s="2" t="e">
        <v>#N/A</v>
      </c>
      <c r="K3" s="2" t="e">
        <v>#N/A</v>
      </c>
      <c r="L3" s="2" t="e">
        <v>#N/A</v>
      </c>
      <c r="M3" s="2" t="e">
        <v>#N/A</v>
      </c>
      <c r="N3" s="2" t="e">
        <v>#N/A</v>
      </c>
      <c r="O3" s="2" t="e">
        <v>#N/A</v>
      </c>
      <c r="P3" s="2"/>
      <c r="Q3" s="3">
        <v>0.13689999999999999</v>
      </c>
      <c r="R3" s="3">
        <v>0.27300000000000002</v>
      </c>
      <c r="S3" s="2" t="s">
        <v>33</v>
      </c>
      <c r="T3" s="2" t="s">
        <v>34</v>
      </c>
      <c r="U3" s="2" t="s">
        <v>38</v>
      </c>
      <c r="V3" s="4" t="str">
        <f>_xlfn.IFNA(VLOOKUP(A3,'[1]End to End CR'!$A$1:$D$127,2,0),"")</f>
        <v/>
      </c>
      <c r="W3" s="4" t="str">
        <f>_xlfn.IFNA(VLOOKUP(A3,'[1]End to End CR'!$A$1:$D$127,3,0),"")</f>
        <v/>
      </c>
      <c r="X3" s="4" t="str">
        <f>_xlfn.IFNA(VLOOKUP(A3,'[1]End to End CR'!$A$1:$D$127,4,0),"")</f>
        <v/>
      </c>
      <c r="Y3" s="5" t="e">
        <f>AVERAGE(V3,W3,X3)</f>
        <v>#DIV/0!</v>
      </c>
      <c r="Z3">
        <f>IF(AND(X3="",W3="",V3=""),1,0)</f>
        <v>1</v>
      </c>
      <c r="AA3" t="e">
        <f>IF(Y3&gt;=R3,"Rise", "Dip")</f>
        <v>#DIV/0!</v>
      </c>
      <c r="AB3" s="4" t="e">
        <f>VLOOKUP(A3,'[1]End to End CR'!$F$1:$I$127,4,0)</f>
        <v>#N/A</v>
      </c>
      <c r="AC3" t="e">
        <f>IF(AB3&lt;=R3,"Dip","Rise")</f>
        <v>#N/A</v>
      </c>
      <c r="AD3" s="5" t="e">
        <f>AB3-R3</f>
        <v>#N/A</v>
      </c>
    </row>
    <row r="4" spans="1:30" x14ac:dyDescent="0.2">
      <c r="A4" s="2" t="s">
        <v>39</v>
      </c>
      <c r="B4" s="2" t="s">
        <v>40</v>
      </c>
      <c r="C4" s="2">
        <v>5691</v>
      </c>
      <c r="D4" s="2"/>
      <c r="E4" s="2" t="s">
        <v>32</v>
      </c>
      <c r="F4" s="2" t="e">
        <v>#N/A</v>
      </c>
      <c r="G4" s="2" t="e">
        <v>#N/A</v>
      </c>
      <c r="H4" s="2" t="e">
        <v>#N/A</v>
      </c>
      <c r="I4" s="2" t="e">
        <v>#N/A</v>
      </c>
      <c r="J4" s="2" t="e">
        <v>#N/A</v>
      </c>
      <c r="K4" s="2" t="e">
        <v>#N/A</v>
      </c>
      <c r="L4" s="2" t="e">
        <v>#N/A</v>
      </c>
      <c r="M4" s="2" t="e">
        <v>#N/A</v>
      </c>
      <c r="N4" s="2" t="e">
        <v>#N/A</v>
      </c>
      <c r="O4" s="2" t="e">
        <v>#N/A</v>
      </c>
      <c r="P4" s="2"/>
      <c r="Q4" s="3">
        <v>0.1777</v>
      </c>
      <c r="R4" s="3">
        <v>0.39500000000000002</v>
      </c>
      <c r="S4" s="2" t="s">
        <v>33</v>
      </c>
      <c r="T4" s="2" t="s">
        <v>34</v>
      </c>
      <c r="U4" s="2" t="s">
        <v>35</v>
      </c>
      <c r="V4" s="4" t="str">
        <f>_xlfn.IFNA(VLOOKUP(A4,'[1]End to End CR'!$A$1:$D$127,2,0),"")</f>
        <v/>
      </c>
      <c r="W4" s="4" t="str">
        <f>_xlfn.IFNA(VLOOKUP(A4,'[1]End to End CR'!$A$1:$D$127,3,0),"")</f>
        <v/>
      </c>
      <c r="X4" s="4" t="str">
        <f>_xlfn.IFNA(VLOOKUP(A4,'[1]End to End CR'!$A$1:$D$127,4,0),"")</f>
        <v/>
      </c>
      <c r="Y4" s="5" t="e">
        <f>AVERAGE(V4,W4,X4)</f>
        <v>#DIV/0!</v>
      </c>
      <c r="Z4">
        <f>IF(AND(X4="",W4="",V4=""),1,0)</f>
        <v>1</v>
      </c>
      <c r="AA4" t="e">
        <f>IF(Y4&gt;=R4,"Rise", "Dip")</f>
        <v>#DIV/0!</v>
      </c>
      <c r="AB4" s="4" t="e">
        <f>VLOOKUP(A4,'[1]End to End CR'!$F$1:$I$127,4,0)</f>
        <v>#N/A</v>
      </c>
      <c r="AC4" t="e">
        <f>IF(AB4&lt;=R4,"Dip","Rise")</f>
        <v>#N/A</v>
      </c>
      <c r="AD4" s="5" t="e">
        <f>AB4-R4</f>
        <v>#N/A</v>
      </c>
    </row>
    <row r="5" spans="1:30" x14ac:dyDescent="0.2">
      <c r="A5" s="2" t="s">
        <v>41</v>
      </c>
      <c r="B5" s="2" t="s">
        <v>42</v>
      </c>
      <c r="C5" s="2">
        <v>5691</v>
      </c>
      <c r="D5" s="2"/>
      <c r="E5" s="2" t="s">
        <v>32</v>
      </c>
      <c r="F5" s="2" t="e">
        <v>#N/A</v>
      </c>
      <c r="G5" s="2" t="e">
        <v>#N/A</v>
      </c>
      <c r="H5" s="2" t="e">
        <v>#N/A</v>
      </c>
      <c r="I5" s="2" t="e">
        <v>#N/A</v>
      </c>
      <c r="J5" s="2" t="e">
        <v>#N/A</v>
      </c>
      <c r="K5" s="2" t="e">
        <v>#N/A</v>
      </c>
      <c r="L5" s="2" t="e">
        <v>#N/A</v>
      </c>
      <c r="M5" s="2" t="e">
        <v>#N/A</v>
      </c>
      <c r="N5" s="2" t="e">
        <v>#N/A</v>
      </c>
      <c r="O5" s="2" t="e">
        <v>#N/A</v>
      </c>
      <c r="P5" s="2"/>
      <c r="Q5" s="3">
        <v>0.1318</v>
      </c>
      <c r="R5" s="3">
        <v>0.59499999999999997</v>
      </c>
      <c r="S5" s="2" t="s">
        <v>33</v>
      </c>
      <c r="T5" s="2" t="s">
        <v>43</v>
      </c>
      <c r="U5" s="2" t="s">
        <v>44</v>
      </c>
      <c r="V5" s="4" t="str">
        <f>_xlfn.IFNA(VLOOKUP(A5,'[1]End to End CR'!$A$1:$D$127,2,0),"")</f>
        <v/>
      </c>
      <c r="W5" s="4" t="str">
        <f>_xlfn.IFNA(VLOOKUP(A5,'[1]End to End CR'!$A$1:$D$127,3,0),"")</f>
        <v/>
      </c>
      <c r="X5" s="4" t="str">
        <f>_xlfn.IFNA(VLOOKUP(A5,'[1]End to End CR'!$A$1:$D$127,4,0),"")</f>
        <v/>
      </c>
      <c r="Y5" s="5" t="e">
        <f>AVERAGE(V5,W5,X5)</f>
        <v>#DIV/0!</v>
      </c>
      <c r="Z5">
        <f>IF(AND(X5="",W5="",V5=""),1,0)</f>
        <v>1</v>
      </c>
      <c r="AA5" t="e">
        <f>IF(Y5&gt;=R5,"Rise", "Dip")</f>
        <v>#DIV/0!</v>
      </c>
      <c r="AB5" s="4" t="e">
        <f>VLOOKUP(A5,'[1]End to End CR'!$F$1:$I$127,4,0)</f>
        <v>#N/A</v>
      </c>
      <c r="AC5" t="e">
        <f>IF(AB5&lt;=R5,"Dip","Rise")</f>
        <v>#N/A</v>
      </c>
      <c r="AD5" s="5" t="e">
        <f>AB5-R5</f>
        <v>#N/A</v>
      </c>
    </row>
    <row r="6" spans="1:30" x14ac:dyDescent="0.2">
      <c r="A6" s="2" t="s">
        <v>45</v>
      </c>
      <c r="B6" s="2" t="s">
        <v>46</v>
      </c>
      <c r="C6" s="2">
        <v>5691</v>
      </c>
      <c r="D6" s="2"/>
      <c r="E6" s="2" t="s">
        <v>32</v>
      </c>
      <c r="F6" s="2" t="e">
        <v>#N/A</v>
      </c>
      <c r="G6" s="2" t="e">
        <v>#N/A</v>
      </c>
      <c r="H6" s="2" t="e">
        <v>#N/A</v>
      </c>
      <c r="I6" s="2" t="e">
        <v>#N/A</v>
      </c>
      <c r="J6" s="2" t="e">
        <v>#N/A</v>
      </c>
      <c r="K6" s="2" t="e">
        <v>#N/A</v>
      </c>
      <c r="L6" s="2" t="e">
        <v>#N/A</v>
      </c>
      <c r="M6" s="2" t="e">
        <v>#N/A</v>
      </c>
      <c r="N6" s="2" t="e">
        <v>#N/A</v>
      </c>
      <c r="O6" s="2" t="e">
        <v>#N/A</v>
      </c>
      <c r="P6" s="2"/>
      <c r="Q6" s="3">
        <v>0.1573</v>
      </c>
      <c r="R6" s="3">
        <v>0.10199999999999999</v>
      </c>
      <c r="S6" s="2" t="s">
        <v>33</v>
      </c>
      <c r="T6" s="2" t="s">
        <v>43</v>
      </c>
      <c r="U6" s="2" t="s">
        <v>35</v>
      </c>
      <c r="V6" s="4" t="str">
        <f>_xlfn.IFNA(VLOOKUP(A6,'[1]End to End CR'!$A$1:$D$127,2,0),"")</f>
        <v/>
      </c>
      <c r="W6" s="4" t="str">
        <f>_xlfn.IFNA(VLOOKUP(A6,'[1]End to End CR'!$A$1:$D$127,3,0),"")</f>
        <v/>
      </c>
      <c r="X6" s="4" t="str">
        <f>_xlfn.IFNA(VLOOKUP(A6,'[1]End to End CR'!$A$1:$D$127,4,0),"")</f>
        <v/>
      </c>
      <c r="Y6" s="5" t="e">
        <f>AVERAGE(V6,W6,X6)</f>
        <v>#DIV/0!</v>
      </c>
      <c r="Z6">
        <f>IF(AND(X6="",W6="",V6=""),1,0)</f>
        <v>1</v>
      </c>
      <c r="AA6" t="e">
        <f>IF(Y6&gt;=R6,"Rise", "Dip")</f>
        <v>#DIV/0!</v>
      </c>
      <c r="AB6" s="4" t="e">
        <f>VLOOKUP(A6,'[1]End to End CR'!$F$1:$I$127,4,0)</f>
        <v>#N/A</v>
      </c>
      <c r="AC6" t="e">
        <f>IF(AB6&lt;=R6,"Dip","Rise")</f>
        <v>#N/A</v>
      </c>
      <c r="AD6" s="5" t="e">
        <f>AB6-R6</f>
        <v>#N/A</v>
      </c>
    </row>
    <row r="7" spans="1:30" x14ac:dyDescent="0.2">
      <c r="A7" s="2" t="s">
        <v>47</v>
      </c>
      <c r="B7" s="2" t="s">
        <v>48</v>
      </c>
      <c r="C7" s="2">
        <v>5411</v>
      </c>
      <c r="D7" s="2"/>
      <c r="E7" s="2" t="s">
        <v>32</v>
      </c>
      <c r="F7" s="2" t="e">
        <v>#N/A</v>
      </c>
      <c r="G7" s="2" t="e">
        <v>#N/A</v>
      </c>
      <c r="H7" s="2" t="e">
        <v>#N/A</v>
      </c>
      <c r="I7" s="2" t="e">
        <v>#N/A</v>
      </c>
      <c r="J7" s="2" t="e">
        <v>#N/A</v>
      </c>
      <c r="K7" s="2" t="e">
        <v>#N/A</v>
      </c>
      <c r="L7" s="2" t="e">
        <v>#N/A</v>
      </c>
      <c r="M7" s="2" t="e">
        <v>#N/A</v>
      </c>
      <c r="N7" s="2" t="e">
        <v>#N/A</v>
      </c>
      <c r="O7" s="2" t="e">
        <v>#N/A</v>
      </c>
      <c r="P7" s="2"/>
      <c r="Q7" s="3">
        <v>0.1124</v>
      </c>
      <c r="R7" s="3">
        <v>0.54700000000000004</v>
      </c>
      <c r="S7" s="2" t="s">
        <v>33</v>
      </c>
      <c r="T7" s="2" t="s">
        <v>34</v>
      </c>
      <c r="U7" s="2" t="s">
        <v>35</v>
      </c>
      <c r="V7" s="4" t="str">
        <f>_xlfn.IFNA(VLOOKUP(A7,'[1]End to End CR'!$A$1:$D$127,2,0),"")</f>
        <v/>
      </c>
      <c r="W7" s="4" t="str">
        <f>_xlfn.IFNA(VLOOKUP(A7,'[1]End to End CR'!$A$1:$D$127,3,0),"")</f>
        <v/>
      </c>
      <c r="X7" s="4" t="str">
        <f>_xlfn.IFNA(VLOOKUP(A7,'[1]End to End CR'!$A$1:$D$127,4,0),"")</f>
        <v/>
      </c>
      <c r="Y7" s="5" t="e">
        <f>AVERAGE(V7,W7,X7)</f>
        <v>#DIV/0!</v>
      </c>
      <c r="Z7">
        <f>IF(AND(X7="",W7="",V7=""),1,0)</f>
        <v>1</v>
      </c>
      <c r="AA7" t="e">
        <f>IF(Y7&gt;=R7,"Rise", "Dip")</f>
        <v>#DIV/0!</v>
      </c>
      <c r="AB7" s="4" t="e">
        <f>VLOOKUP(A7,'[1]End to End CR'!$F$1:$I$127,4,0)</f>
        <v>#N/A</v>
      </c>
      <c r="AC7" t="e">
        <f>IF(AB7&lt;=R7,"Dip","Rise")</f>
        <v>#N/A</v>
      </c>
      <c r="AD7" s="5" t="e">
        <f>AB7-R7</f>
        <v>#N/A</v>
      </c>
    </row>
    <row r="8" spans="1:30" x14ac:dyDescent="0.2">
      <c r="A8" s="2" t="s">
        <v>49</v>
      </c>
      <c r="B8" s="2" t="s">
        <v>50</v>
      </c>
      <c r="C8" s="2">
        <v>5499</v>
      </c>
      <c r="D8" s="2"/>
      <c r="E8" s="2" t="s">
        <v>51</v>
      </c>
      <c r="F8" s="2" t="e">
        <v>#N/A</v>
      </c>
      <c r="G8" s="2" t="e">
        <v>#N/A</v>
      </c>
      <c r="H8" s="2" t="e">
        <v>#N/A</v>
      </c>
      <c r="I8" s="2" t="e">
        <v>#N/A</v>
      </c>
      <c r="J8" s="2" t="e">
        <v>#N/A</v>
      </c>
      <c r="K8" s="2" t="e">
        <v>#N/A</v>
      </c>
      <c r="L8" s="2" t="e">
        <v>#N/A</v>
      </c>
      <c r="M8" s="2" t="e">
        <v>#N/A</v>
      </c>
      <c r="N8" s="2" t="e">
        <v>#N/A</v>
      </c>
      <c r="O8" s="2" t="e">
        <v>#N/A</v>
      </c>
      <c r="P8" s="2"/>
      <c r="Q8" s="3">
        <v>0.1686</v>
      </c>
      <c r="R8" s="3">
        <v>0.42</v>
      </c>
      <c r="S8" s="2" t="s">
        <v>33</v>
      </c>
      <c r="T8" s="2" t="s">
        <v>52</v>
      </c>
      <c r="U8" s="2" t="s">
        <v>38</v>
      </c>
      <c r="V8" s="4" t="str">
        <f>_xlfn.IFNA(VLOOKUP(A8,'[1]End to End CR'!$A$1:$D$127,2,0),"")</f>
        <v/>
      </c>
      <c r="W8" s="4" t="str">
        <f>_xlfn.IFNA(VLOOKUP(A8,'[1]End to End CR'!$A$1:$D$127,3,0),"")</f>
        <v/>
      </c>
      <c r="X8" s="4" t="str">
        <f>_xlfn.IFNA(VLOOKUP(A8,'[1]End to End CR'!$A$1:$D$127,4,0),"")</f>
        <v/>
      </c>
      <c r="Y8" s="5" t="e">
        <f>AVERAGE(V8,W8,X8)</f>
        <v>#DIV/0!</v>
      </c>
      <c r="Z8">
        <f>IF(AND(X8="",W8="",V8=""),1,0)</f>
        <v>1</v>
      </c>
      <c r="AA8" t="e">
        <f>IF(Y8&gt;=R8,"Rise", "Dip")</f>
        <v>#DIV/0!</v>
      </c>
      <c r="AB8" s="4" t="e">
        <f>VLOOKUP(A8,'[1]End to End CR'!$F$1:$I$127,4,0)</f>
        <v>#N/A</v>
      </c>
      <c r="AC8" t="e">
        <f>IF(AB8&lt;=R8,"Dip","Rise")</f>
        <v>#N/A</v>
      </c>
      <c r="AD8" s="5" t="e">
        <f>AB8-R8</f>
        <v>#N/A</v>
      </c>
    </row>
    <row r="9" spans="1:30" x14ac:dyDescent="0.2">
      <c r="A9" s="2" t="s">
        <v>53</v>
      </c>
      <c r="B9" s="2" t="s">
        <v>54</v>
      </c>
      <c r="C9" s="2">
        <v>5399</v>
      </c>
      <c r="D9" s="2"/>
      <c r="E9" s="2" t="s">
        <v>32</v>
      </c>
      <c r="F9" s="2" t="e">
        <v>#N/A</v>
      </c>
      <c r="G9" s="2" t="e">
        <v>#N/A</v>
      </c>
      <c r="H9" s="2" t="e">
        <v>#N/A</v>
      </c>
      <c r="I9" s="2" t="e">
        <v>#N/A</v>
      </c>
      <c r="J9" s="2" t="e">
        <v>#N/A</v>
      </c>
      <c r="K9" s="2" t="e">
        <v>#N/A</v>
      </c>
      <c r="L9" s="2" t="e">
        <v>#N/A</v>
      </c>
      <c r="M9" s="2" t="e">
        <v>#N/A</v>
      </c>
      <c r="N9" s="2" t="e">
        <v>#N/A</v>
      </c>
      <c r="O9" s="2" t="e">
        <v>#N/A</v>
      </c>
      <c r="P9" s="2"/>
      <c r="Q9" s="3">
        <v>0.10639999999999999</v>
      </c>
      <c r="R9" s="3">
        <v>0.38700000000000001</v>
      </c>
      <c r="S9" s="2" t="s">
        <v>33</v>
      </c>
      <c r="T9" s="2" t="s">
        <v>34</v>
      </c>
      <c r="U9" s="2" t="s">
        <v>35</v>
      </c>
      <c r="V9" s="4" t="str">
        <f>_xlfn.IFNA(VLOOKUP(A9,'[1]End to End CR'!$A$1:$D$127,2,0),"")</f>
        <v/>
      </c>
      <c r="W9" s="4" t="str">
        <f>_xlfn.IFNA(VLOOKUP(A9,'[1]End to End CR'!$A$1:$D$127,3,0),"")</f>
        <v/>
      </c>
      <c r="X9" s="4" t="str">
        <f>_xlfn.IFNA(VLOOKUP(A9,'[1]End to End CR'!$A$1:$D$127,4,0),"")</f>
        <v/>
      </c>
      <c r="Y9" s="5" t="e">
        <f>AVERAGE(V9,W9,X9)</f>
        <v>#DIV/0!</v>
      </c>
      <c r="Z9">
        <f>IF(AND(X9="",W9="",V9=""),1,0)</f>
        <v>1</v>
      </c>
      <c r="AA9" t="e">
        <f>IF(Y9&gt;=R9,"Rise", "Dip")</f>
        <v>#DIV/0!</v>
      </c>
      <c r="AB9" s="4" t="e">
        <f>VLOOKUP(A9,'[1]End to End CR'!$F$1:$I$127,4,0)</f>
        <v>#N/A</v>
      </c>
      <c r="AC9" t="e">
        <f>IF(AB9&lt;=R9,"Dip","Rise")</f>
        <v>#N/A</v>
      </c>
      <c r="AD9" s="5" t="e">
        <f>AB9-R9</f>
        <v>#N/A</v>
      </c>
    </row>
    <row r="10" spans="1:30" x14ac:dyDescent="0.2">
      <c r="A10" s="2" t="s">
        <v>55</v>
      </c>
      <c r="B10" s="2" t="s">
        <v>56</v>
      </c>
      <c r="C10" s="2">
        <v>5977</v>
      </c>
      <c r="D10" s="2"/>
      <c r="E10" s="2" t="s">
        <v>32</v>
      </c>
      <c r="F10" s="2">
        <v>23348</v>
      </c>
      <c r="G10" s="3">
        <v>0.94750000000000001</v>
      </c>
      <c r="H10" s="3">
        <v>5.2499999999999998E-2</v>
      </c>
      <c r="I10" s="3">
        <v>0.25459999999999999</v>
      </c>
      <c r="J10" s="3">
        <v>0.28910000000000002</v>
      </c>
      <c r="K10" s="3">
        <v>0.29409999999999997</v>
      </c>
      <c r="L10" s="3">
        <v>0.1623</v>
      </c>
      <c r="M10" s="2">
        <v>2343205</v>
      </c>
      <c r="N10" s="2">
        <v>4023</v>
      </c>
      <c r="O10" s="2">
        <v>473</v>
      </c>
      <c r="P10" s="2"/>
      <c r="Q10" s="3">
        <v>0.32790000000000002</v>
      </c>
      <c r="R10" s="3">
        <v>0.28000000000000003</v>
      </c>
      <c r="S10" s="2" t="s">
        <v>33</v>
      </c>
      <c r="T10" s="2" t="s">
        <v>34</v>
      </c>
      <c r="U10" s="2" t="s">
        <v>35</v>
      </c>
      <c r="V10" s="4">
        <f>_xlfn.IFNA(VLOOKUP(A10,'[1]End to End CR'!$A$1:$D$127,2,0),"")</f>
        <v>0.375</v>
      </c>
      <c r="W10" s="4">
        <f>_xlfn.IFNA(VLOOKUP(A10,'[1]End to End CR'!$A$1:$D$127,3,0),"")</f>
        <v>0.31620533840341736</v>
      </c>
      <c r="X10" s="4">
        <f>_xlfn.IFNA(VLOOKUP(A10,'[1]End to End CR'!$A$1:$D$127,4,0),"")</f>
        <v>0.30009444748222897</v>
      </c>
      <c r="Y10" s="5">
        <f>AVERAGE(V10,W10,X10)</f>
        <v>0.33043326196188211</v>
      </c>
      <c r="Z10">
        <f>IF(AND(X10="",W10="",V10=""),1,0)</f>
        <v>0</v>
      </c>
      <c r="AA10" t="str">
        <f>IF(Y10&gt;=R10,"Rise", "Dip")</f>
        <v>Rise</v>
      </c>
      <c r="AB10" s="4">
        <f>VLOOKUP(A10,'[1]End to End CR'!$F$1:$I$127,4,0)</f>
        <v>0.30472315935701527</v>
      </c>
      <c r="AC10" t="str">
        <f t="shared" ref="AC10:AC73" si="0">IF(AB10+0.015&lt;=R10,"Dip","Rise")</f>
        <v>Rise</v>
      </c>
      <c r="AD10" s="5">
        <f>AB10-R10</f>
        <v>2.4723159357015245E-2</v>
      </c>
    </row>
    <row r="11" spans="1:30" x14ac:dyDescent="0.2">
      <c r="A11" s="2" t="s">
        <v>57</v>
      </c>
      <c r="B11" s="2" t="s">
        <v>58</v>
      </c>
      <c r="C11" s="2">
        <v>5411</v>
      </c>
      <c r="D11" s="2"/>
      <c r="E11" s="2" t="s">
        <v>51</v>
      </c>
      <c r="F11" s="2">
        <v>16624</v>
      </c>
      <c r="G11" s="3">
        <v>0.97750000000000004</v>
      </c>
      <c r="H11" s="3">
        <v>2.2499999999999999E-2</v>
      </c>
      <c r="I11" s="3">
        <v>0.1895</v>
      </c>
      <c r="J11" s="3">
        <v>0.2586</v>
      </c>
      <c r="K11" s="3">
        <v>0.41289999999999999</v>
      </c>
      <c r="L11" s="3">
        <v>0.1391</v>
      </c>
      <c r="M11" s="2">
        <v>1900880</v>
      </c>
      <c r="N11" s="2">
        <v>2052</v>
      </c>
      <c r="O11" s="2">
        <v>937</v>
      </c>
      <c r="P11" s="2"/>
      <c r="Q11" s="3">
        <v>0.35470000000000002</v>
      </c>
      <c r="R11" s="3">
        <v>6.9400000000000003E-2</v>
      </c>
      <c r="S11" s="2" t="s">
        <v>33</v>
      </c>
      <c r="T11" s="2" t="s">
        <v>34</v>
      </c>
      <c r="U11" s="2" t="s">
        <v>35</v>
      </c>
      <c r="V11" s="4">
        <f>_xlfn.IFNA(VLOOKUP(A11,'[1]End to End CR'!$A$1:$D$127,2,0),"")</f>
        <v>0.16532349787151074</v>
      </c>
      <c r="W11" s="4">
        <f>_xlfn.IFNA(VLOOKUP(A11,'[1]End to End CR'!$A$1:$D$127,3,0),"")</f>
        <v>0.14808255322225033</v>
      </c>
      <c r="X11" s="4">
        <f>_xlfn.IFNA(VLOOKUP(A11,'[1]End to End CR'!$A$1:$D$127,4,0),"")</f>
        <v>0.123367497343434</v>
      </c>
      <c r="Y11" s="5">
        <f>AVERAGE(V11,W11,X11)</f>
        <v>0.14559118281239836</v>
      </c>
      <c r="Z11">
        <f>IF(AND(X11="",W11="",V11=""),1,0)</f>
        <v>0</v>
      </c>
      <c r="AA11" t="str">
        <f>IF(Y11&gt;=R11,"Rise", "Dip")</f>
        <v>Rise</v>
      </c>
      <c r="AB11" s="4">
        <f>VLOOKUP(A11,'[1]End to End CR'!$F$1:$I$127,4,0)</f>
        <v>0.15041115211601269</v>
      </c>
      <c r="AC11" t="str">
        <f t="shared" si="0"/>
        <v>Rise</v>
      </c>
      <c r="AD11" s="5">
        <f>AB11-R11</f>
        <v>8.1011152116012689E-2</v>
      </c>
    </row>
    <row r="12" spans="1:30" x14ac:dyDescent="0.2">
      <c r="A12" s="2" t="s">
        <v>59</v>
      </c>
      <c r="B12" s="2" t="s">
        <v>60</v>
      </c>
      <c r="C12" s="2">
        <v>5811</v>
      </c>
      <c r="D12" s="2"/>
      <c r="E12" s="2" t="s">
        <v>32</v>
      </c>
      <c r="F12" s="2">
        <v>9377</v>
      </c>
      <c r="G12" s="3">
        <v>0.91520000000000001</v>
      </c>
      <c r="H12" s="3">
        <v>8.48E-2</v>
      </c>
      <c r="I12" s="3">
        <v>0.34</v>
      </c>
      <c r="J12" s="3">
        <v>0.25590000000000002</v>
      </c>
      <c r="K12" s="3">
        <v>0.2228</v>
      </c>
      <c r="L12" s="3">
        <v>0.18129999999999999</v>
      </c>
      <c r="M12" s="2">
        <v>1396742</v>
      </c>
      <c r="N12" s="2">
        <v>3301</v>
      </c>
      <c r="O12" s="2">
        <v>440</v>
      </c>
      <c r="P12" s="2"/>
      <c r="Q12" s="3">
        <v>0.22550000000000001</v>
      </c>
      <c r="R12" s="3">
        <v>0.40849999999999997</v>
      </c>
      <c r="S12" s="2" t="s">
        <v>33</v>
      </c>
      <c r="T12" s="2" t="s">
        <v>61</v>
      </c>
      <c r="U12" s="2" t="s">
        <v>35</v>
      </c>
      <c r="V12" s="4">
        <f>_xlfn.IFNA(VLOOKUP(A12,'[1]End to End CR'!$A$1:$D$127,2,0),"")</f>
        <v>0.4716287686377626</v>
      </c>
      <c r="W12" s="4">
        <f>_xlfn.IFNA(VLOOKUP(A12,'[1]End to End CR'!$A$1:$D$127,3,0),"")</f>
        <v>0.45106302081683092</v>
      </c>
      <c r="X12" s="4">
        <f>_xlfn.IFNA(VLOOKUP(A12,'[1]End to End CR'!$A$1:$D$127,4,0),"")</f>
        <v>0.50106044538706251</v>
      </c>
      <c r="Y12" s="5">
        <f>AVERAGE(V12,W12,X12)</f>
        <v>0.47458407828055199</v>
      </c>
      <c r="Z12">
        <f>IF(AND(X12="",W12="",V12=""),1,0)</f>
        <v>0</v>
      </c>
      <c r="AA12" t="str">
        <f>IF(Y12&gt;=R12,"Rise", "Dip")</f>
        <v>Rise</v>
      </c>
      <c r="AB12" s="4">
        <f>VLOOKUP(A12,'[1]End to End CR'!$F$1:$I$127,4,0)</f>
        <v>0.46574436421760457</v>
      </c>
      <c r="AC12" t="str">
        <f t="shared" si="0"/>
        <v>Rise</v>
      </c>
      <c r="AD12" s="5">
        <f>AB12-R12</f>
        <v>5.7244364217604593E-2</v>
      </c>
    </row>
    <row r="13" spans="1:30" x14ac:dyDescent="0.2">
      <c r="A13" s="2" t="s">
        <v>62</v>
      </c>
      <c r="B13" s="2" t="s">
        <v>63</v>
      </c>
      <c r="C13" s="2">
        <v>5533</v>
      </c>
      <c r="D13" s="2"/>
      <c r="E13" s="2" t="s">
        <v>32</v>
      </c>
      <c r="F13" s="2">
        <v>5456</v>
      </c>
      <c r="G13" s="3">
        <v>0.9456</v>
      </c>
      <c r="H13" s="3">
        <v>5.4399999999999997E-2</v>
      </c>
      <c r="I13" s="3">
        <v>6.7100000000000007E-2</v>
      </c>
      <c r="J13" s="3">
        <v>0.20019999999999999</v>
      </c>
      <c r="K13" s="3">
        <v>0.55589999999999995</v>
      </c>
      <c r="L13" s="3">
        <v>0.17680000000000001</v>
      </c>
      <c r="M13" s="2">
        <v>3301403</v>
      </c>
      <c r="N13" s="2">
        <v>1588</v>
      </c>
      <c r="O13" s="2">
        <v>2139</v>
      </c>
      <c r="P13" s="2"/>
      <c r="Q13" s="3">
        <v>0.30640000000000001</v>
      </c>
      <c r="R13" s="3">
        <v>0.27500000000000002</v>
      </c>
      <c r="S13" s="2" t="s">
        <v>33</v>
      </c>
      <c r="T13" s="2" t="s">
        <v>34</v>
      </c>
      <c r="U13" s="2" t="s">
        <v>35</v>
      </c>
      <c r="V13" s="4">
        <f>_xlfn.IFNA(VLOOKUP(A13,'[1]End to End CR'!$A$1:$D$127,2,0),"")</f>
        <v>0.40716025844719839</v>
      </c>
      <c r="W13" s="4">
        <f>_xlfn.IFNA(VLOOKUP(A13,'[1]End to End CR'!$A$1:$D$127,3,0),"")</f>
        <v>0.32369266725094947</v>
      </c>
      <c r="X13" s="4">
        <f>_xlfn.IFNA(VLOOKUP(A13,'[1]End to End CR'!$A$1:$D$127,4,0),"")</f>
        <v>0.33162332684710183</v>
      </c>
      <c r="Y13" s="5">
        <f>AVERAGE(V13,W13,X13)</f>
        <v>0.35415875084841658</v>
      </c>
      <c r="Z13">
        <f>IF(AND(X13="",W13="",V13=""),1,0)</f>
        <v>0</v>
      </c>
      <c r="AA13" t="str">
        <f>IF(Y13&gt;=R13,"Rise", "Dip")</f>
        <v>Rise</v>
      </c>
      <c r="AB13" s="4">
        <f>VLOOKUP(A13,'[1]End to End CR'!$F$1:$I$127,4,0)</f>
        <v>0.3448925657819143</v>
      </c>
      <c r="AC13" t="str">
        <f t="shared" si="0"/>
        <v>Rise</v>
      </c>
      <c r="AD13" s="5">
        <f>AB13-R13</f>
        <v>6.9892565781914273E-2</v>
      </c>
    </row>
    <row r="14" spans="1:30" x14ac:dyDescent="0.2">
      <c r="A14" s="2" t="s">
        <v>64</v>
      </c>
      <c r="B14" s="2" t="s">
        <v>65</v>
      </c>
      <c r="C14" s="2">
        <v>5691</v>
      </c>
      <c r="D14" s="2"/>
      <c r="E14" s="2" t="s">
        <v>51</v>
      </c>
      <c r="F14" s="2">
        <v>4873</v>
      </c>
      <c r="G14" s="3">
        <v>0.92390000000000005</v>
      </c>
      <c r="H14" s="3">
        <v>7.6100000000000001E-2</v>
      </c>
      <c r="I14" s="3">
        <v>0.13370000000000001</v>
      </c>
      <c r="J14" s="3">
        <v>0.31850000000000001</v>
      </c>
      <c r="K14" s="3">
        <v>0.3725</v>
      </c>
      <c r="L14" s="3">
        <v>0.17519999999999999</v>
      </c>
      <c r="M14" s="2">
        <v>1286481</v>
      </c>
      <c r="N14" s="2">
        <v>491</v>
      </c>
      <c r="O14" s="2">
        <v>2617</v>
      </c>
      <c r="P14" s="2"/>
      <c r="Q14" s="3">
        <v>0.2475</v>
      </c>
      <c r="R14" s="3">
        <v>0.38</v>
      </c>
      <c r="S14" s="2" t="s">
        <v>33</v>
      </c>
      <c r="T14" s="2" t="s">
        <v>43</v>
      </c>
      <c r="U14" s="2" t="s">
        <v>35</v>
      </c>
      <c r="V14" s="4">
        <f>_xlfn.IFNA(VLOOKUP(A14,'[1]End to End CR'!$A$1:$D$127,2,0),"")</f>
        <v>0.12914798206278028</v>
      </c>
      <c r="W14" s="4">
        <f>_xlfn.IFNA(VLOOKUP(A14,'[1]End to End CR'!$A$1:$D$127,3,0),"")</f>
        <v>0.13039698638075919</v>
      </c>
      <c r="X14" s="4">
        <f>_xlfn.IFNA(VLOOKUP(A14,'[1]End to End CR'!$A$1:$D$127,4,0),"")</f>
        <v>0.10882025155230059</v>
      </c>
      <c r="Y14" s="5">
        <f>AVERAGE(V14,W14,X14)</f>
        <v>0.12278840666528001</v>
      </c>
      <c r="Z14">
        <f>IF(AND(X14="",W14="",V14=""),1,0)</f>
        <v>0</v>
      </c>
      <c r="AA14" t="str">
        <f>IF(Y14&gt;=R14,"Rise", "Dip")</f>
        <v>Dip</v>
      </c>
      <c r="AB14" s="4">
        <f>VLOOKUP(A14,'[1]End to End CR'!$F$1:$I$127,4,0)</f>
        <v>0.12376148034203502</v>
      </c>
      <c r="AC14" t="str">
        <f t="shared" si="0"/>
        <v>Dip</v>
      </c>
      <c r="AD14" s="5">
        <f>AB14-R14</f>
        <v>-0.25623851965796496</v>
      </c>
    </row>
    <row r="15" spans="1:30" x14ac:dyDescent="0.2">
      <c r="A15" s="2" t="s">
        <v>66</v>
      </c>
      <c r="B15" s="2" t="s">
        <v>67</v>
      </c>
      <c r="C15" s="2">
        <v>5411</v>
      </c>
      <c r="D15" s="2"/>
      <c r="E15" s="2" t="s">
        <v>32</v>
      </c>
      <c r="F15" s="2">
        <v>4389</v>
      </c>
      <c r="G15" s="3">
        <v>0.90820000000000001</v>
      </c>
      <c r="H15" s="3">
        <v>9.1800000000000007E-2</v>
      </c>
      <c r="I15" s="3">
        <v>0.2475</v>
      </c>
      <c r="J15" s="3">
        <v>0.26419999999999999</v>
      </c>
      <c r="K15" s="3">
        <v>0.28810000000000002</v>
      </c>
      <c r="L15" s="3">
        <v>0.20019999999999999</v>
      </c>
      <c r="M15" s="2">
        <v>1030463</v>
      </c>
      <c r="N15" s="2">
        <v>1455</v>
      </c>
      <c r="O15" s="2">
        <v>708</v>
      </c>
      <c r="P15" s="2"/>
      <c r="Q15" s="3">
        <v>0.24629999999999999</v>
      </c>
      <c r="R15" s="3">
        <v>0.38200000000000001</v>
      </c>
      <c r="S15" s="2" t="s">
        <v>33</v>
      </c>
      <c r="T15" s="2" t="s">
        <v>34</v>
      </c>
      <c r="U15" s="2" t="s">
        <v>35</v>
      </c>
      <c r="V15" s="4">
        <f>_xlfn.IFNA(VLOOKUP(A15,'[1]End to End CR'!$A$1:$D$127,2,0),"")</f>
        <v>0.43079995008111821</v>
      </c>
      <c r="W15" s="4">
        <f>_xlfn.IFNA(VLOOKUP(A15,'[1]End to End CR'!$A$1:$D$127,3,0),"")</f>
        <v>0.47242087957254419</v>
      </c>
      <c r="X15" s="4">
        <f>_xlfn.IFNA(VLOOKUP(A15,'[1]End to End CR'!$A$1:$D$127,4,0),"")</f>
        <v>0.4537846153846154</v>
      </c>
      <c r="Y15" s="5">
        <f>AVERAGE(V15,W15,X15)</f>
        <v>0.45233514834609262</v>
      </c>
      <c r="Z15">
        <f>IF(AND(X15="",W15="",V15=""),1,0)</f>
        <v>0</v>
      </c>
      <c r="AA15" t="str">
        <f>IF(Y15&gt;=R15,"Rise", "Dip")</f>
        <v>Rise</v>
      </c>
      <c r="AB15" s="4">
        <f>VLOOKUP(A15,'[1]End to End CR'!$F$1:$I$127,4,0)</f>
        <v>0.44988434849653047</v>
      </c>
      <c r="AC15" t="str">
        <f t="shared" si="0"/>
        <v>Rise</v>
      </c>
      <c r="AD15" s="5">
        <f>AB15-R15</f>
        <v>6.7884348496530467E-2</v>
      </c>
    </row>
    <row r="16" spans="1:30" x14ac:dyDescent="0.2">
      <c r="A16" s="2" t="s">
        <v>68</v>
      </c>
      <c r="B16" s="2" t="s">
        <v>69</v>
      </c>
      <c r="C16" s="2">
        <v>5699</v>
      </c>
      <c r="D16" s="2"/>
      <c r="E16" s="2" t="s">
        <v>32</v>
      </c>
      <c r="F16" s="2">
        <v>3635</v>
      </c>
      <c r="G16" s="3">
        <v>0.93159999999999998</v>
      </c>
      <c r="H16" s="3">
        <v>6.8400000000000002E-2</v>
      </c>
      <c r="I16" s="3">
        <v>0.36030000000000001</v>
      </c>
      <c r="J16" s="3">
        <v>0.2243</v>
      </c>
      <c r="K16" s="3">
        <v>0.1923</v>
      </c>
      <c r="L16" s="3">
        <v>0.22309999999999999</v>
      </c>
      <c r="M16" s="2">
        <v>914530</v>
      </c>
      <c r="N16" s="2">
        <v>870</v>
      </c>
      <c r="O16" s="2">
        <v>1052</v>
      </c>
      <c r="P16" s="2"/>
      <c r="Q16" s="3">
        <v>0.20030000000000001</v>
      </c>
      <c r="R16" s="3">
        <v>0.41499999999999998</v>
      </c>
      <c r="S16" s="2" t="s">
        <v>33</v>
      </c>
      <c r="T16" s="2" t="s">
        <v>34</v>
      </c>
      <c r="U16" s="2" t="s">
        <v>35</v>
      </c>
      <c r="V16" s="4">
        <f>_xlfn.IFNA(VLOOKUP(A16,'[1]End to End CR'!$A$1:$D$127,2,0),"")</f>
        <v>0.33226982680036465</v>
      </c>
      <c r="W16" s="4">
        <f>_xlfn.IFNA(VLOOKUP(A16,'[1]End to End CR'!$A$1:$D$127,3,0),"")</f>
        <v>0.37634621084873038</v>
      </c>
      <c r="X16" s="4">
        <f>_xlfn.IFNA(VLOOKUP(A16,'[1]End to End CR'!$A$1:$D$127,4,0),"")</f>
        <v>0.37875358382375129</v>
      </c>
      <c r="Y16" s="5">
        <f>AVERAGE(V16,W16,X16)</f>
        <v>0.36245654049094878</v>
      </c>
      <c r="Z16">
        <f>IF(AND(X16="",W16="",V16=""),1,0)</f>
        <v>0</v>
      </c>
      <c r="AA16" t="str">
        <f>IF(Y16&gt;=R16,"Rise", "Dip")</f>
        <v>Dip</v>
      </c>
      <c r="AB16" s="4">
        <f>VLOOKUP(A16,'[1]End to End CR'!$F$1:$I$127,4,0)</f>
        <v>0.37208320135149403</v>
      </c>
      <c r="AC16" t="str">
        <f t="shared" si="0"/>
        <v>Dip</v>
      </c>
      <c r="AD16" s="5">
        <f>AB16-R16</f>
        <v>-4.2916798648505949E-2</v>
      </c>
    </row>
    <row r="17" spans="1:30" x14ac:dyDescent="0.2">
      <c r="A17" s="2" t="s">
        <v>70</v>
      </c>
      <c r="B17" s="2" t="s">
        <v>71</v>
      </c>
      <c r="C17" s="2">
        <v>5691</v>
      </c>
      <c r="D17" s="2"/>
      <c r="E17" s="2" t="s">
        <v>51</v>
      </c>
      <c r="F17" s="2">
        <v>3453</v>
      </c>
      <c r="G17" s="3">
        <v>0.94810000000000005</v>
      </c>
      <c r="H17" s="3">
        <v>5.1900000000000002E-2</v>
      </c>
      <c r="I17" s="3">
        <v>0.1346</v>
      </c>
      <c r="J17" s="3">
        <v>0.2636</v>
      </c>
      <c r="K17" s="3">
        <v>0.41899999999999998</v>
      </c>
      <c r="L17" s="3">
        <v>0.18279999999999999</v>
      </c>
      <c r="M17" s="2">
        <v>2089006</v>
      </c>
      <c r="N17" s="2">
        <v>1173</v>
      </c>
      <c r="O17" s="2">
        <v>1778</v>
      </c>
      <c r="P17" s="2"/>
      <c r="Q17" s="3">
        <v>0.1202</v>
      </c>
      <c r="R17" s="3">
        <v>0.39500000000000002</v>
      </c>
      <c r="S17" s="2" t="s">
        <v>33</v>
      </c>
      <c r="T17" s="2" t="s">
        <v>34</v>
      </c>
      <c r="U17" s="2" t="s">
        <v>72</v>
      </c>
      <c r="V17" s="4">
        <f>_xlfn.IFNA(VLOOKUP(A17,'[1]End to End CR'!$A$1:$D$127,2,0),"")</f>
        <v>0</v>
      </c>
      <c r="W17" s="4">
        <f>_xlfn.IFNA(VLOOKUP(A17,'[1]End to End CR'!$A$1:$D$127,3,0),"")</f>
        <v>0</v>
      </c>
      <c r="X17" s="4">
        <f>_xlfn.IFNA(VLOOKUP(A17,'[1]End to End CR'!$A$1:$D$127,4,0),"")</f>
        <v>0.42633579253297565</v>
      </c>
      <c r="Y17" s="5">
        <f>AVERAGE(V17,W17,X17)</f>
        <v>0.14211193084432522</v>
      </c>
      <c r="Z17">
        <f>IF(AND(X17="",W17="",V17=""),1,0)</f>
        <v>0</v>
      </c>
      <c r="AA17" t="str">
        <f>IF(Y17&gt;=R17,"Rise", "Dip")</f>
        <v>Dip</v>
      </c>
      <c r="AB17" s="4">
        <f>VLOOKUP(A17,'[1]End to End CR'!$F$1:$I$127,4,0)</f>
        <v>0.42633579253297565</v>
      </c>
      <c r="AC17" t="str">
        <f t="shared" si="0"/>
        <v>Rise</v>
      </c>
      <c r="AD17" s="5">
        <f>AB17-R17</f>
        <v>3.1335792532975637E-2</v>
      </c>
    </row>
    <row r="18" spans="1:30" x14ac:dyDescent="0.2">
      <c r="A18" s="2" t="s">
        <v>73</v>
      </c>
      <c r="B18" s="2" t="s">
        <v>74</v>
      </c>
      <c r="C18" s="2">
        <v>5399</v>
      </c>
      <c r="D18" s="2"/>
      <c r="E18" s="2" t="s">
        <v>32</v>
      </c>
      <c r="F18" s="2">
        <v>3399</v>
      </c>
      <c r="G18" s="3">
        <v>0.89470000000000005</v>
      </c>
      <c r="H18" s="3">
        <v>0.1053</v>
      </c>
      <c r="I18" s="3">
        <v>0.28160000000000002</v>
      </c>
      <c r="J18" s="3">
        <v>0.24149999999999999</v>
      </c>
      <c r="K18" s="3">
        <v>0.3649</v>
      </c>
      <c r="L18" s="3">
        <v>0.1119</v>
      </c>
      <c r="M18" s="2">
        <v>379047</v>
      </c>
      <c r="N18" s="2">
        <v>852</v>
      </c>
      <c r="O18" s="2">
        <v>446</v>
      </c>
      <c r="P18" s="2"/>
      <c r="Q18" s="3">
        <v>0.25819999999999999</v>
      </c>
      <c r="R18" s="3">
        <v>0.35</v>
      </c>
      <c r="S18" s="2" t="s">
        <v>33</v>
      </c>
      <c r="T18" s="2" t="s">
        <v>34</v>
      </c>
      <c r="U18" s="2" t="s">
        <v>35</v>
      </c>
      <c r="V18" s="4" t="str">
        <f>_xlfn.IFNA(VLOOKUP(A18,'[1]End to End CR'!$A$1:$D$127,2,0),"")</f>
        <v/>
      </c>
      <c r="W18" s="4">
        <f>_xlfn.IFNA(VLOOKUP(A18,'[1]End to End CR'!$A$1:$D$127,3,0),"")</f>
        <v>0.33126755107969402</v>
      </c>
      <c r="X18" s="4">
        <f>_xlfn.IFNA(VLOOKUP(A18,'[1]End to End CR'!$A$1:$D$127,4,0),"")</f>
        <v>0.33415354330708663</v>
      </c>
      <c r="Y18" s="5">
        <f>AVERAGE(V18,W18,X18)</f>
        <v>0.33271054719339033</v>
      </c>
      <c r="Z18">
        <f>IF(AND(X18="",W18="",V18=""),1,0)</f>
        <v>0</v>
      </c>
      <c r="AA18" t="str">
        <f>IF(Y18&gt;=R18,"Rise", "Dip")</f>
        <v>Dip</v>
      </c>
      <c r="AB18" s="4">
        <f>VLOOKUP(A18,'[1]End to End CR'!$F$1:$I$127,4,0)</f>
        <v>0.33252058951018637</v>
      </c>
      <c r="AC18" t="str">
        <f t="shared" si="0"/>
        <v>Dip</v>
      </c>
      <c r="AD18" s="5">
        <f>AB18-R18</f>
        <v>-1.7479410489813607E-2</v>
      </c>
    </row>
    <row r="19" spans="1:30" x14ac:dyDescent="0.2">
      <c r="A19" s="2" t="s">
        <v>75</v>
      </c>
      <c r="B19" s="2" t="s">
        <v>76</v>
      </c>
      <c r="C19" s="2">
        <v>5399</v>
      </c>
      <c r="D19" s="2"/>
      <c r="E19" s="2" t="s">
        <v>51</v>
      </c>
      <c r="F19" s="2">
        <v>3353</v>
      </c>
      <c r="G19" s="3">
        <v>0.95499999999999996</v>
      </c>
      <c r="H19" s="3">
        <v>4.4999999999999998E-2</v>
      </c>
      <c r="I19" s="3">
        <v>0.3322</v>
      </c>
      <c r="J19" s="3">
        <v>0.24429999999999999</v>
      </c>
      <c r="K19" s="3">
        <v>0.26629999999999998</v>
      </c>
      <c r="L19" s="3">
        <v>0.15720000000000001</v>
      </c>
      <c r="M19" s="2">
        <v>1513340</v>
      </c>
      <c r="N19" s="2">
        <v>864</v>
      </c>
      <c r="O19" s="2">
        <v>1806</v>
      </c>
      <c r="P19" s="2"/>
      <c r="Q19" s="3">
        <v>0.13139999999999999</v>
      </c>
      <c r="R19" s="3">
        <v>0.27800000000000002</v>
      </c>
      <c r="S19" s="2" t="s">
        <v>77</v>
      </c>
      <c r="T19" s="2" t="s">
        <v>33</v>
      </c>
      <c r="U19" s="2" t="s">
        <v>35</v>
      </c>
      <c r="V19" s="4">
        <f>_xlfn.IFNA(VLOOKUP(A19,'[1]End to End CR'!$A$1:$D$127,2,0),"")</f>
        <v>0.18132214060860441</v>
      </c>
      <c r="W19" s="4" t="str">
        <f>_xlfn.IFNA(VLOOKUP(A19,'[1]End to End CR'!$A$1:$D$127,3,0),"")</f>
        <v/>
      </c>
      <c r="X19" s="4">
        <f>_xlfn.IFNA(VLOOKUP(A19,'[1]End to End CR'!$A$1:$D$127,4,0),"")</f>
        <v>0</v>
      </c>
      <c r="Y19" s="5">
        <f>AVERAGE(V19,W19,X19)</f>
        <v>9.0661070304302205E-2</v>
      </c>
      <c r="Z19">
        <f>IF(AND(X19="",W19="",V19=""),1,0)</f>
        <v>0</v>
      </c>
      <c r="AA19" t="str">
        <f>IF(Y19&gt;=R19,"Rise", "Dip")</f>
        <v>Dip</v>
      </c>
      <c r="AB19" s="4">
        <f>VLOOKUP(A19,'[1]End to End CR'!$F$1:$I$127,4,0)</f>
        <v>0.18127141758164905</v>
      </c>
      <c r="AC19" t="str">
        <f t="shared" si="0"/>
        <v>Dip</v>
      </c>
      <c r="AD19" s="5">
        <f>AB19-R19</f>
        <v>-9.6728582418350972E-2</v>
      </c>
    </row>
    <row r="20" spans="1:30" x14ac:dyDescent="0.2">
      <c r="A20" s="2" t="s">
        <v>78</v>
      </c>
      <c r="B20" s="2" t="s">
        <v>79</v>
      </c>
      <c r="C20" s="2">
        <v>5411</v>
      </c>
      <c r="D20" s="2"/>
      <c r="E20" s="2" t="s">
        <v>32</v>
      </c>
      <c r="F20" s="2">
        <v>3116</v>
      </c>
      <c r="G20" s="3">
        <v>0.89849999999999997</v>
      </c>
      <c r="H20" s="3">
        <v>0.10150000000000001</v>
      </c>
      <c r="I20" s="3">
        <v>0.3826</v>
      </c>
      <c r="J20" s="3">
        <v>0.2397</v>
      </c>
      <c r="K20" s="3">
        <v>0.19739999999999999</v>
      </c>
      <c r="L20" s="3">
        <v>0.18029999999999999</v>
      </c>
      <c r="M20" s="2">
        <v>433906</v>
      </c>
      <c r="N20" s="2">
        <v>629</v>
      </c>
      <c r="O20" s="2">
        <v>790</v>
      </c>
      <c r="P20" s="2"/>
      <c r="Q20" s="3">
        <v>0.30609999999999998</v>
      </c>
      <c r="R20" s="3">
        <v>0.35639999999999999</v>
      </c>
      <c r="S20" s="2" t="s">
        <v>33</v>
      </c>
      <c r="T20" s="2" t="s">
        <v>34</v>
      </c>
      <c r="U20" s="2" t="s">
        <v>35</v>
      </c>
      <c r="V20" s="4">
        <f>_xlfn.IFNA(VLOOKUP(A20,'[1]End to End CR'!$A$1:$D$127,2,0),"")</f>
        <v>0.29725293711126466</v>
      </c>
      <c r="W20" s="4">
        <f>_xlfn.IFNA(VLOOKUP(A20,'[1]End to End CR'!$A$1:$D$127,3,0),"")</f>
        <v>0.31476793248945145</v>
      </c>
      <c r="X20" s="4">
        <f>_xlfn.IFNA(VLOOKUP(A20,'[1]End to End CR'!$A$1:$D$127,4,0),"")</f>
        <v>0</v>
      </c>
      <c r="Y20" s="5">
        <f>AVERAGE(V20,W20,X20)</f>
        <v>0.20400695653357204</v>
      </c>
      <c r="Z20">
        <f>IF(AND(X20="",W20="",V20=""),1,0)</f>
        <v>0</v>
      </c>
      <c r="AA20" t="str">
        <f>IF(Y20&gt;=R20,"Rise", "Dip")</f>
        <v>Dip</v>
      </c>
      <c r="AB20" s="4">
        <f>VLOOKUP(A20,'[1]End to End CR'!$F$1:$I$127,4,0)</f>
        <v>0.29887939816628789</v>
      </c>
      <c r="AC20" t="str">
        <f t="shared" si="0"/>
        <v>Dip</v>
      </c>
      <c r="AD20" s="5">
        <f>AB20-R20</f>
        <v>-5.7520601833712104E-2</v>
      </c>
    </row>
    <row r="21" spans="1:30" x14ac:dyDescent="0.2">
      <c r="A21" s="2" t="s">
        <v>80</v>
      </c>
      <c r="B21" s="2" t="s">
        <v>81</v>
      </c>
      <c r="C21" s="2">
        <v>5732</v>
      </c>
      <c r="D21" s="2"/>
      <c r="E21" s="2" t="s">
        <v>32</v>
      </c>
      <c r="F21" s="2">
        <v>3108</v>
      </c>
      <c r="G21" s="3">
        <v>0.85719999999999996</v>
      </c>
      <c r="H21" s="3">
        <v>0.14280000000000001</v>
      </c>
      <c r="I21" s="3">
        <v>0.25159999999999999</v>
      </c>
      <c r="J21" s="3">
        <v>0.2802</v>
      </c>
      <c r="K21" s="3">
        <v>0.32819999999999999</v>
      </c>
      <c r="L21" s="3">
        <v>0.14000000000000001</v>
      </c>
      <c r="M21" s="2">
        <v>658503</v>
      </c>
      <c r="N21" s="2">
        <v>543</v>
      </c>
      <c r="O21" s="2">
        <v>1211</v>
      </c>
      <c r="P21" s="2"/>
      <c r="Q21" s="3">
        <v>0.2697</v>
      </c>
      <c r="R21" s="3">
        <v>0.35249999999999998</v>
      </c>
      <c r="S21" s="2" t="s">
        <v>33</v>
      </c>
      <c r="T21" s="2" t="s">
        <v>34</v>
      </c>
      <c r="U21" s="2" t="s">
        <v>35</v>
      </c>
      <c r="V21" s="4">
        <f>_xlfn.IFNA(VLOOKUP(A21,'[1]End to End CR'!$A$1:$D$127,2,0),"")</f>
        <v>0.26204024982650936</v>
      </c>
      <c r="W21" s="4">
        <f>_xlfn.IFNA(VLOOKUP(A21,'[1]End to End CR'!$A$1:$D$127,3,0),"")</f>
        <v>0.28305932809149392</v>
      </c>
      <c r="X21" s="4">
        <f>_xlfn.IFNA(VLOOKUP(A21,'[1]End to End CR'!$A$1:$D$127,4,0),"")</f>
        <v>0.26262475793237</v>
      </c>
      <c r="Y21" s="5">
        <f>AVERAGE(V21,W21,X21)</f>
        <v>0.26924144528345773</v>
      </c>
      <c r="Z21">
        <f>IF(AND(X21="",W21="",V21=""),1,0)</f>
        <v>0</v>
      </c>
      <c r="AA21" t="str">
        <f>IF(Y21&gt;=R21,"Rise", "Dip")</f>
        <v>Dip</v>
      </c>
      <c r="AB21" s="4">
        <f>VLOOKUP(A21,'[1]End to End CR'!$F$1:$I$127,4,0)</f>
        <v>0.27012370025098603</v>
      </c>
      <c r="AC21" t="str">
        <f t="shared" si="0"/>
        <v>Dip</v>
      </c>
      <c r="AD21" s="5">
        <f>AB21-R21</f>
        <v>-8.2376299749013948E-2</v>
      </c>
    </row>
    <row r="22" spans="1:30" x14ac:dyDescent="0.2">
      <c r="A22" s="2" t="s">
        <v>82</v>
      </c>
      <c r="B22" s="2" t="s">
        <v>83</v>
      </c>
      <c r="C22" s="2">
        <v>5973</v>
      </c>
      <c r="D22" s="2"/>
      <c r="E22" s="2" t="s">
        <v>32</v>
      </c>
      <c r="F22" s="2">
        <v>2861</v>
      </c>
      <c r="G22" s="3">
        <v>0.9012</v>
      </c>
      <c r="H22" s="3">
        <v>9.8799999999999999E-2</v>
      </c>
      <c r="I22" s="3">
        <v>0.23050000000000001</v>
      </c>
      <c r="J22" s="3">
        <v>0.25140000000000001</v>
      </c>
      <c r="K22" s="3">
        <v>0.33589999999999998</v>
      </c>
      <c r="L22" s="3">
        <v>0.18229999999999999</v>
      </c>
      <c r="M22" s="2">
        <v>1070745</v>
      </c>
      <c r="N22" s="2">
        <v>476</v>
      </c>
      <c r="O22" s="2">
        <v>2226</v>
      </c>
      <c r="P22" s="2"/>
      <c r="Q22" s="3">
        <v>0.27539999999999998</v>
      </c>
      <c r="R22" s="3">
        <v>0.23899999999999999</v>
      </c>
      <c r="S22" s="2" t="s">
        <v>33</v>
      </c>
      <c r="T22" s="2" t="s">
        <v>34</v>
      </c>
      <c r="U22" s="2" t="s">
        <v>72</v>
      </c>
      <c r="V22" s="4">
        <f>_xlfn.IFNA(VLOOKUP(A22,'[1]End to End CR'!$A$1:$D$127,2,0),"")</f>
        <v>0.21328671328671328</v>
      </c>
      <c r="W22" s="4">
        <f>_xlfn.IFNA(VLOOKUP(A22,'[1]End to End CR'!$A$1:$D$127,3,0),"")</f>
        <v>0.23795346785753665</v>
      </c>
      <c r="X22" s="4">
        <f>_xlfn.IFNA(VLOOKUP(A22,'[1]End to End CR'!$A$1:$D$127,4,0),"")</f>
        <v>0.23306735943588791</v>
      </c>
      <c r="Y22" s="5">
        <f>AVERAGE(V22,W22,X22)</f>
        <v>0.2281025135267126</v>
      </c>
      <c r="Z22">
        <f>IF(AND(X22="",W22="",V22=""),1,0)</f>
        <v>0</v>
      </c>
      <c r="AA22" t="str">
        <f>IF(Y22&gt;=R22,"Rise", "Dip")</f>
        <v>Dip</v>
      </c>
      <c r="AB22" s="4">
        <f>VLOOKUP(A22,'[1]End to End CR'!$F$1:$I$127,4,0)</f>
        <v>0.22762392568799375</v>
      </c>
      <c r="AC22" t="str">
        <f t="shared" si="0"/>
        <v>Rise</v>
      </c>
      <c r="AD22" s="5">
        <f>AB22-R22</f>
        <v>-1.137607431200624E-2</v>
      </c>
    </row>
    <row r="23" spans="1:30" x14ac:dyDescent="0.2">
      <c r="A23" s="2" t="s">
        <v>84</v>
      </c>
      <c r="B23" s="2" t="s">
        <v>85</v>
      </c>
      <c r="C23" s="2">
        <v>5944</v>
      </c>
      <c r="D23" s="2"/>
      <c r="E23" s="2" t="s">
        <v>32</v>
      </c>
      <c r="F23" s="2">
        <v>2698</v>
      </c>
      <c r="G23" s="3">
        <v>0.7238</v>
      </c>
      <c r="H23" s="3">
        <v>0.2762</v>
      </c>
      <c r="I23" s="3">
        <v>0.24079999999999999</v>
      </c>
      <c r="J23" s="3">
        <v>0.26290000000000002</v>
      </c>
      <c r="K23" s="3">
        <v>0.33789999999999998</v>
      </c>
      <c r="L23" s="3">
        <v>0.15840000000000001</v>
      </c>
      <c r="M23" s="2">
        <v>2224516</v>
      </c>
      <c r="N23" s="2">
        <v>303</v>
      </c>
      <c r="O23" s="2">
        <v>7352</v>
      </c>
      <c r="P23" s="2"/>
      <c r="Q23" s="3">
        <v>0.33500000000000002</v>
      </c>
      <c r="R23" s="3">
        <v>0.115</v>
      </c>
      <c r="S23" s="2" t="s">
        <v>33</v>
      </c>
      <c r="T23" s="2" t="s">
        <v>34</v>
      </c>
      <c r="U23" s="2" t="s">
        <v>35</v>
      </c>
      <c r="V23" s="4">
        <f>_xlfn.IFNA(VLOOKUP(A23,'[1]End to End CR'!$A$1:$D$127,2,0),"")</f>
        <v>0.16830466830466831</v>
      </c>
      <c r="W23" s="4">
        <f>_xlfn.IFNA(VLOOKUP(A23,'[1]End to End CR'!$A$1:$D$127,3,0),"")</f>
        <v>0.13922375771831813</v>
      </c>
      <c r="X23" s="4">
        <f>_xlfn.IFNA(VLOOKUP(A23,'[1]End to End CR'!$A$1:$D$127,4,0),"")</f>
        <v>0.14033771106941839</v>
      </c>
      <c r="Y23" s="5">
        <f>AVERAGE(V23,W23,X23)</f>
        <v>0.14928871236413496</v>
      </c>
      <c r="Z23">
        <f>IF(AND(X23="",W23="",V23=""),1,0)</f>
        <v>0</v>
      </c>
      <c r="AA23" t="str">
        <f>IF(Y23&gt;=R23,"Rise", "Dip")</f>
        <v>Rise</v>
      </c>
      <c r="AB23" s="4">
        <f>VLOOKUP(A23,'[1]End to End CR'!$F$1:$I$127,4,0)</f>
        <v>0.15246575342465754</v>
      </c>
      <c r="AC23" t="str">
        <f t="shared" si="0"/>
        <v>Rise</v>
      </c>
      <c r="AD23" s="5">
        <f>AB23-R23</f>
        <v>3.7465753424657536E-2</v>
      </c>
    </row>
    <row r="24" spans="1:30" x14ac:dyDescent="0.2">
      <c r="A24" s="2" t="s">
        <v>86</v>
      </c>
      <c r="B24" s="2" t="s">
        <v>87</v>
      </c>
      <c r="C24" s="2">
        <v>5977</v>
      </c>
      <c r="D24" s="2"/>
      <c r="E24" s="2" t="s">
        <v>32</v>
      </c>
      <c r="F24" s="2">
        <v>2608</v>
      </c>
      <c r="G24" s="3">
        <v>0.98370000000000002</v>
      </c>
      <c r="H24" s="3">
        <v>1.6299999999999999E-2</v>
      </c>
      <c r="I24" s="3">
        <v>0.1726</v>
      </c>
      <c r="J24" s="3">
        <v>0.30830000000000002</v>
      </c>
      <c r="K24" s="3">
        <v>0.34029999999999999</v>
      </c>
      <c r="L24" s="3">
        <v>0.17879999999999999</v>
      </c>
      <c r="M24" s="2">
        <v>28429</v>
      </c>
      <c r="N24" s="2">
        <v>134</v>
      </c>
      <c r="O24" s="2">
        <v>220</v>
      </c>
      <c r="P24" s="2"/>
      <c r="Q24" s="3">
        <v>0.1308</v>
      </c>
      <c r="R24" s="3">
        <v>3.5999999999999997E-2</v>
      </c>
      <c r="S24" s="2" t="s">
        <v>33</v>
      </c>
      <c r="T24" s="2" t="s">
        <v>34</v>
      </c>
      <c r="U24" s="2" t="s">
        <v>38</v>
      </c>
      <c r="V24" s="4">
        <f>_xlfn.IFNA(VLOOKUP(A24,'[1]End to End CR'!$A$1:$D$127,2,0),"")</f>
        <v>0</v>
      </c>
      <c r="W24" s="4">
        <f>_xlfn.IFNA(VLOOKUP(A24,'[1]End to End CR'!$A$1:$D$127,3,0),"")</f>
        <v>5.7000642260757871E-2</v>
      </c>
      <c r="X24" s="4">
        <f>_xlfn.IFNA(VLOOKUP(A24,'[1]End to End CR'!$A$1:$D$127,4,0),"")</f>
        <v>6.2290368950646859E-2</v>
      </c>
      <c r="Y24" s="5">
        <f>AVERAGE(V24,W24,X24)</f>
        <v>3.9763670403801576E-2</v>
      </c>
      <c r="Z24">
        <f>IF(AND(X24="",W24="",V24=""),1,0)</f>
        <v>0</v>
      </c>
      <c r="AA24" t="str">
        <f>IF(Y24&gt;=R24,"Rise", "Dip")</f>
        <v>Rise</v>
      </c>
      <c r="AB24" s="4">
        <f>VLOOKUP(A24,'[1]End to End CR'!$F$1:$I$127,4,0)</f>
        <v>5.9123245529705826E-2</v>
      </c>
      <c r="AC24" t="str">
        <f t="shared" si="0"/>
        <v>Rise</v>
      </c>
      <c r="AD24" s="5">
        <f>AB24-R24</f>
        <v>2.3123245529705828E-2</v>
      </c>
    </row>
    <row r="25" spans="1:30" x14ac:dyDescent="0.2">
      <c r="A25" s="2" t="s">
        <v>88</v>
      </c>
      <c r="B25" s="2" t="s">
        <v>89</v>
      </c>
      <c r="C25" s="2">
        <v>5712</v>
      </c>
      <c r="D25" s="2"/>
      <c r="E25" s="2" t="s">
        <v>32</v>
      </c>
      <c r="F25" s="2">
        <v>2598</v>
      </c>
      <c r="G25" s="3">
        <v>0.78110000000000002</v>
      </c>
      <c r="H25" s="3">
        <v>0.21890000000000001</v>
      </c>
      <c r="I25" s="3">
        <v>0.19939999999999999</v>
      </c>
      <c r="J25" s="3">
        <v>0.26219999999999999</v>
      </c>
      <c r="K25" s="3">
        <v>0.34789999999999999</v>
      </c>
      <c r="L25" s="3">
        <v>0.1905</v>
      </c>
      <c r="M25" s="2">
        <v>1830732</v>
      </c>
      <c r="N25" s="2">
        <v>217</v>
      </c>
      <c r="O25" s="2">
        <v>8439</v>
      </c>
      <c r="P25" s="2"/>
      <c r="Q25" s="3">
        <v>0.24540000000000001</v>
      </c>
      <c r="R25" s="3">
        <v>0.18390000000000001</v>
      </c>
      <c r="S25" s="2" t="s">
        <v>33</v>
      </c>
      <c r="T25" s="2" t="s">
        <v>34</v>
      </c>
      <c r="U25" s="2" t="s">
        <v>35</v>
      </c>
      <c r="V25" s="4">
        <f>_xlfn.IFNA(VLOOKUP(A25,'[1]End to End CR'!$A$1:$D$127,2,0),"")</f>
        <v>0.11556545409552091</v>
      </c>
      <c r="W25" s="4">
        <f>_xlfn.IFNA(VLOOKUP(A25,'[1]End to End CR'!$A$1:$D$127,3,0),"")</f>
        <v>0.13805732484076433</v>
      </c>
      <c r="X25" s="4">
        <f>_xlfn.IFNA(VLOOKUP(A25,'[1]End to End CR'!$A$1:$D$127,4,0),"")</f>
        <v>0.11922705314009661</v>
      </c>
      <c r="Y25" s="5">
        <f>AVERAGE(V25,W25,X25)</f>
        <v>0.12428327735879396</v>
      </c>
      <c r="Z25">
        <f>IF(AND(X25="",W25="",V25=""),1,0)</f>
        <v>0</v>
      </c>
      <c r="AA25" t="str">
        <f>IF(Y25&gt;=R25,"Rise", "Dip")</f>
        <v>Dip</v>
      </c>
      <c r="AB25" s="4">
        <f>VLOOKUP(A25,'[1]End to End CR'!$F$1:$I$127,4,0)</f>
        <v>0.12376516353585504</v>
      </c>
      <c r="AC25" t="str">
        <f t="shared" si="0"/>
        <v>Dip</v>
      </c>
      <c r="AD25" s="5">
        <f>AB25-R25</f>
        <v>-6.013483646414497E-2</v>
      </c>
    </row>
    <row r="26" spans="1:30" x14ac:dyDescent="0.2">
      <c r="A26" s="2" t="s">
        <v>90</v>
      </c>
      <c r="B26" s="2" t="s">
        <v>91</v>
      </c>
      <c r="C26" s="2">
        <v>5977</v>
      </c>
      <c r="D26" s="2"/>
      <c r="E26" s="2" t="s">
        <v>51</v>
      </c>
      <c r="F26" s="2">
        <v>2546</v>
      </c>
      <c r="G26" s="3">
        <v>0.98719999999999997</v>
      </c>
      <c r="H26" s="3">
        <v>1.2800000000000001E-2</v>
      </c>
      <c r="I26" s="3">
        <v>0.31709999999999999</v>
      </c>
      <c r="J26" s="3">
        <v>0.2465</v>
      </c>
      <c r="K26" s="3">
        <v>0.26960000000000001</v>
      </c>
      <c r="L26" s="3">
        <v>0.16689999999999999</v>
      </c>
      <c r="M26" s="2">
        <v>669520</v>
      </c>
      <c r="N26" s="2">
        <v>1133</v>
      </c>
      <c r="O26" s="2">
        <v>595</v>
      </c>
      <c r="P26" s="2"/>
      <c r="Q26" s="3">
        <v>0.13350000000000001</v>
      </c>
      <c r="R26" s="3">
        <v>0.46939999999999998</v>
      </c>
      <c r="S26" s="2" t="s">
        <v>33</v>
      </c>
      <c r="T26" s="2" t="s">
        <v>34</v>
      </c>
      <c r="U26" s="2" t="s">
        <v>72</v>
      </c>
      <c r="V26" s="4">
        <f>_xlfn.IFNA(VLOOKUP(A26,'[1]End to End CR'!$A$1:$D$127,2,0),"")</f>
        <v>0.44994675186368477</v>
      </c>
      <c r="W26" s="4">
        <f>_xlfn.IFNA(VLOOKUP(A26,'[1]End to End CR'!$A$1:$D$127,3,0),"")</f>
        <v>0.49504296100462658</v>
      </c>
      <c r="X26" s="4">
        <f>_xlfn.IFNA(VLOOKUP(A26,'[1]End to End CR'!$A$1:$D$127,4,0),"")</f>
        <v>0.5388908266480642</v>
      </c>
      <c r="Y26" s="5">
        <f>AVERAGE(V26,W26,X26)</f>
        <v>0.49462684650545857</v>
      </c>
      <c r="Z26">
        <f>IF(AND(X26="",W26="",V26=""),1,0)</f>
        <v>0</v>
      </c>
      <c r="AA26" t="str">
        <f>IF(Y26&gt;=R26,"Rise", "Dip")</f>
        <v>Rise</v>
      </c>
      <c r="AB26" s="4">
        <f>VLOOKUP(A26,'[1]End to End CR'!$F$1:$I$127,4,0)</f>
        <v>0.50876471072339724</v>
      </c>
      <c r="AC26" t="str">
        <f t="shared" si="0"/>
        <v>Rise</v>
      </c>
      <c r="AD26" s="5">
        <f>AB26-R26</f>
        <v>3.9364710723397256E-2</v>
      </c>
    </row>
    <row r="27" spans="1:30" x14ac:dyDescent="0.2">
      <c r="A27" s="2" t="s">
        <v>92</v>
      </c>
      <c r="B27" s="2" t="s">
        <v>93</v>
      </c>
      <c r="C27" s="2">
        <v>5977</v>
      </c>
      <c r="D27" s="2"/>
      <c r="E27" s="2" t="s">
        <v>32</v>
      </c>
      <c r="F27" s="2">
        <v>2502</v>
      </c>
      <c r="G27" s="3">
        <v>0.9234</v>
      </c>
      <c r="H27" s="3">
        <v>7.6600000000000001E-2</v>
      </c>
      <c r="I27" s="3">
        <v>0.37</v>
      </c>
      <c r="J27" s="3">
        <v>0.22570000000000001</v>
      </c>
      <c r="K27" s="3">
        <v>0.19070000000000001</v>
      </c>
      <c r="L27" s="3">
        <v>0.21360000000000001</v>
      </c>
      <c r="M27" s="2">
        <v>725366</v>
      </c>
      <c r="N27" s="2">
        <v>707</v>
      </c>
      <c r="O27" s="2">
        <v>1019</v>
      </c>
      <c r="P27" s="2"/>
      <c r="Q27" s="3">
        <v>0.22339999999999999</v>
      </c>
      <c r="R27" s="3">
        <v>0.35849999999999999</v>
      </c>
      <c r="S27" s="2" t="s">
        <v>33</v>
      </c>
      <c r="T27" s="2" t="s">
        <v>34</v>
      </c>
      <c r="U27" s="2" t="s">
        <v>35</v>
      </c>
      <c r="V27" s="4">
        <f>_xlfn.IFNA(VLOOKUP(A27,'[1]End to End CR'!$A$1:$D$127,2,0),"")</f>
        <v>0.39355928114823302</v>
      </c>
      <c r="W27" s="4">
        <f>_xlfn.IFNA(VLOOKUP(A27,'[1]End to End CR'!$A$1:$D$127,3,0),"")</f>
        <v>0.36200112422709385</v>
      </c>
      <c r="X27" s="4">
        <f>_xlfn.IFNA(VLOOKUP(A27,'[1]End to End CR'!$A$1:$D$127,4,0),"")</f>
        <v>0.43192948090107736</v>
      </c>
      <c r="Y27" s="5">
        <f>AVERAGE(V27,W27,X27)</f>
        <v>0.39582996209213478</v>
      </c>
      <c r="Z27">
        <f>IF(AND(X27="",W27="",V27=""),1,0)</f>
        <v>0</v>
      </c>
      <c r="AA27" t="str">
        <f>IF(Y27&gt;=R27,"Rise", "Dip")</f>
        <v>Rise</v>
      </c>
      <c r="AB27" s="4">
        <f>VLOOKUP(A27,'[1]End to End CR'!$F$1:$I$127,4,0)</f>
        <v>0.3900774716535837</v>
      </c>
      <c r="AC27" t="str">
        <f t="shared" si="0"/>
        <v>Rise</v>
      </c>
      <c r="AD27" s="5">
        <f>AB27-R27</f>
        <v>3.1577471653583711E-2</v>
      </c>
    </row>
    <row r="28" spans="1:30" x14ac:dyDescent="0.2">
      <c r="A28" s="2" t="s">
        <v>94</v>
      </c>
      <c r="B28" s="2" t="s">
        <v>95</v>
      </c>
      <c r="C28" s="2">
        <v>5013</v>
      </c>
      <c r="D28" s="2"/>
      <c r="E28" s="2" t="s">
        <v>32</v>
      </c>
      <c r="F28" s="2">
        <v>2356</v>
      </c>
      <c r="G28" s="3">
        <v>0.86160000000000003</v>
      </c>
      <c r="H28" s="3">
        <v>0.1384</v>
      </c>
      <c r="I28" s="3">
        <v>0.23719999999999999</v>
      </c>
      <c r="J28" s="3">
        <v>0.24429999999999999</v>
      </c>
      <c r="K28" s="3">
        <v>0.35659999999999997</v>
      </c>
      <c r="L28" s="3">
        <v>0.16189999999999999</v>
      </c>
      <c r="M28" s="2">
        <v>1512996</v>
      </c>
      <c r="N28" s="2">
        <v>401</v>
      </c>
      <c r="O28" s="2">
        <v>3778</v>
      </c>
      <c r="P28" s="2"/>
      <c r="Q28" s="3">
        <v>0.29680000000000001</v>
      </c>
      <c r="R28" s="3">
        <v>0.18</v>
      </c>
      <c r="S28" s="2" t="s">
        <v>33</v>
      </c>
      <c r="T28" s="2" t="s">
        <v>34</v>
      </c>
      <c r="U28" s="2" t="s">
        <v>35</v>
      </c>
      <c r="V28" s="4">
        <f>_xlfn.IFNA(VLOOKUP(A28,'[1]End to End CR'!$A$1:$D$127,2,0),"")</f>
        <v>0.22281663768891266</v>
      </c>
      <c r="W28" s="4">
        <f>_xlfn.IFNA(VLOOKUP(A28,'[1]End to End CR'!$A$1:$D$127,3,0),"")</f>
        <v>0.22257485856216366</v>
      </c>
      <c r="X28" s="4">
        <f>_xlfn.IFNA(VLOOKUP(A28,'[1]End to End CR'!$A$1:$D$127,4,0),"")</f>
        <v>0.22488479262672811</v>
      </c>
      <c r="Y28" s="5">
        <f>AVERAGE(V28,W28,X28)</f>
        <v>0.22342542962593481</v>
      </c>
      <c r="Z28">
        <f>IF(AND(X28="",W28="",V28=""),1,0)</f>
        <v>0</v>
      </c>
      <c r="AA28" t="str">
        <f>IF(Y28&gt;=R28,"Rise", "Dip")</f>
        <v>Rise</v>
      </c>
      <c r="AB28" s="4">
        <f>VLOOKUP(A28,'[1]End to End CR'!$F$1:$I$127,4,0)</f>
        <v>0.22328651545982431</v>
      </c>
      <c r="AC28" t="str">
        <f t="shared" si="0"/>
        <v>Rise</v>
      </c>
      <c r="AD28" s="5">
        <f>AB28-R28</f>
        <v>4.3286515459824315E-2</v>
      </c>
    </row>
    <row r="29" spans="1:30" x14ac:dyDescent="0.2">
      <c r="A29" s="2" t="s">
        <v>96</v>
      </c>
      <c r="B29" s="2" t="s">
        <v>97</v>
      </c>
      <c r="C29" s="2">
        <v>5977</v>
      </c>
      <c r="D29" s="2"/>
      <c r="E29" s="2" t="s">
        <v>32</v>
      </c>
      <c r="F29" s="2">
        <v>1956</v>
      </c>
      <c r="G29" s="3">
        <v>0.97909999999999997</v>
      </c>
      <c r="H29" s="3">
        <v>2.0899999999999998E-2</v>
      </c>
      <c r="I29" s="3">
        <v>0.10630000000000001</v>
      </c>
      <c r="J29" s="3">
        <v>0.25740000000000002</v>
      </c>
      <c r="K29" s="3">
        <v>0.50380000000000003</v>
      </c>
      <c r="L29" s="3">
        <v>0.13250000000000001</v>
      </c>
      <c r="M29" s="2">
        <v>305021</v>
      </c>
      <c r="N29" s="2">
        <v>760</v>
      </c>
      <c r="O29" s="2">
        <v>395</v>
      </c>
      <c r="P29" s="2"/>
      <c r="Q29" s="3">
        <v>8.3900000000000002E-2</v>
      </c>
      <c r="R29" s="3">
        <v>0.37540000000000001</v>
      </c>
      <c r="S29" s="2" t="s">
        <v>33</v>
      </c>
      <c r="T29" s="2" t="s">
        <v>34</v>
      </c>
      <c r="U29" s="2" t="s">
        <v>35</v>
      </c>
      <c r="V29" s="4">
        <f>_xlfn.IFNA(VLOOKUP(A29,'[1]End to End CR'!$A$1:$D$127,2,0),"")</f>
        <v>0.41417226634086746</v>
      </c>
      <c r="W29" s="4">
        <f>_xlfn.IFNA(VLOOKUP(A29,'[1]End to End CR'!$A$1:$D$127,3,0),"")</f>
        <v>0.30255564715581201</v>
      </c>
      <c r="X29" s="4">
        <f>_xlfn.IFNA(VLOOKUP(A29,'[1]End to End CR'!$A$1:$D$127,4,0),"")</f>
        <v>0.12037037037037036</v>
      </c>
      <c r="Y29" s="5">
        <f>AVERAGE(V29,W29,X29)</f>
        <v>0.27903276128901661</v>
      </c>
      <c r="Z29">
        <f>IF(AND(X29="",W29="",V29=""),1,0)</f>
        <v>0</v>
      </c>
      <c r="AA29" t="str">
        <f>IF(Y29&gt;=R29,"Rise", "Dip")</f>
        <v>Dip</v>
      </c>
      <c r="AB29" s="4">
        <f>VLOOKUP(A29,'[1]End to End CR'!$F$1:$I$127,4,0)</f>
        <v>0.35846238503262323</v>
      </c>
      <c r="AC29" t="str">
        <f t="shared" si="0"/>
        <v>Dip</v>
      </c>
      <c r="AD29" s="5">
        <f>AB29-R29</f>
        <v>-1.693761496737678E-2</v>
      </c>
    </row>
    <row r="30" spans="1:30" x14ac:dyDescent="0.2">
      <c r="A30" s="2" t="s">
        <v>98</v>
      </c>
      <c r="B30" s="2" t="s">
        <v>99</v>
      </c>
      <c r="C30" s="2">
        <v>5977</v>
      </c>
      <c r="D30" s="2"/>
      <c r="E30" s="2" t="s">
        <v>32</v>
      </c>
      <c r="F30" s="2">
        <v>1945</v>
      </c>
      <c r="G30" s="3">
        <v>0.97240000000000004</v>
      </c>
      <c r="H30" s="3">
        <v>2.76E-2</v>
      </c>
      <c r="I30" s="3">
        <v>0.21049999999999999</v>
      </c>
      <c r="J30" s="3">
        <v>0.29320000000000002</v>
      </c>
      <c r="K30" s="3">
        <v>0.35289999999999999</v>
      </c>
      <c r="L30" s="3">
        <v>0.1434</v>
      </c>
      <c r="M30" s="2">
        <v>278850</v>
      </c>
      <c r="N30" s="2">
        <v>655</v>
      </c>
      <c r="O30" s="2">
        <v>428</v>
      </c>
      <c r="P30" s="2"/>
      <c r="Q30" s="3">
        <v>0.1069</v>
      </c>
      <c r="R30" s="3">
        <v>0.39069999999999999</v>
      </c>
      <c r="S30" s="2" t="s">
        <v>33</v>
      </c>
      <c r="T30" s="2" t="s">
        <v>34</v>
      </c>
      <c r="U30" s="2" t="s">
        <v>35</v>
      </c>
      <c r="V30" s="4">
        <f>_xlfn.IFNA(VLOOKUP(A30,'[1]End to End CR'!$A$1:$D$127,2,0),"")</f>
        <v>0.33155358770673266</v>
      </c>
      <c r="W30" s="4">
        <f>_xlfn.IFNA(VLOOKUP(A30,'[1]End to End CR'!$A$1:$D$127,3,0),"")</f>
        <v>0.35018050541516244</v>
      </c>
      <c r="X30" s="4">
        <f>_xlfn.IFNA(VLOOKUP(A30,'[1]End to End CR'!$A$1:$D$127,4,0),"")</f>
        <v>0.486986986986987</v>
      </c>
      <c r="Y30" s="5">
        <f>AVERAGE(V30,W30,X30)</f>
        <v>0.38957369336962738</v>
      </c>
      <c r="Z30">
        <f>IF(AND(X30="",W30="",V30=""),1,0)</f>
        <v>0</v>
      </c>
      <c r="AA30" t="str">
        <f>IF(Y30&gt;=R30,"Rise", "Dip")</f>
        <v>Dip</v>
      </c>
      <c r="AB30" s="4">
        <f>VLOOKUP(A30,'[1]End to End CR'!$F$1:$I$127,4,0)</f>
        <v>0.36042125117887458</v>
      </c>
      <c r="AC30" t="str">
        <f t="shared" si="0"/>
        <v>Dip</v>
      </c>
      <c r="AD30" s="5">
        <f>AB30-R30</f>
        <v>-3.0278748821125412E-2</v>
      </c>
    </row>
    <row r="31" spans="1:30" x14ac:dyDescent="0.2">
      <c r="A31" s="2" t="s">
        <v>100</v>
      </c>
      <c r="B31" s="2" t="s">
        <v>101</v>
      </c>
      <c r="C31" s="2">
        <v>5977</v>
      </c>
      <c r="D31" s="2"/>
      <c r="E31" s="2" t="s">
        <v>32</v>
      </c>
      <c r="F31" s="2">
        <v>1886</v>
      </c>
      <c r="G31" s="3">
        <v>0.79449999999999998</v>
      </c>
      <c r="H31" s="3">
        <v>0.20549999999999999</v>
      </c>
      <c r="I31" s="3">
        <v>0.29339999999999999</v>
      </c>
      <c r="J31" s="3">
        <v>0.27979999999999999</v>
      </c>
      <c r="K31" s="3">
        <v>0.245</v>
      </c>
      <c r="L31" s="3">
        <v>0.18179999999999999</v>
      </c>
      <c r="M31" s="2">
        <v>554576</v>
      </c>
      <c r="N31" s="2">
        <v>441</v>
      </c>
      <c r="O31" s="2">
        <v>1270</v>
      </c>
      <c r="P31" s="2"/>
      <c r="Q31" s="3">
        <v>0.21410000000000001</v>
      </c>
      <c r="R31" s="3">
        <v>0.27639999999999998</v>
      </c>
      <c r="S31" s="2" t="s">
        <v>33</v>
      </c>
      <c r="T31" s="2" t="s">
        <v>34</v>
      </c>
      <c r="U31" s="2" t="s">
        <v>35</v>
      </c>
      <c r="V31" s="4">
        <f>_xlfn.IFNA(VLOOKUP(A31,'[1]End to End CR'!$A$1:$D$127,2,0),"")</f>
        <v>0.320052901306001</v>
      </c>
      <c r="W31" s="4">
        <f>_xlfn.IFNA(VLOOKUP(A31,'[1]End to End CR'!$A$1:$D$127,3,0),"")</f>
        <v>0.35352286773794811</v>
      </c>
      <c r="X31" s="4">
        <f>_xlfn.IFNA(VLOOKUP(A31,'[1]End to End CR'!$A$1:$D$127,4,0),"")</f>
        <v>0.36653024101864484</v>
      </c>
      <c r="Y31" s="5">
        <f>AVERAGE(V31,W31,X31)</f>
        <v>0.34670200335419804</v>
      </c>
      <c r="Z31">
        <f>IF(AND(X31="",W31="",V31=""),1,0)</f>
        <v>0</v>
      </c>
      <c r="AA31" t="str">
        <f>IF(Y31&gt;=R31,"Rise", "Dip")</f>
        <v>Rise</v>
      </c>
      <c r="AB31" s="4">
        <f>VLOOKUP(A31,'[1]End to End CR'!$F$1:$I$127,4,0)</f>
        <v>0.3410250880598088</v>
      </c>
      <c r="AC31" t="str">
        <f t="shared" si="0"/>
        <v>Rise</v>
      </c>
      <c r="AD31" s="5">
        <f>AB31-R31</f>
        <v>6.4625088059808822E-2</v>
      </c>
    </row>
    <row r="32" spans="1:30" x14ac:dyDescent="0.2">
      <c r="A32" s="2" t="s">
        <v>102</v>
      </c>
      <c r="B32" s="2" t="s">
        <v>103</v>
      </c>
      <c r="C32" s="2">
        <v>5499</v>
      </c>
      <c r="D32" s="2"/>
      <c r="E32" s="2" t="s">
        <v>32</v>
      </c>
      <c r="F32" s="2">
        <v>1762</v>
      </c>
      <c r="G32" s="3">
        <v>0.93410000000000004</v>
      </c>
      <c r="H32" s="3">
        <v>6.59E-2</v>
      </c>
      <c r="I32" s="3">
        <v>0.13880000000000001</v>
      </c>
      <c r="J32" s="3">
        <v>0.25690000000000002</v>
      </c>
      <c r="K32" s="3">
        <v>0.442</v>
      </c>
      <c r="L32" s="3">
        <v>0.16239999999999999</v>
      </c>
      <c r="M32" s="2">
        <v>583251</v>
      </c>
      <c r="N32" s="2">
        <v>551</v>
      </c>
      <c r="O32" s="2">
        <v>1059</v>
      </c>
      <c r="P32" s="2"/>
      <c r="Q32" s="3">
        <v>0.2301</v>
      </c>
      <c r="R32" s="3">
        <v>0.43</v>
      </c>
      <c r="S32" s="2" t="s">
        <v>33</v>
      </c>
      <c r="T32" s="2" t="s">
        <v>52</v>
      </c>
      <c r="U32" s="2" t="s">
        <v>35</v>
      </c>
      <c r="V32" s="4">
        <f>_xlfn.IFNA(VLOOKUP(A32,'[1]End to End CR'!$A$1:$D$127,2,0),"")</f>
        <v>0</v>
      </c>
      <c r="W32" s="4">
        <f>_xlfn.IFNA(VLOOKUP(A32,'[1]End to End CR'!$A$1:$D$127,3,0),"")</f>
        <v>0.46585076983813661</v>
      </c>
      <c r="X32" s="4">
        <f>_xlfn.IFNA(VLOOKUP(A32,'[1]End to End CR'!$A$1:$D$127,4,0),"")</f>
        <v>0.46870451237263466</v>
      </c>
      <c r="Y32" s="5">
        <f>AVERAGE(V32,W32,X32)</f>
        <v>0.31151842740359043</v>
      </c>
      <c r="Z32">
        <f>IF(AND(X32="",W32="",V32=""),1,0)</f>
        <v>0</v>
      </c>
      <c r="AA32" t="str">
        <f>IF(Y32&gt;=R32,"Rise", "Dip")</f>
        <v>Dip</v>
      </c>
      <c r="AB32" s="4">
        <f>VLOOKUP(A32,'[1]End to End CR'!$F$1:$I$127,4,0)</f>
        <v>0.46749329758713137</v>
      </c>
      <c r="AC32" t="str">
        <f t="shared" si="0"/>
        <v>Rise</v>
      </c>
      <c r="AD32" s="5">
        <f>AB32-R32</f>
        <v>3.749329758713138E-2</v>
      </c>
    </row>
    <row r="33" spans="1:30" x14ac:dyDescent="0.2">
      <c r="A33" s="2" t="s">
        <v>104</v>
      </c>
      <c r="B33" s="2" t="s">
        <v>105</v>
      </c>
      <c r="C33" s="2">
        <v>5499</v>
      </c>
      <c r="D33" s="2"/>
      <c r="E33" s="2" t="s">
        <v>32</v>
      </c>
      <c r="F33" s="2">
        <v>1680</v>
      </c>
      <c r="G33" s="3">
        <v>0.77370000000000005</v>
      </c>
      <c r="H33" s="3">
        <v>0.2263</v>
      </c>
      <c r="I33" s="3">
        <v>0.20660000000000001</v>
      </c>
      <c r="J33" s="3">
        <v>0.28370000000000001</v>
      </c>
      <c r="K33" s="3">
        <v>0.30719999999999997</v>
      </c>
      <c r="L33" s="3">
        <v>0.20250000000000001</v>
      </c>
      <c r="M33" s="2">
        <v>698138</v>
      </c>
      <c r="N33" s="2">
        <v>314</v>
      </c>
      <c r="O33" s="2">
        <v>2015</v>
      </c>
      <c r="P33" s="2"/>
      <c r="Q33" s="3">
        <v>0.20549999999999999</v>
      </c>
      <c r="R33" s="3">
        <v>0.25</v>
      </c>
      <c r="S33" s="2" t="s">
        <v>33</v>
      </c>
      <c r="T33" s="2" t="s">
        <v>52</v>
      </c>
      <c r="U33" s="2" t="s">
        <v>72</v>
      </c>
      <c r="V33" s="4">
        <f>_xlfn.IFNA(VLOOKUP(A33,'[1]End to End CR'!$A$1:$D$127,2,0),"")</f>
        <v>0.28125</v>
      </c>
      <c r="W33" s="4">
        <f>_xlfn.IFNA(VLOOKUP(A33,'[1]End to End CR'!$A$1:$D$127,3,0),"")</f>
        <v>0</v>
      </c>
      <c r="X33" s="4">
        <f>_xlfn.IFNA(VLOOKUP(A33,'[1]End to End CR'!$A$1:$D$127,4,0),"")</f>
        <v>0.32214594457157386</v>
      </c>
      <c r="Y33" s="5">
        <f>AVERAGE(V33,W33,X33)</f>
        <v>0.20113198152385794</v>
      </c>
      <c r="Z33">
        <f>IF(AND(X33="",W33="",V33=""),1,0)</f>
        <v>0</v>
      </c>
      <c r="AA33" t="str">
        <f>IF(Y33&gt;=R33,"Rise", "Dip")</f>
        <v>Dip</v>
      </c>
      <c r="AB33" s="4">
        <f>VLOOKUP(A33,'[1]End to End CR'!$F$1:$I$127,4,0)</f>
        <v>0.32181588902900377</v>
      </c>
      <c r="AC33" t="str">
        <f t="shared" si="0"/>
        <v>Rise</v>
      </c>
      <c r="AD33" s="5">
        <f>AB33-R33</f>
        <v>7.1815889029003765E-2</v>
      </c>
    </row>
    <row r="34" spans="1:30" x14ac:dyDescent="0.2">
      <c r="A34" s="2" t="s">
        <v>106</v>
      </c>
      <c r="B34" s="2" t="s">
        <v>107</v>
      </c>
      <c r="C34" s="2">
        <v>5691</v>
      </c>
      <c r="D34" s="2"/>
      <c r="E34" s="2" t="s">
        <v>32</v>
      </c>
      <c r="F34" s="2">
        <v>1555</v>
      </c>
      <c r="G34" s="3">
        <v>0.89639999999999997</v>
      </c>
      <c r="H34" s="3">
        <v>0.1036</v>
      </c>
      <c r="I34" s="3">
        <v>0.20799999999999999</v>
      </c>
      <c r="J34" s="3">
        <v>0.23569999999999999</v>
      </c>
      <c r="K34" s="3">
        <v>0.4037</v>
      </c>
      <c r="L34" s="3">
        <v>0.15260000000000001</v>
      </c>
      <c r="M34" s="2">
        <v>274559</v>
      </c>
      <c r="N34" s="2">
        <v>285</v>
      </c>
      <c r="O34" s="2">
        <v>1034</v>
      </c>
      <c r="P34" s="2"/>
      <c r="Q34" s="3">
        <v>0.15659999999999999</v>
      </c>
      <c r="R34" s="3">
        <v>0.23499999999999999</v>
      </c>
      <c r="S34" s="2" t="s">
        <v>33</v>
      </c>
      <c r="T34" s="2" t="s">
        <v>34</v>
      </c>
      <c r="U34" s="2" t="s">
        <v>35</v>
      </c>
      <c r="V34" s="4">
        <f>_xlfn.IFNA(VLOOKUP(A34,'[1]End to End CR'!$A$1:$D$127,2,0),"")</f>
        <v>0</v>
      </c>
      <c r="W34" s="4">
        <f>_xlfn.IFNA(VLOOKUP(A34,'[1]End to End CR'!$A$1:$D$127,3,0),"")</f>
        <v>0.21947449768160743</v>
      </c>
      <c r="X34" s="4">
        <f>_xlfn.IFNA(VLOOKUP(A34,'[1]End to End CR'!$A$1:$D$127,4,0),"")</f>
        <v>0.22813852813852814</v>
      </c>
      <c r="Y34" s="5">
        <f>AVERAGE(V34,W34,X34)</f>
        <v>0.1492043419400452</v>
      </c>
      <c r="Z34">
        <f>IF(AND(X34="",W34="",V34=""),1,0)</f>
        <v>0</v>
      </c>
      <c r="AA34" t="str">
        <f>IF(Y34&gt;=R34,"Rise", "Dip")</f>
        <v>Dip</v>
      </c>
      <c r="AB34" s="4">
        <f>VLOOKUP(A34,'[1]End to End CR'!$F$1:$I$127,4,0)</f>
        <v>0.22457033736473583</v>
      </c>
      <c r="AC34" t="str">
        <f t="shared" si="0"/>
        <v>Rise</v>
      </c>
      <c r="AD34" s="5">
        <f>AB34-R34</f>
        <v>-1.0429662635264153E-2</v>
      </c>
    </row>
    <row r="35" spans="1:30" x14ac:dyDescent="0.2">
      <c r="A35" s="2" t="s">
        <v>108</v>
      </c>
      <c r="B35" s="2" t="s">
        <v>109</v>
      </c>
      <c r="C35" s="2">
        <v>5691</v>
      </c>
      <c r="D35" s="2"/>
      <c r="E35" s="2" t="s">
        <v>32</v>
      </c>
      <c r="F35" s="2">
        <v>1544</v>
      </c>
      <c r="G35" s="3">
        <v>0.80879999999999996</v>
      </c>
      <c r="H35" s="3">
        <v>0.19120000000000001</v>
      </c>
      <c r="I35" s="3">
        <v>0.2979</v>
      </c>
      <c r="J35" s="3">
        <v>0.25359999999999999</v>
      </c>
      <c r="K35" s="3">
        <v>0.20039999999999999</v>
      </c>
      <c r="L35" s="3">
        <v>0.24809999999999999</v>
      </c>
      <c r="M35" s="2">
        <v>2399792</v>
      </c>
      <c r="N35" s="2">
        <v>161</v>
      </c>
      <c r="O35" s="2">
        <v>15053</v>
      </c>
      <c r="P35" s="2"/>
      <c r="Q35" s="3">
        <v>0.1981</v>
      </c>
      <c r="R35" s="3">
        <v>0.09</v>
      </c>
      <c r="S35" s="2" t="s">
        <v>33</v>
      </c>
      <c r="T35" s="2" t="s">
        <v>43</v>
      </c>
      <c r="U35" s="2" t="s">
        <v>35</v>
      </c>
      <c r="V35" s="4">
        <f>_xlfn.IFNA(VLOOKUP(A35,'[1]End to End CR'!$A$1:$D$127,2,0),"")</f>
        <v>0</v>
      </c>
      <c r="W35" s="4">
        <f>_xlfn.IFNA(VLOOKUP(A35,'[1]End to End CR'!$A$1:$D$127,3,0),"")</f>
        <v>8.8030398986700439E-2</v>
      </c>
      <c r="X35" s="4">
        <f>_xlfn.IFNA(VLOOKUP(A35,'[1]End to End CR'!$A$1:$D$127,4,0),"")</f>
        <v>0.11150614091790563</v>
      </c>
      <c r="Y35" s="5">
        <f>AVERAGE(V35,W35,X35)</f>
        <v>6.6512179968202023E-2</v>
      </c>
      <c r="Z35">
        <f>IF(AND(X35="",W35="",V35=""),1,0)</f>
        <v>0</v>
      </c>
      <c r="AA35" t="str">
        <f>IF(Y35&gt;=R35,"Rise", "Dip")</f>
        <v>Dip</v>
      </c>
      <c r="AB35" s="4">
        <f>VLOOKUP(A35,'[1]End to End CR'!$F$1:$I$127,4,0)</f>
        <v>0.10357372137812969</v>
      </c>
      <c r="AC35" t="str">
        <f t="shared" si="0"/>
        <v>Rise</v>
      </c>
      <c r="AD35" s="5">
        <f>AB35-R35</f>
        <v>1.3573721378129691E-2</v>
      </c>
    </row>
    <row r="36" spans="1:30" x14ac:dyDescent="0.2">
      <c r="A36" s="2" t="s">
        <v>110</v>
      </c>
      <c r="B36" s="2" t="s">
        <v>111</v>
      </c>
      <c r="C36" s="2">
        <v>5977</v>
      </c>
      <c r="D36" s="2"/>
      <c r="E36" s="2" t="s">
        <v>32</v>
      </c>
      <c r="F36" s="2">
        <v>1487</v>
      </c>
      <c r="G36" s="3">
        <v>0.94269999999999998</v>
      </c>
      <c r="H36" s="3">
        <v>5.7299999999999997E-2</v>
      </c>
      <c r="I36" s="3">
        <v>0.31740000000000002</v>
      </c>
      <c r="J36" s="3">
        <v>0.25890000000000002</v>
      </c>
      <c r="K36" s="3">
        <v>0.2495</v>
      </c>
      <c r="L36" s="3">
        <v>0.17419999999999999</v>
      </c>
      <c r="M36" s="2">
        <v>277602</v>
      </c>
      <c r="N36" s="2">
        <v>455</v>
      </c>
      <c r="O36" s="2">
        <v>823</v>
      </c>
      <c r="P36" s="2"/>
      <c r="Q36" s="3">
        <v>0.19689999999999999</v>
      </c>
      <c r="R36" s="3">
        <v>0.31</v>
      </c>
      <c r="S36" s="2" t="s">
        <v>33</v>
      </c>
      <c r="T36" s="2" t="s">
        <v>34</v>
      </c>
      <c r="U36" s="2" t="s">
        <v>35</v>
      </c>
      <c r="V36" s="4">
        <f>_xlfn.IFNA(VLOOKUP(A36,'[1]End to End CR'!$A$1:$D$127,2,0),"")</f>
        <v>0.25363372093023256</v>
      </c>
      <c r="W36" s="4">
        <f>_xlfn.IFNA(VLOOKUP(A36,'[1]End to End CR'!$A$1:$D$127,3,0),"")</f>
        <v>0.44627411842980708</v>
      </c>
      <c r="X36" s="4">
        <f>_xlfn.IFNA(VLOOKUP(A36,'[1]End to End CR'!$A$1:$D$127,4,0),"")</f>
        <v>0.46411483253588515</v>
      </c>
      <c r="Y36" s="5">
        <f>AVERAGE(V36,W36,X36)</f>
        <v>0.38800755729864161</v>
      </c>
      <c r="Z36">
        <f>IF(AND(X36="",W36="",V36=""),1,0)</f>
        <v>0</v>
      </c>
      <c r="AA36" t="str">
        <f>IF(Y36&gt;=R36,"Rise", "Dip")</f>
        <v>Rise</v>
      </c>
      <c r="AB36" s="4">
        <f>VLOOKUP(A36,'[1]End to End CR'!$F$1:$I$127,4,0)</f>
        <v>0.43211867139632376</v>
      </c>
      <c r="AC36" t="str">
        <f t="shared" si="0"/>
        <v>Rise</v>
      </c>
      <c r="AD36" s="5">
        <f>AB36-R36</f>
        <v>0.12211867139632376</v>
      </c>
    </row>
    <row r="37" spans="1:30" x14ac:dyDescent="0.2">
      <c r="A37" s="2" t="s">
        <v>112</v>
      </c>
      <c r="B37" s="2" t="s">
        <v>113</v>
      </c>
      <c r="C37" s="2">
        <v>5941</v>
      </c>
      <c r="D37" s="2"/>
      <c r="E37" s="2" t="s">
        <v>51</v>
      </c>
      <c r="F37" s="2">
        <v>1308</v>
      </c>
      <c r="G37" s="3">
        <v>0.95179999999999998</v>
      </c>
      <c r="H37" s="3">
        <v>4.82E-2</v>
      </c>
      <c r="I37" s="3">
        <v>0.17419999999999999</v>
      </c>
      <c r="J37" s="3">
        <v>0.26350000000000001</v>
      </c>
      <c r="K37" s="3">
        <v>0.39839999999999998</v>
      </c>
      <c r="L37" s="3">
        <v>0.16389999999999999</v>
      </c>
      <c r="M37" s="2">
        <v>380143</v>
      </c>
      <c r="N37" s="2">
        <v>285</v>
      </c>
      <c r="O37" s="2">
        <v>1356</v>
      </c>
      <c r="P37" s="2"/>
      <c r="Q37" s="3">
        <v>0.18110000000000001</v>
      </c>
      <c r="R37" s="3">
        <v>0.35020000000000001</v>
      </c>
      <c r="S37" s="2" t="s">
        <v>33</v>
      </c>
      <c r="T37" s="2" t="s">
        <v>34</v>
      </c>
      <c r="U37" s="2" t="s">
        <v>35</v>
      </c>
      <c r="V37" s="4">
        <f>_xlfn.IFNA(VLOOKUP(A37,'[1]End to End CR'!$A$1:$D$127,2,0),"")</f>
        <v>0.29328436516264428</v>
      </c>
      <c r="W37" s="4">
        <f>_xlfn.IFNA(VLOOKUP(A37,'[1]End to End CR'!$A$1:$D$127,3,0),"")</f>
        <v>0.29184357541899442</v>
      </c>
      <c r="X37" s="4">
        <f>_xlfn.IFNA(VLOOKUP(A37,'[1]End to End CR'!$A$1:$D$127,4,0),"")</f>
        <v>0.24562500000000001</v>
      </c>
      <c r="Y37" s="5">
        <f>AVERAGE(V37,W37,X37)</f>
        <v>0.27691764686054626</v>
      </c>
      <c r="Z37">
        <f>IF(AND(X37="",W37="",V37=""),1,0)</f>
        <v>0</v>
      </c>
      <c r="AA37" t="str">
        <f>IF(Y37&gt;=R37,"Rise", "Dip")</f>
        <v>Dip</v>
      </c>
      <c r="AB37" s="4">
        <f>VLOOKUP(A37,'[1]End to End CR'!$F$1:$I$127,4,0)</f>
        <v>0.27944633063463042</v>
      </c>
      <c r="AC37" t="str">
        <f t="shared" si="0"/>
        <v>Dip</v>
      </c>
      <c r="AD37" s="5">
        <f>AB37-R37</f>
        <v>-7.0753669365369587E-2</v>
      </c>
    </row>
    <row r="38" spans="1:30" x14ac:dyDescent="0.2">
      <c r="A38" s="2" t="s">
        <v>114</v>
      </c>
      <c r="B38" s="2" t="s">
        <v>115</v>
      </c>
      <c r="C38" s="2">
        <v>5691</v>
      </c>
      <c r="D38" s="2"/>
      <c r="E38" s="2" t="s">
        <v>32</v>
      </c>
      <c r="F38" s="2">
        <v>1259</v>
      </c>
      <c r="G38" s="3">
        <v>0.87860000000000005</v>
      </c>
      <c r="H38" s="3">
        <v>0.12139999999999999</v>
      </c>
      <c r="I38" s="3">
        <v>0.38500000000000001</v>
      </c>
      <c r="J38" s="3">
        <v>0.21970000000000001</v>
      </c>
      <c r="K38" s="3">
        <v>0.34260000000000002</v>
      </c>
      <c r="L38" s="3">
        <v>5.2600000000000001E-2</v>
      </c>
      <c r="M38" s="2">
        <v>274551</v>
      </c>
      <c r="N38" s="2">
        <v>285</v>
      </c>
      <c r="O38" s="2">
        <v>983</v>
      </c>
      <c r="P38" s="2"/>
      <c r="Q38" s="3">
        <v>0.18340000000000001</v>
      </c>
      <c r="R38" s="3">
        <v>0.48480000000000001</v>
      </c>
      <c r="S38" s="2" t="s">
        <v>33</v>
      </c>
      <c r="T38" s="2" t="s">
        <v>34</v>
      </c>
      <c r="U38" s="2" t="s">
        <v>35</v>
      </c>
      <c r="V38" s="4">
        <f>_xlfn.IFNA(VLOOKUP(A38,'[1]End to End CR'!$A$1:$D$127,2,0),"")</f>
        <v>0.24103058030339514</v>
      </c>
      <c r="W38" s="4">
        <f>_xlfn.IFNA(VLOOKUP(A38,'[1]End to End CR'!$A$1:$D$127,3,0),"")</f>
        <v>0.31273601098523857</v>
      </c>
      <c r="X38" s="4">
        <f>_xlfn.IFNA(VLOOKUP(A38,'[1]End to End CR'!$A$1:$D$127,4,0),"")</f>
        <v>0.37763409961685823</v>
      </c>
      <c r="Y38" s="5">
        <f>AVERAGE(V38,W38,X38)</f>
        <v>0.31046689696849733</v>
      </c>
      <c r="Z38">
        <f>IF(AND(X38="",W38="",V38=""),1,0)</f>
        <v>0</v>
      </c>
      <c r="AA38" t="str">
        <f>IF(Y38&gt;=R38,"Rise", "Dip")</f>
        <v>Dip</v>
      </c>
      <c r="AB38" s="4">
        <f>VLOOKUP(A38,'[1]End to End CR'!$F$1:$I$127,4,0)</f>
        <v>0.31035402953211172</v>
      </c>
      <c r="AC38" t="str">
        <f t="shared" si="0"/>
        <v>Dip</v>
      </c>
      <c r="AD38" s="5">
        <f>AB38-R38</f>
        <v>-0.17444597046788829</v>
      </c>
    </row>
    <row r="39" spans="1:30" x14ac:dyDescent="0.2">
      <c r="A39" s="2" t="s">
        <v>116</v>
      </c>
      <c r="B39" s="2" t="s">
        <v>117</v>
      </c>
      <c r="C39" s="2">
        <v>5399</v>
      </c>
      <c r="D39" s="2"/>
      <c r="E39" s="2" t="s">
        <v>32</v>
      </c>
      <c r="F39" s="2">
        <v>1239</v>
      </c>
      <c r="G39" s="3">
        <v>0.87760000000000005</v>
      </c>
      <c r="H39" s="3">
        <v>0.12239999999999999</v>
      </c>
      <c r="I39" s="3">
        <v>0.37159999999999999</v>
      </c>
      <c r="J39" s="3">
        <v>0.24060000000000001</v>
      </c>
      <c r="K39" s="3">
        <v>0.18440000000000001</v>
      </c>
      <c r="L39" s="3">
        <v>0.2034</v>
      </c>
      <c r="M39" s="2">
        <v>415007</v>
      </c>
      <c r="N39" s="2">
        <v>458</v>
      </c>
      <c r="O39" s="2">
        <v>905</v>
      </c>
      <c r="P39" s="2"/>
      <c r="Q39" s="3">
        <v>0.153</v>
      </c>
      <c r="R39" s="3">
        <v>0.41099999999999998</v>
      </c>
      <c r="S39" s="2" t="s">
        <v>33</v>
      </c>
      <c r="T39" s="2" t="s">
        <v>34</v>
      </c>
      <c r="U39" s="2" t="s">
        <v>38</v>
      </c>
      <c r="V39" s="4">
        <f>_xlfn.IFNA(VLOOKUP(A39,'[1]End to End CR'!$A$1:$D$127,2,0),"")</f>
        <v>0</v>
      </c>
      <c r="W39" s="4">
        <f>_xlfn.IFNA(VLOOKUP(A39,'[1]End to End CR'!$A$1:$D$127,3,0),"")</f>
        <v>0.40454950936663692</v>
      </c>
      <c r="X39" s="4">
        <f>_xlfn.IFNA(VLOOKUP(A39,'[1]End to End CR'!$A$1:$D$127,4,0),"")</f>
        <v>0.39142091152815012</v>
      </c>
      <c r="Y39" s="5">
        <f>AVERAGE(V39,W39,X39)</f>
        <v>0.2653234736315957</v>
      </c>
      <c r="Z39">
        <f>IF(AND(X39="",W39="",V39=""),1,0)</f>
        <v>0</v>
      </c>
      <c r="AA39" t="str">
        <f>IF(Y39&gt;=R39,"Rise", "Dip")</f>
        <v>Dip</v>
      </c>
      <c r="AB39" s="4">
        <f>VLOOKUP(A39,'[1]End to End CR'!$F$1:$I$127,4,0)</f>
        <v>0.39634963161419962</v>
      </c>
      <c r="AC39" t="str">
        <f t="shared" si="0"/>
        <v>Rise</v>
      </c>
      <c r="AD39" s="5">
        <f>AB39-R39</f>
        <v>-1.4650368385800361E-2</v>
      </c>
    </row>
    <row r="40" spans="1:30" x14ac:dyDescent="0.2">
      <c r="A40" s="2" t="s">
        <v>118</v>
      </c>
      <c r="B40" s="2" t="s">
        <v>119</v>
      </c>
      <c r="C40" s="2">
        <v>5499</v>
      </c>
      <c r="D40" s="2"/>
      <c r="E40" s="2" t="s">
        <v>32</v>
      </c>
      <c r="F40" s="2">
        <v>1161</v>
      </c>
      <c r="G40" s="3">
        <v>0.94610000000000005</v>
      </c>
      <c r="H40" s="3">
        <v>5.3900000000000003E-2</v>
      </c>
      <c r="I40" s="3">
        <v>0.24779999999999999</v>
      </c>
      <c r="J40" s="3">
        <v>0.28449999999999998</v>
      </c>
      <c r="K40" s="3">
        <v>0.28620000000000001</v>
      </c>
      <c r="L40" s="3">
        <v>0.18149999999999999</v>
      </c>
      <c r="M40" s="2">
        <v>195320</v>
      </c>
      <c r="N40" s="2">
        <v>371</v>
      </c>
      <c r="O40" s="2">
        <v>535</v>
      </c>
      <c r="P40" s="2"/>
      <c r="Q40" s="3">
        <v>0.1457</v>
      </c>
      <c r="R40" s="3">
        <v>0.43390000000000001</v>
      </c>
      <c r="S40" s="2" t="s">
        <v>33</v>
      </c>
      <c r="T40" s="2" t="s">
        <v>52</v>
      </c>
      <c r="U40" s="2" t="s">
        <v>35</v>
      </c>
      <c r="V40" s="4">
        <f>_xlfn.IFNA(VLOOKUP(A40,'[1]End to End CR'!$A$1:$D$127,2,0),"")</f>
        <v>0.41273018414731788</v>
      </c>
      <c r="W40" s="4">
        <f>_xlfn.IFNA(VLOOKUP(A40,'[1]End to End CR'!$A$1:$D$127,3,0),"")</f>
        <v>0.44072164948453607</v>
      </c>
      <c r="X40" s="4">
        <f>_xlfn.IFNA(VLOOKUP(A40,'[1]End to End CR'!$A$1:$D$127,4,0),"")</f>
        <v>0.49740484429065746</v>
      </c>
      <c r="Y40" s="5">
        <f>AVERAGE(V40,W40,X40)</f>
        <v>0.45028555930750375</v>
      </c>
      <c r="Z40">
        <f>IF(AND(X40="",W40="",V40=""),1,0)</f>
        <v>0</v>
      </c>
      <c r="AA40" t="str">
        <f>IF(Y40&gt;=R40,"Rise", "Dip")</f>
        <v>Rise</v>
      </c>
      <c r="AB40" s="4">
        <f>VLOOKUP(A40,'[1]End to End CR'!$F$1:$I$127,4,0)</f>
        <v>0.44010635320458996</v>
      </c>
      <c r="AC40" t="str">
        <f t="shared" si="0"/>
        <v>Rise</v>
      </c>
      <c r="AD40" s="5">
        <f>AB40-R40</f>
        <v>6.2063532045899539E-3</v>
      </c>
    </row>
    <row r="41" spans="1:30" x14ac:dyDescent="0.2">
      <c r="A41" s="2" t="s">
        <v>120</v>
      </c>
      <c r="B41" s="2" t="s">
        <v>121</v>
      </c>
      <c r="C41" s="2">
        <v>5732</v>
      </c>
      <c r="D41" s="2"/>
      <c r="E41" s="2" t="s">
        <v>51</v>
      </c>
      <c r="F41" s="2">
        <v>1088</v>
      </c>
      <c r="G41" s="3">
        <v>0.95089999999999997</v>
      </c>
      <c r="H41" s="3">
        <v>4.9099999999999998E-2</v>
      </c>
      <c r="I41" s="3">
        <v>0.1993</v>
      </c>
      <c r="J41" s="3">
        <v>0.25430000000000003</v>
      </c>
      <c r="K41" s="3">
        <v>0.38350000000000001</v>
      </c>
      <c r="L41" s="3">
        <v>0.16289999999999999</v>
      </c>
      <c r="M41" s="2">
        <v>254376</v>
      </c>
      <c r="N41" s="2">
        <v>121</v>
      </c>
      <c r="O41" s="2">
        <v>2068</v>
      </c>
      <c r="P41" s="2"/>
      <c r="Q41" s="3">
        <v>0.14660000000000001</v>
      </c>
      <c r="R41" s="3">
        <v>0.21679999999999999</v>
      </c>
      <c r="S41" s="2" t="s">
        <v>33</v>
      </c>
      <c r="T41" s="2" t="s">
        <v>34</v>
      </c>
      <c r="U41" s="2" t="s">
        <v>35</v>
      </c>
      <c r="V41" s="4">
        <f>_xlfn.IFNA(VLOOKUP(A41,'[1]End to End CR'!$A$1:$D$127,2,0),"")</f>
        <v>0.125159409728548</v>
      </c>
      <c r="W41" s="4">
        <f>_xlfn.IFNA(VLOOKUP(A41,'[1]End to End CR'!$A$1:$D$127,3,0),"")</f>
        <v>0.12886019090398654</v>
      </c>
      <c r="X41" s="4">
        <f>_xlfn.IFNA(VLOOKUP(A41,'[1]End to End CR'!$A$1:$D$127,4,0),"")</f>
        <v>0.12615384615384614</v>
      </c>
      <c r="Y41" s="5">
        <f>AVERAGE(V41,W41,X41)</f>
        <v>0.12672448226212688</v>
      </c>
      <c r="Z41">
        <f>IF(AND(X41="",W41="",V41=""),1,0)</f>
        <v>0</v>
      </c>
      <c r="AA41" t="str">
        <f>IF(Y41&gt;=R41,"Rise", "Dip")</f>
        <v>Dip</v>
      </c>
      <c r="AB41" s="4">
        <f>VLOOKUP(A41,'[1]End to End CR'!$F$1:$I$127,4,0)</f>
        <v>0.12657091561938957</v>
      </c>
      <c r="AC41" t="str">
        <f t="shared" si="0"/>
        <v>Dip</v>
      </c>
      <c r="AD41" s="5">
        <f>AB41-R41</f>
        <v>-9.0229084380610419E-2</v>
      </c>
    </row>
    <row r="42" spans="1:30" x14ac:dyDescent="0.2">
      <c r="A42" s="2" t="s">
        <v>122</v>
      </c>
      <c r="B42" s="2" t="s">
        <v>123</v>
      </c>
      <c r="C42" s="2">
        <v>5691</v>
      </c>
      <c r="D42" s="2"/>
      <c r="E42" s="2" t="s">
        <v>32</v>
      </c>
      <c r="F42" s="2">
        <v>1052</v>
      </c>
      <c r="G42" s="3">
        <v>0.9637</v>
      </c>
      <c r="H42" s="3">
        <v>3.6299999999999999E-2</v>
      </c>
      <c r="I42" s="3">
        <v>0.2462</v>
      </c>
      <c r="J42" s="3">
        <v>0.3085</v>
      </c>
      <c r="K42" s="3">
        <v>0.23849999999999999</v>
      </c>
      <c r="L42" s="3">
        <v>0.20669999999999999</v>
      </c>
      <c r="M42" s="2">
        <v>572103</v>
      </c>
      <c r="N42" s="2">
        <v>295</v>
      </c>
      <c r="O42" s="2">
        <v>1930</v>
      </c>
      <c r="P42" s="2"/>
      <c r="Q42" s="3">
        <v>0.1434</v>
      </c>
      <c r="R42" s="3">
        <v>0.38500000000000001</v>
      </c>
      <c r="S42" s="2" t="s">
        <v>33</v>
      </c>
      <c r="T42" s="2" t="s">
        <v>34</v>
      </c>
      <c r="U42" s="2" t="s">
        <v>72</v>
      </c>
      <c r="V42" s="4">
        <f>_xlfn.IFNA(VLOOKUP(A42,'[1]End to End CR'!$A$1:$D$127,2,0),"")</f>
        <v>0</v>
      </c>
      <c r="W42" s="4">
        <f>_xlfn.IFNA(VLOOKUP(A42,'[1]End to End CR'!$A$1:$D$127,3,0),"")</f>
        <v>0.32425940752602084</v>
      </c>
      <c r="X42" s="4">
        <f>_xlfn.IFNA(VLOOKUP(A42,'[1]End to End CR'!$A$1:$D$127,4,0),"")</f>
        <v>0.35284552845528455</v>
      </c>
      <c r="Y42" s="5">
        <f>AVERAGE(V42,W42,X42)</f>
        <v>0.2257016453271018</v>
      </c>
      <c r="Z42">
        <f>IF(AND(X42="",W42="",V42=""),1,0)</f>
        <v>0</v>
      </c>
      <c r="AA42" t="str">
        <f>IF(Y42&gt;=R42,"Rise", "Dip")</f>
        <v>Dip</v>
      </c>
      <c r="AB42" s="4">
        <f>VLOOKUP(A42,'[1]End to End CR'!$F$1:$I$127,4,0)</f>
        <v>0.3400322985824511</v>
      </c>
      <c r="AC42" t="str">
        <f t="shared" si="0"/>
        <v>Dip</v>
      </c>
      <c r="AD42" s="5">
        <f>AB42-R42</f>
        <v>-4.4967701417548911E-2</v>
      </c>
    </row>
    <row r="43" spans="1:30" x14ac:dyDescent="0.2">
      <c r="A43" s="2" t="s">
        <v>124</v>
      </c>
      <c r="B43" s="2" t="s">
        <v>125</v>
      </c>
      <c r="C43" s="2">
        <v>5691</v>
      </c>
      <c r="D43" s="2"/>
      <c r="E43" s="2" t="s">
        <v>32</v>
      </c>
      <c r="F43" s="2">
        <v>1044</v>
      </c>
      <c r="G43" s="3">
        <v>0.94469999999999998</v>
      </c>
      <c r="H43" s="3">
        <v>5.5300000000000002E-2</v>
      </c>
      <c r="I43" s="3">
        <v>0.18379999999999999</v>
      </c>
      <c r="J43" s="3">
        <v>0.23880000000000001</v>
      </c>
      <c r="K43" s="3">
        <v>0.35820000000000002</v>
      </c>
      <c r="L43" s="3">
        <v>0.21920000000000001</v>
      </c>
      <c r="M43" s="2">
        <v>334466</v>
      </c>
      <c r="N43" s="2">
        <v>354</v>
      </c>
      <c r="O43" s="2">
        <v>809</v>
      </c>
      <c r="P43" s="2"/>
      <c r="Q43" s="3">
        <v>0.1208</v>
      </c>
      <c r="R43" s="3">
        <v>0.37040000000000001</v>
      </c>
      <c r="S43" s="2" t="s">
        <v>33</v>
      </c>
      <c r="T43" s="2" t="s">
        <v>43</v>
      </c>
      <c r="U43" s="2" t="s">
        <v>38</v>
      </c>
      <c r="V43" s="4">
        <f>_xlfn.IFNA(VLOOKUP(A43,'[1]End to End CR'!$A$1:$D$127,2,0),"")</f>
        <v>0.33580246913580247</v>
      </c>
      <c r="W43" s="4">
        <f>_xlfn.IFNA(VLOOKUP(A43,'[1]End to End CR'!$A$1:$D$127,3,0),"")</f>
        <v>0.38526987503323584</v>
      </c>
      <c r="X43" s="4">
        <f>_xlfn.IFNA(VLOOKUP(A43,'[1]End to End CR'!$A$1:$D$127,4,0),"")</f>
        <v>0.40279657194406854</v>
      </c>
      <c r="Y43" s="5">
        <f>AVERAGE(V43,W43,X43)</f>
        <v>0.37462297203770228</v>
      </c>
      <c r="Z43">
        <f>IF(AND(X43="",W43="",V43=""),1,0)</f>
        <v>0</v>
      </c>
      <c r="AA43" t="str">
        <f>IF(Y43&gt;=R43,"Rise", "Dip")</f>
        <v>Rise</v>
      </c>
      <c r="AB43" s="4">
        <f>VLOOKUP(A43,'[1]End to End CR'!$F$1:$I$127,4,0)</f>
        <v>0.3882187059376469</v>
      </c>
      <c r="AC43" t="str">
        <f t="shared" si="0"/>
        <v>Rise</v>
      </c>
      <c r="AD43" s="5">
        <f>AB43-R43</f>
        <v>1.7818705937646895E-2</v>
      </c>
    </row>
    <row r="44" spans="1:30" x14ac:dyDescent="0.2">
      <c r="A44" s="2" t="s">
        <v>126</v>
      </c>
      <c r="B44" s="2" t="s">
        <v>127</v>
      </c>
      <c r="C44" s="2">
        <v>5047</v>
      </c>
      <c r="D44" s="2"/>
      <c r="E44" s="2" t="s">
        <v>32</v>
      </c>
      <c r="F44" s="2">
        <v>1026</v>
      </c>
      <c r="G44" s="3">
        <v>0.86680000000000001</v>
      </c>
      <c r="H44" s="3">
        <v>0.13320000000000001</v>
      </c>
      <c r="I44" s="3">
        <v>0.33329999999999999</v>
      </c>
      <c r="J44" s="3">
        <v>0.2414</v>
      </c>
      <c r="K44" s="3">
        <v>0.25</v>
      </c>
      <c r="L44" s="3">
        <v>0.17530000000000001</v>
      </c>
      <c r="M44" s="2">
        <v>507229</v>
      </c>
      <c r="N44" s="2">
        <v>390</v>
      </c>
      <c r="O44" s="2">
        <v>1296</v>
      </c>
      <c r="P44" s="2"/>
      <c r="Q44" s="3">
        <v>0.1273</v>
      </c>
      <c r="R44" s="3">
        <v>0.48599999999999999</v>
      </c>
      <c r="S44" s="2" t="s">
        <v>128</v>
      </c>
      <c r="T44" s="2" t="s">
        <v>33</v>
      </c>
      <c r="U44" s="2" t="s">
        <v>35</v>
      </c>
      <c r="V44" s="4">
        <f>_xlfn.IFNA(VLOOKUP(A44,'[1]End to End CR'!$A$1:$D$127,2,0),"")</f>
        <v>0.44598722577061928</v>
      </c>
      <c r="W44" s="4">
        <f>_xlfn.IFNA(VLOOKUP(A44,'[1]End to End CR'!$A$1:$D$127,3,0),"")</f>
        <v>0</v>
      </c>
      <c r="X44" s="4">
        <f>_xlfn.IFNA(VLOOKUP(A44,'[1]End to End CR'!$A$1:$D$127,4,0),"")</f>
        <v>0</v>
      </c>
      <c r="Y44" s="5">
        <f>AVERAGE(V44,W44,X44)</f>
        <v>0.14866240859020644</v>
      </c>
      <c r="Z44">
        <f>IF(AND(X44="",W44="",V44=""),1,0)</f>
        <v>0</v>
      </c>
      <c r="AA44" t="str">
        <f>IF(Y44&gt;=R44,"Rise", "Dip")</f>
        <v>Dip</v>
      </c>
      <c r="AB44" s="4">
        <f>VLOOKUP(A44,'[1]End to End CR'!$F$1:$I$127,4,0)</f>
        <v>0.44598722577061928</v>
      </c>
      <c r="AC44" t="str">
        <f t="shared" si="0"/>
        <v>Dip</v>
      </c>
      <c r="AD44" s="5">
        <f>AB44-R44</f>
        <v>-4.001277422938071E-2</v>
      </c>
    </row>
    <row r="45" spans="1:30" x14ac:dyDescent="0.2">
      <c r="A45" s="2" t="s">
        <v>129</v>
      </c>
      <c r="B45" s="2" t="s">
        <v>130</v>
      </c>
      <c r="C45" s="2">
        <v>5691</v>
      </c>
      <c r="D45" s="2"/>
      <c r="E45" s="2" t="s">
        <v>32</v>
      </c>
      <c r="F45" s="2">
        <v>979</v>
      </c>
      <c r="G45" s="3">
        <v>0.94140000000000001</v>
      </c>
      <c r="H45" s="3">
        <v>5.8599999999999999E-2</v>
      </c>
      <c r="I45" s="3">
        <v>0.16750000000000001</v>
      </c>
      <c r="J45" s="3">
        <v>0.30990000000000001</v>
      </c>
      <c r="K45" s="3">
        <v>0.36170000000000002</v>
      </c>
      <c r="L45" s="3">
        <v>0.16089999999999999</v>
      </c>
      <c r="M45" s="2">
        <v>277621</v>
      </c>
      <c r="N45" s="2">
        <v>252</v>
      </c>
      <c r="O45" s="2">
        <v>1103</v>
      </c>
      <c r="P45" s="2"/>
      <c r="Q45" s="3">
        <v>0.16170000000000001</v>
      </c>
      <c r="R45" s="3">
        <v>0.312</v>
      </c>
      <c r="S45" s="2" t="s">
        <v>33</v>
      </c>
      <c r="T45" s="2" t="s">
        <v>34</v>
      </c>
      <c r="U45" s="2" t="s">
        <v>38</v>
      </c>
      <c r="V45" s="4">
        <f>_xlfn.IFNA(VLOOKUP(A45,'[1]End to End CR'!$A$1:$D$127,2,0),"")</f>
        <v>0.34811165845648606</v>
      </c>
      <c r="W45" s="4">
        <f>_xlfn.IFNA(VLOOKUP(A45,'[1]End to End CR'!$A$1:$D$127,3,0),"")</f>
        <v>0.32927220262904777</v>
      </c>
      <c r="X45" s="4">
        <f>_xlfn.IFNA(VLOOKUP(A45,'[1]End to End CR'!$A$1:$D$127,4,0),"")</f>
        <v>0.33229120142920948</v>
      </c>
      <c r="Y45" s="5">
        <f>AVERAGE(V45,W45,X45)</f>
        <v>0.33655835417158109</v>
      </c>
      <c r="Z45">
        <f>IF(AND(X45="",W45="",V45=""),1,0)</f>
        <v>0</v>
      </c>
      <c r="AA45" t="str">
        <f>IF(Y45&gt;=R45,"Rise", "Dip")</f>
        <v>Rise</v>
      </c>
      <c r="AB45" s="4">
        <f>VLOOKUP(A45,'[1]End to End CR'!$F$1:$I$127,4,0)</f>
        <v>0.33690348684993454</v>
      </c>
      <c r="AC45" t="str">
        <f t="shared" si="0"/>
        <v>Rise</v>
      </c>
      <c r="AD45" s="5">
        <f>AB45-R45</f>
        <v>2.4903486849934542E-2</v>
      </c>
    </row>
    <row r="46" spans="1:30" x14ac:dyDescent="0.2">
      <c r="A46" s="2" t="s">
        <v>131</v>
      </c>
      <c r="B46" s="2" t="s">
        <v>132</v>
      </c>
      <c r="C46" s="2">
        <v>5712</v>
      </c>
      <c r="D46" s="2"/>
      <c r="E46" s="2" t="s">
        <v>51</v>
      </c>
      <c r="F46" s="2">
        <v>978</v>
      </c>
      <c r="G46" s="3">
        <v>0.63019999999999998</v>
      </c>
      <c r="H46" s="3">
        <v>0.36980000000000002</v>
      </c>
      <c r="I46" s="3">
        <v>0.35709999999999997</v>
      </c>
      <c r="J46" s="3">
        <v>0.22450000000000001</v>
      </c>
      <c r="K46" s="3">
        <v>0.31169999999999998</v>
      </c>
      <c r="L46" s="3">
        <v>0.1067</v>
      </c>
      <c r="M46" s="2">
        <v>804217</v>
      </c>
      <c r="N46" s="2">
        <v>63</v>
      </c>
      <c r="O46" s="2">
        <v>12691</v>
      </c>
      <c r="P46" s="2"/>
      <c r="Q46" s="3">
        <v>0.23469999999999999</v>
      </c>
      <c r="R46" s="3">
        <v>0.12590000000000001</v>
      </c>
      <c r="S46" s="2" t="s">
        <v>33</v>
      </c>
      <c r="T46" s="2" t="s">
        <v>34</v>
      </c>
      <c r="U46" s="2" t="s">
        <v>35</v>
      </c>
      <c r="V46" s="4">
        <f>_xlfn.IFNA(VLOOKUP(A46,'[1]End to End CR'!$A$1:$D$127,2,0),"")</f>
        <v>8.6078309509011811E-2</v>
      </c>
      <c r="W46" s="4">
        <f>_xlfn.IFNA(VLOOKUP(A46,'[1]End to End CR'!$A$1:$D$127,3,0),"")</f>
        <v>9.5202952029520296E-2</v>
      </c>
      <c r="X46" s="4">
        <f>_xlfn.IFNA(VLOOKUP(A46,'[1]End to End CR'!$A$1:$D$127,4,0),"")</f>
        <v>9.16919959473151E-2</v>
      </c>
      <c r="Y46" s="5">
        <f>AVERAGE(V46,W46,X46)</f>
        <v>9.0991085828615745E-2</v>
      </c>
      <c r="Z46">
        <f>IF(AND(X46="",W46="",V46=""),1,0)</f>
        <v>0</v>
      </c>
      <c r="AA46" t="str">
        <f>IF(Y46&gt;=R46,"Rise", "Dip")</f>
        <v>Dip</v>
      </c>
      <c r="AB46" s="4">
        <f>VLOOKUP(A46,'[1]End to End CR'!$F$1:$I$127,4,0)</f>
        <v>9.0609972158947102E-2</v>
      </c>
      <c r="AC46" t="str">
        <f t="shared" si="0"/>
        <v>Dip</v>
      </c>
      <c r="AD46" s="5">
        <f>AB46-R46</f>
        <v>-3.5290027841052909E-2</v>
      </c>
    </row>
    <row r="47" spans="1:30" x14ac:dyDescent="0.2">
      <c r="A47" s="2" t="s">
        <v>133</v>
      </c>
      <c r="B47" s="2" t="s">
        <v>134</v>
      </c>
      <c r="C47" s="2">
        <v>5699</v>
      </c>
      <c r="D47" s="2"/>
      <c r="E47" s="2" t="s">
        <v>32</v>
      </c>
      <c r="F47" s="2">
        <v>947</v>
      </c>
      <c r="G47" s="3">
        <v>0.93259999999999998</v>
      </c>
      <c r="H47" s="3">
        <v>6.7400000000000002E-2</v>
      </c>
      <c r="I47" s="3">
        <v>7.7700000000000005E-2</v>
      </c>
      <c r="J47" s="3">
        <v>0.41749999999999998</v>
      </c>
      <c r="K47" s="3">
        <v>0.2006</v>
      </c>
      <c r="L47" s="3">
        <v>0.30420000000000003</v>
      </c>
      <c r="M47" s="2">
        <v>412688</v>
      </c>
      <c r="N47" s="2">
        <v>94</v>
      </c>
      <c r="O47" s="2">
        <v>7623</v>
      </c>
      <c r="P47" s="2"/>
      <c r="Q47" s="3">
        <v>0.1206</v>
      </c>
      <c r="R47" s="3">
        <v>0.17499999999999999</v>
      </c>
      <c r="S47" s="2" t="s">
        <v>33</v>
      </c>
      <c r="T47" s="2" t="s">
        <v>34</v>
      </c>
      <c r="U47" s="2" t="s">
        <v>38</v>
      </c>
      <c r="V47" s="4">
        <f>_xlfn.IFNA(VLOOKUP(A47,'[1]End to End CR'!$A$1:$D$127,2,0),"")</f>
        <v>0</v>
      </c>
      <c r="W47" s="4">
        <f>_xlfn.IFNA(VLOOKUP(A47,'[1]End to End CR'!$A$1:$D$127,3,0),"")</f>
        <v>0.16666666666666666</v>
      </c>
      <c r="X47" s="4">
        <f>_xlfn.IFNA(VLOOKUP(A47,'[1]End to End CR'!$A$1:$D$127,4,0),"")</f>
        <v>0.14806710430342815</v>
      </c>
      <c r="Y47" s="5">
        <f>AVERAGE(V47,W47,X47)</f>
        <v>0.10491125699003161</v>
      </c>
      <c r="Z47">
        <f>IF(AND(X47="",W47="",V47=""),1,0)</f>
        <v>0</v>
      </c>
      <c r="AA47" t="str">
        <f>IF(Y47&gt;=R47,"Rise", "Dip")</f>
        <v>Dip</v>
      </c>
      <c r="AB47" s="4">
        <f>VLOOKUP(A47,'[1]End to End CR'!$F$1:$I$127,4,0)</f>
        <v>0.14810771470160117</v>
      </c>
      <c r="AC47" t="str">
        <f t="shared" si="0"/>
        <v>Dip</v>
      </c>
      <c r="AD47" s="5">
        <f>AB47-R47</f>
        <v>-2.6892285298398821E-2</v>
      </c>
    </row>
    <row r="48" spans="1:30" x14ac:dyDescent="0.2">
      <c r="A48" s="2" t="s">
        <v>135</v>
      </c>
      <c r="B48" s="2" t="s">
        <v>136</v>
      </c>
      <c r="C48" s="2">
        <v>5691</v>
      </c>
      <c r="D48" s="2"/>
      <c r="E48" s="2" t="s">
        <v>32</v>
      </c>
      <c r="F48" s="2">
        <v>943</v>
      </c>
      <c r="G48" s="3">
        <v>0.96160000000000001</v>
      </c>
      <c r="H48" s="3">
        <v>3.8399999999999997E-2</v>
      </c>
      <c r="I48" s="3">
        <v>0.29759999999999998</v>
      </c>
      <c r="J48" s="3">
        <v>0.29820000000000002</v>
      </c>
      <c r="K48" s="3">
        <v>0.21</v>
      </c>
      <c r="L48" s="3">
        <v>0.19420000000000001</v>
      </c>
      <c r="M48" s="2">
        <v>366559</v>
      </c>
      <c r="N48" s="2">
        <v>211</v>
      </c>
      <c r="O48" s="2">
        <v>1751</v>
      </c>
      <c r="P48" s="2"/>
      <c r="Q48" s="3">
        <v>0.17299999999999999</v>
      </c>
      <c r="R48" s="3">
        <v>0.26300000000000001</v>
      </c>
      <c r="S48" s="2" t="s">
        <v>33</v>
      </c>
      <c r="T48" s="2" t="s">
        <v>43</v>
      </c>
      <c r="U48" s="2" t="s">
        <v>38</v>
      </c>
      <c r="V48" s="4">
        <f>_xlfn.IFNA(VLOOKUP(A48,'[1]End to End CR'!$A$1:$D$127,2,0),"")</f>
        <v>0.23584905660377359</v>
      </c>
      <c r="W48" s="4">
        <f>_xlfn.IFNA(VLOOKUP(A48,'[1]End to End CR'!$A$1:$D$127,3,0),"")</f>
        <v>0.29366532405712192</v>
      </c>
      <c r="X48" s="4">
        <f>_xlfn.IFNA(VLOOKUP(A48,'[1]End to End CR'!$A$1:$D$127,4,0),"")</f>
        <v>0.30705244122965641</v>
      </c>
      <c r="Y48" s="5">
        <f>AVERAGE(V48,W48,X48)</f>
        <v>0.27885560729685066</v>
      </c>
      <c r="Z48">
        <f>IF(AND(X48="",W48="",V48=""),1,0)</f>
        <v>0</v>
      </c>
      <c r="AA48" t="str">
        <f>IF(Y48&gt;=R48,"Rise", "Dip")</f>
        <v>Rise</v>
      </c>
      <c r="AB48" s="4">
        <f>VLOOKUP(A48,'[1]End to End CR'!$F$1:$I$127,4,0)</f>
        <v>0.29370515329419439</v>
      </c>
      <c r="AC48" t="str">
        <f t="shared" si="0"/>
        <v>Rise</v>
      </c>
      <c r="AD48" s="5">
        <f>AB48-R48</f>
        <v>3.0705153294194376E-2</v>
      </c>
    </row>
    <row r="49" spans="1:30" x14ac:dyDescent="0.2">
      <c r="A49" s="2" t="s">
        <v>137</v>
      </c>
      <c r="B49" s="2" t="s">
        <v>138</v>
      </c>
      <c r="C49" s="2">
        <v>5691</v>
      </c>
      <c r="D49" s="2"/>
      <c r="E49" s="2" t="s">
        <v>32</v>
      </c>
      <c r="F49" s="2">
        <v>921</v>
      </c>
      <c r="G49" s="3">
        <v>0.9254</v>
      </c>
      <c r="H49" s="3">
        <v>7.46E-2</v>
      </c>
      <c r="I49" s="3">
        <v>0.35980000000000001</v>
      </c>
      <c r="J49" s="3">
        <v>0.2442</v>
      </c>
      <c r="K49" s="3">
        <v>0.19869999999999999</v>
      </c>
      <c r="L49" s="3">
        <v>0.1973</v>
      </c>
      <c r="M49" s="2">
        <v>274517</v>
      </c>
      <c r="N49" s="2">
        <v>191</v>
      </c>
      <c r="O49" s="2">
        <v>1427</v>
      </c>
      <c r="P49" s="2"/>
      <c r="Q49" s="3">
        <v>0.19919999999999999</v>
      </c>
      <c r="R49" s="3">
        <v>0.33100000000000002</v>
      </c>
      <c r="S49" s="2" t="s">
        <v>33</v>
      </c>
      <c r="T49" s="2" t="s">
        <v>34</v>
      </c>
      <c r="U49" s="2" t="s">
        <v>72</v>
      </c>
      <c r="V49" s="4">
        <f>_xlfn.IFNA(VLOOKUP(A49,'[1]End to End CR'!$A$1:$D$127,2,0),"")</f>
        <v>0.31831085876508164</v>
      </c>
      <c r="W49" s="4">
        <f>_xlfn.IFNA(VLOOKUP(A49,'[1]End to End CR'!$A$1:$D$127,3,0),"")</f>
        <v>0.30188679245283018</v>
      </c>
      <c r="X49" s="4">
        <f>_xlfn.IFNA(VLOOKUP(A49,'[1]End to End CR'!$A$1:$D$127,4,0),"")</f>
        <v>0.24378378378378379</v>
      </c>
      <c r="Y49" s="5">
        <f>AVERAGE(V49,W49,X49)</f>
        <v>0.28799381166723187</v>
      </c>
      <c r="Z49">
        <f>IF(AND(X49="",W49="",V49=""),1,0)</f>
        <v>0</v>
      </c>
      <c r="AA49" t="str">
        <f>IF(Y49&gt;=R49,"Rise", "Dip")</f>
        <v>Dip</v>
      </c>
      <c r="AB49" s="4">
        <f>VLOOKUP(A49,'[1]End to End CR'!$F$1:$I$127,4,0)</f>
        <v>0.29300841311285175</v>
      </c>
      <c r="AC49" t="str">
        <f t="shared" si="0"/>
        <v>Dip</v>
      </c>
      <c r="AD49" s="5">
        <f>AB49-R49</f>
        <v>-3.7991586887148265E-2</v>
      </c>
    </row>
    <row r="50" spans="1:30" x14ac:dyDescent="0.2">
      <c r="A50" s="2" t="s">
        <v>139</v>
      </c>
      <c r="B50" s="2" t="s">
        <v>140</v>
      </c>
      <c r="C50" s="2">
        <v>5977</v>
      </c>
      <c r="D50" s="2"/>
      <c r="E50" s="2" t="s">
        <v>32</v>
      </c>
      <c r="F50" s="2">
        <v>817</v>
      </c>
      <c r="G50" s="3">
        <v>0.95479999999999998</v>
      </c>
      <c r="H50" s="3">
        <v>4.5199999999999997E-2</v>
      </c>
      <c r="I50" s="3">
        <v>0.11459999999999999</v>
      </c>
      <c r="J50" s="3">
        <v>0.25879999999999997</v>
      </c>
      <c r="K50" s="3">
        <v>0.46110000000000001</v>
      </c>
      <c r="L50" s="3">
        <v>0.16550000000000001</v>
      </c>
      <c r="M50" s="2">
        <v>127913</v>
      </c>
      <c r="N50" s="2">
        <v>202</v>
      </c>
      <c r="O50" s="2">
        <v>627</v>
      </c>
      <c r="P50" s="2"/>
      <c r="Q50" s="3">
        <v>0.12529999999999999</v>
      </c>
      <c r="R50" s="3">
        <v>0.26800000000000002</v>
      </c>
      <c r="S50" s="2" t="s">
        <v>128</v>
      </c>
      <c r="T50" s="2" t="s">
        <v>34</v>
      </c>
      <c r="U50" s="2" t="s">
        <v>35</v>
      </c>
      <c r="V50" s="4">
        <f>_xlfn.IFNA(VLOOKUP(A50,'[1]End to End CR'!$A$1:$D$127,2,0),"")</f>
        <v>0</v>
      </c>
      <c r="W50" s="4">
        <f>_xlfn.IFNA(VLOOKUP(A50,'[1]End to End CR'!$A$1:$D$127,3,0),"")</f>
        <v>0.30088495575221241</v>
      </c>
      <c r="X50" s="4">
        <f>_xlfn.IFNA(VLOOKUP(A50,'[1]End to End CR'!$A$1:$D$127,4,0),"")</f>
        <v>0.21798667653589934</v>
      </c>
      <c r="Y50" s="5">
        <f>AVERAGE(V50,W50,X50)</f>
        <v>0.1729572107627039</v>
      </c>
      <c r="Z50">
        <f>IF(AND(X50="",W50="",V50=""),1,0)</f>
        <v>0</v>
      </c>
      <c r="AA50" t="str">
        <f>IF(Y50&gt;=R50,"Rise", "Dip")</f>
        <v>Dip</v>
      </c>
      <c r="AB50" s="4">
        <f>VLOOKUP(A50,'[1]End to End CR'!$F$1:$I$127,4,0)</f>
        <v>0.23675923275121671</v>
      </c>
      <c r="AC50" t="str">
        <f t="shared" si="0"/>
        <v>Dip</v>
      </c>
      <c r="AD50" s="5">
        <f>AB50-R50</f>
        <v>-3.1240767248783302E-2</v>
      </c>
    </row>
    <row r="51" spans="1:30" x14ac:dyDescent="0.2">
      <c r="A51" s="2" t="s">
        <v>141</v>
      </c>
      <c r="B51" s="2" t="s">
        <v>142</v>
      </c>
      <c r="C51" s="2">
        <v>5691</v>
      </c>
      <c r="D51" s="2"/>
      <c r="E51" s="2" t="s">
        <v>32</v>
      </c>
      <c r="F51" s="2">
        <v>787</v>
      </c>
      <c r="G51" s="3">
        <v>0.92400000000000004</v>
      </c>
      <c r="H51" s="3">
        <v>7.5999999999999998E-2</v>
      </c>
      <c r="I51" s="3">
        <v>0.28470000000000001</v>
      </c>
      <c r="J51" s="3">
        <v>0.2535</v>
      </c>
      <c r="K51" s="3">
        <v>0.25</v>
      </c>
      <c r="L51" s="3">
        <v>0.21179999999999999</v>
      </c>
      <c r="M51" s="2">
        <v>365388</v>
      </c>
      <c r="N51" s="2">
        <v>137</v>
      </c>
      <c r="O51" s="2">
        <v>2258</v>
      </c>
      <c r="P51" s="2"/>
      <c r="Q51" s="3">
        <v>0.2089</v>
      </c>
      <c r="R51" s="3">
        <v>0.36</v>
      </c>
      <c r="S51" s="2" t="s">
        <v>33</v>
      </c>
      <c r="T51" s="2" t="s">
        <v>34</v>
      </c>
      <c r="U51" s="2" t="s">
        <v>72</v>
      </c>
      <c r="V51" s="4" t="str">
        <f>_xlfn.IFNA(VLOOKUP(A51,'[1]End to End CR'!$A$1:$D$127,2,0),"")</f>
        <v/>
      </c>
      <c r="W51" s="4">
        <f>_xlfn.IFNA(VLOOKUP(A51,'[1]End to End CR'!$A$1:$D$127,3,0),"")</f>
        <v>0.28756476683937826</v>
      </c>
      <c r="X51" s="4">
        <f>_xlfn.IFNA(VLOOKUP(A51,'[1]End to End CR'!$A$1:$D$127,4,0),"")</f>
        <v>0.29545454545454547</v>
      </c>
      <c r="Y51" s="5">
        <f>AVERAGE(V51,W51,X51)</f>
        <v>0.29150965614696189</v>
      </c>
      <c r="Z51">
        <f>IF(AND(X51="",W51="",V51=""),1,0)</f>
        <v>0</v>
      </c>
      <c r="AA51" t="str">
        <f>IF(Y51&gt;=R51,"Rise", "Dip")</f>
        <v>Dip</v>
      </c>
      <c r="AB51" s="4">
        <f>VLOOKUP(A51,'[1]End to End CR'!$F$1:$I$127,4,0)</f>
        <v>0.29074355083459785</v>
      </c>
      <c r="AC51" t="str">
        <f t="shared" si="0"/>
        <v>Dip</v>
      </c>
      <c r="AD51" s="5">
        <f>AB51-R51</f>
        <v>-6.9256449165402134E-2</v>
      </c>
    </row>
    <row r="52" spans="1:30" x14ac:dyDescent="0.2">
      <c r="A52" s="2" t="s">
        <v>143</v>
      </c>
      <c r="B52" s="2" t="s">
        <v>144</v>
      </c>
      <c r="C52" s="2">
        <v>5811</v>
      </c>
      <c r="D52" s="2"/>
      <c r="E52" s="2" t="s">
        <v>51</v>
      </c>
      <c r="F52" s="2">
        <v>766</v>
      </c>
      <c r="G52" s="3">
        <v>0.95620000000000005</v>
      </c>
      <c r="H52" s="3">
        <v>4.3799999999999999E-2</v>
      </c>
      <c r="I52" s="3">
        <v>0.26939999999999997</v>
      </c>
      <c r="J52" s="3">
        <v>0.23769999999999999</v>
      </c>
      <c r="K52" s="3">
        <v>0.31340000000000001</v>
      </c>
      <c r="L52" s="3">
        <v>0.17960000000000001</v>
      </c>
      <c r="M52" s="2">
        <v>82400</v>
      </c>
      <c r="N52" s="2">
        <v>80</v>
      </c>
      <c r="O52" s="2">
        <v>1591</v>
      </c>
      <c r="P52" s="2"/>
      <c r="Q52" s="3">
        <v>0.12909999999999999</v>
      </c>
      <c r="R52" s="3">
        <v>0.29409999999999997</v>
      </c>
      <c r="S52" s="2" t="s">
        <v>33</v>
      </c>
      <c r="T52" s="2" t="s">
        <v>61</v>
      </c>
      <c r="U52" s="2" t="s">
        <v>38</v>
      </c>
      <c r="V52" s="4">
        <f>_xlfn.IFNA(VLOOKUP(A52,'[1]End to End CR'!$A$1:$D$127,2,0),"")</f>
        <v>0.17899408284023668</v>
      </c>
      <c r="W52" s="4">
        <f>_xlfn.IFNA(VLOOKUP(A52,'[1]End to End CR'!$A$1:$D$127,3,0),"")</f>
        <v>0.12236710130391174</v>
      </c>
      <c r="X52" s="4">
        <f>_xlfn.IFNA(VLOOKUP(A52,'[1]End to End CR'!$A$1:$D$127,4,0),"")</f>
        <v>0</v>
      </c>
      <c r="Y52" s="5">
        <f>AVERAGE(V52,W52,X52)</f>
        <v>0.10045372804804947</v>
      </c>
      <c r="Z52">
        <f>IF(AND(X52="",W52="",V52=""),1,0)</f>
        <v>0</v>
      </c>
      <c r="AA52" t="str">
        <f>IF(Y52&gt;=R52,"Rise", "Dip")</f>
        <v>Dip</v>
      </c>
      <c r="AB52" s="4">
        <f>VLOOKUP(A52,'[1]End to End CR'!$F$1:$I$127,4,0)</f>
        <v>0.16033057851239668</v>
      </c>
      <c r="AC52" t="str">
        <f t="shared" si="0"/>
        <v>Dip</v>
      </c>
      <c r="AD52" s="5">
        <f>AB52-R52</f>
        <v>-0.13376942148760329</v>
      </c>
    </row>
    <row r="53" spans="1:30" x14ac:dyDescent="0.2">
      <c r="A53" s="2" t="s">
        <v>145</v>
      </c>
      <c r="B53" s="2" t="s">
        <v>146</v>
      </c>
      <c r="C53" s="2">
        <v>5411</v>
      </c>
      <c r="D53" s="2"/>
      <c r="E53" s="2" t="s">
        <v>32</v>
      </c>
      <c r="F53" s="2">
        <v>719</v>
      </c>
      <c r="G53" s="3">
        <v>0.80589999999999995</v>
      </c>
      <c r="H53" s="3">
        <v>0.19409999999999999</v>
      </c>
      <c r="I53" s="3">
        <v>0.81950000000000001</v>
      </c>
      <c r="J53" s="3">
        <v>2.07E-2</v>
      </c>
      <c r="K53" s="3">
        <v>8.8599999999999998E-2</v>
      </c>
      <c r="L53" s="3">
        <v>7.1199999999999999E-2</v>
      </c>
      <c r="M53" s="2">
        <v>622147</v>
      </c>
      <c r="N53" s="2">
        <v>409</v>
      </c>
      <c r="O53" s="2">
        <v>1518</v>
      </c>
      <c r="P53" s="2"/>
      <c r="Q53" s="3">
        <v>0.20599999999999999</v>
      </c>
      <c r="R53" s="3">
        <v>0.57599999999999996</v>
      </c>
      <c r="S53" s="2" t="s">
        <v>33</v>
      </c>
      <c r="T53" s="2" t="s">
        <v>34</v>
      </c>
      <c r="U53" s="2" t="s">
        <v>35</v>
      </c>
      <c r="V53" s="4">
        <f>_xlfn.IFNA(VLOOKUP(A53,'[1]End to End CR'!$A$1:$D$127,2,0),"")</f>
        <v>0.60689655172413792</v>
      </c>
      <c r="W53" s="4">
        <f>_xlfn.IFNA(VLOOKUP(A53,'[1]End to End CR'!$A$1:$D$127,3,0),"")</f>
        <v>0.73245614035087714</v>
      </c>
      <c r="X53" s="4">
        <f>_xlfn.IFNA(VLOOKUP(A53,'[1]End to End CR'!$A$1:$D$127,4,0),"")</f>
        <v>0.73871983210912906</v>
      </c>
      <c r="Y53" s="5">
        <f>AVERAGE(V53,W53,X53)</f>
        <v>0.6926908413947146</v>
      </c>
      <c r="Z53">
        <f>IF(AND(X53="",W53="",V53=""),1,0)</f>
        <v>0</v>
      </c>
      <c r="AA53" t="str">
        <f>IF(Y53&gt;=R53,"Rise", "Dip")</f>
        <v>Rise</v>
      </c>
      <c r="AB53" s="4">
        <f>VLOOKUP(A53,'[1]End to End CR'!$F$1:$I$127,4,0)</f>
        <v>0.70099852071005919</v>
      </c>
      <c r="AC53" t="str">
        <f t="shared" si="0"/>
        <v>Rise</v>
      </c>
      <c r="AD53" s="5">
        <f>AB53-R53</f>
        <v>0.12499852071005924</v>
      </c>
    </row>
    <row r="54" spans="1:30" x14ac:dyDescent="0.2">
      <c r="A54" s="2" t="s">
        <v>147</v>
      </c>
      <c r="B54" s="2" t="s">
        <v>148</v>
      </c>
      <c r="C54" s="2">
        <v>5811</v>
      </c>
      <c r="D54" s="2"/>
      <c r="E54" s="2" t="s">
        <v>32</v>
      </c>
      <c r="F54" s="2">
        <v>714</v>
      </c>
      <c r="G54" s="3">
        <v>0.72619999999999996</v>
      </c>
      <c r="H54" s="3">
        <v>0.27379999999999999</v>
      </c>
      <c r="I54" s="3">
        <v>0.28029999999999999</v>
      </c>
      <c r="J54" s="3">
        <v>0.22539999999999999</v>
      </c>
      <c r="K54" s="3">
        <v>0.20230000000000001</v>
      </c>
      <c r="L54" s="3">
        <v>0.29189999999999999</v>
      </c>
      <c r="M54" s="2">
        <v>600742</v>
      </c>
      <c r="N54" s="2">
        <v>174</v>
      </c>
      <c r="O54" s="2">
        <v>3103</v>
      </c>
      <c r="P54" s="2"/>
      <c r="Q54" s="3">
        <v>0.16200000000000001</v>
      </c>
      <c r="R54" s="3">
        <v>0.3135</v>
      </c>
      <c r="S54" s="2" t="s">
        <v>33</v>
      </c>
      <c r="T54" s="2" t="s">
        <v>61</v>
      </c>
      <c r="U54" s="2" t="s">
        <v>38</v>
      </c>
      <c r="V54" s="4">
        <f>_xlfn.IFNA(VLOOKUP(A54,'[1]End to End CR'!$A$1:$D$127,2,0),"")</f>
        <v>0.29801324503311261</v>
      </c>
      <c r="W54" s="4">
        <f>_xlfn.IFNA(VLOOKUP(A54,'[1]End to End CR'!$A$1:$D$127,3,0),"")</f>
        <v>0.35016835016835018</v>
      </c>
      <c r="X54" s="4">
        <f>_xlfn.IFNA(VLOOKUP(A54,'[1]End to End CR'!$A$1:$D$127,4,0),"")</f>
        <v>0.35744016649323623</v>
      </c>
      <c r="Y54" s="5">
        <f>AVERAGE(V54,W54,X54)</f>
        <v>0.33520725389823297</v>
      </c>
      <c r="Z54">
        <f>IF(AND(X54="",W54="",V54=""),1,0)</f>
        <v>0</v>
      </c>
      <c r="AA54" t="str">
        <f>IF(Y54&gt;=R54,"Rise", "Dip")</f>
        <v>Rise</v>
      </c>
      <c r="AB54" s="4">
        <f>VLOOKUP(A54,'[1]End to End CR'!$F$1:$I$127,4,0)</f>
        <v>0.3516377649325626</v>
      </c>
      <c r="AC54" t="str">
        <f t="shared" si="0"/>
        <v>Rise</v>
      </c>
      <c r="AD54" s="5">
        <f>AB54-R54</f>
        <v>3.8137764932562601E-2</v>
      </c>
    </row>
    <row r="55" spans="1:30" x14ac:dyDescent="0.2">
      <c r="A55" s="2" t="s">
        <v>149</v>
      </c>
      <c r="B55" s="2" t="s">
        <v>150</v>
      </c>
      <c r="C55" s="2">
        <v>5699</v>
      </c>
      <c r="D55" s="2"/>
      <c r="E55" s="2" t="s">
        <v>32</v>
      </c>
      <c r="F55" s="2">
        <v>619</v>
      </c>
      <c r="G55" s="3">
        <v>0.93730000000000002</v>
      </c>
      <c r="H55" s="3">
        <v>6.2700000000000006E-2</v>
      </c>
      <c r="I55" s="3">
        <v>0.30259999999999998</v>
      </c>
      <c r="J55" s="3">
        <v>0.2626</v>
      </c>
      <c r="K55" s="3">
        <v>0.2626</v>
      </c>
      <c r="L55" s="3">
        <v>0.17219999999999999</v>
      </c>
      <c r="M55" s="2">
        <v>403905</v>
      </c>
      <c r="N55" s="2">
        <v>271</v>
      </c>
      <c r="O55" s="2">
        <v>1467</v>
      </c>
      <c r="P55" s="2"/>
      <c r="Q55" s="3">
        <v>0.1166</v>
      </c>
      <c r="R55" s="3">
        <v>0.33500000000000002</v>
      </c>
      <c r="S55" s="2" t="s">
        <v>33</v>
      </c>
      <c r="T55" s="2" t="s">
        <v>34</v>
      </c>
      <c r="U55" s="2" t="s">
        <v>35</v>
      </c>
      <c r="V55" s="4">
        <f>_xlfn.IFNA(VLOOKUP(A55,'[1]End to End CR'!$A$1:$D$127,2,0),"")</f>
        <v>0</v>
      </c>
      <c r="W55" s="4" t="str">
        <f>_xlfn.IFNA(VLOOKUP(A55,'[1]End to End CR'!$A$1:$D$127,3,0),"")</f>
        <v/>
      </c>
      <c r="X55" s="4">
        <f>_xlfn.IFNA(VLOOKUP(A55,'[1]End to End CR'!$A$1:$D$127,4,0),"")</f>
        <v>0.38834080717488789</v>
      </c>
      <c r="Y55" s="5">
        <f>AVERAGE(V55,W55,X55)</f>
        <v>0.19417040358744395</v>
      </c>
      <c r="Z55">
        <f>IF(AND(X55="",W55="",V55=""),1,0)</f>
        <v>0</v>
      </c>
      <c r="AA55" t="str">
        <f>IF(Y55&gt;=R55,"Rise", "Dip")</f>
        <v>Dip</v>
      </c>
      <c r="AB55" s="4">
        <f>VLOOKUP(A55,'[1]End to End CR'!$F$1:$I$127,4,0)</f>
        <v>0.38764547896150403</v>
      </c>
      <c r="AC55" t="str">
        <f t="shared" si="0"/>
        <v>Rise</v>
      </c>
      <c r="AD55" s="5">
        <f>AB55-R55</f>
        <v>5.2645478961504011E-2</v>
      </c>
    </row>
    <row r="56" spans="1:30" x14ac:dyDescent="0.2">
      <c r="A56" s="2" t="s">
        <v>151</v>
      </c>
      <c r="B56" s="2" t="s">
        <v>152</v>
      </c>
      <c r="C56" s="2">
        <v>5691</v>
      </c>
      <c r="D56" s="2"/>
      <c r="E56" s="2" t="s">
        <v>32</v>
      </c>
      <c r="F56" s="2">
        <v>600</v>
      </c>
      <c r="G56" s="3">
        <v>0.9425</v>
      </c>
      <c r="H56" s="3">
        <v>5.7500000000000002E-2</v>
      </c>
      <c r="I56" s="3">
        <v>0.40389999999999998</v>
      </c>
      <c r="J56" s="3">
        <v>0.22489999999999999</v>
      </c>
      <c r="K56" s="3">
        <v>0.1794</v>
      </c>
      <c r="L56" s="3">
        <v>0.19170000000000001</v>
      </c>
      <c r="M56" s="2">
        <v>239955</v>
      </c>
      <c r="N56" s="2">
        <v>193</v>
      </c>
      <c r="O56" s="2">
        <v>1253</v>
      </c>
      <c r="P56" s="2"/>
      <c r="Q56" s="3">
        <v>0.20080000000000001</v>
      </c>
      <c r="R56" s="3">
        <v>0.31730000000000003</v>
      </c>
      <c r="S56" s="2" t="s">
        <v>33</v>
      </c>
      <c r="T56" s="2" t="s">
        <v>43</v>
      </c>
      <c r="U56" s="2" t="s">
        <v>72</v>
      </c>
      <c r="V56" s="4">
        <f>_xlfn.IFNA(VLOOKUP(A56,'[1]End to End CR'!$A$1:$D$127,2,0),"")</f>
        <v>0.43459915611814348</v>
      </c>
      <c r="W56" s="4">
        <f>_xlfn.IFNA(VLOOKUP(A56,'[1]End to End CR'!$A$1:$D$127,3,0),"")</f>
        <v>0.44444444444444442</v>
      </c>
      <c r="X56" s="4">
        <f>_xlfn.IFNA(VLOOKUP(A56,'[1]End to End CR'!$A$1:$D$127,4,0),"")</f>
        <v>0.40534834623504573</v>
      </c>
      <c r="Y56" s="5">
        <f>AVERAGE(V56,W56,X56)</f>
        <v>0.42813064893254454</v>
      </c>
      <c r="Z56">
        <f>IF(AND(X56="",W56="",V56=""),1,0)</f>
        <v>0</v>
      </c>
      <c r="AA56" t="str">
        <f>IF(Y56&gt;=R56,"Rise", "Dip")</f>
        <v>Rise</v>
      </c>
      <c r="AB56" s="4">
        <f>VLOOKUP(A56,'[1]End to End CR'!$F$1:$I$127,4,0)</f>
        <v>0.4303643724696356</v>
      </c>
      <c r="AC56" t="str">
        <f t="shared" si="0"/>
        <v>Rise</v>
      </c>
      <c r="AD56" s="5">
        <f>AB56-R56</f>
        <v>0.11306437246963558</v>
      </c>
    </row>
    <row r="57" spans="1:30" x14ac:dyDescent="0.2">
      <c r="A57" s="2" t="s">
        <v>153</v>
      </c>
      <c r="B57" s="2" t="s">
        <v>154</v>
      </c>
      <c r="C57" s="2">
        <v>5411</v>
      </c>
      <c r="D57" s="2"/>
      <c r="E57" s="2" t="s">
        <v>32</v>
      </c>
      <c r="F57" s="2">
        <v>560</v>
      </c>
      <c r="G57" s="3">
        <v>0.86529999999999996</v>
      </c>
      <c r="H57" s="3">
        <v>0.13469999999999999</v>
      </c>
      <c r="I57" s="3">
        <v>0.15870000000000001</v>
      </c>
      <c r="J57" s="3">
        <v>0.308</v>
      </c>
      <c r="K57" s="3">
        <v>0.37459999999999999</v>
      </c>
      <c r="L57" s="3">
        <v>0.15870000000000001</v>
      </c>
      <c r="M57" s="2">
        <v>117717</v>
      </c>
      <c r="N57" s="2">
        <v>213</v>
      </c>
      <c r="O57" s="2">
        <v>561</v>
      </c>
      <c r="P57" s="2"/>
      <c r="Q57" s="3">
        <v>9.35E-2</v>
      </c>
      <c r="R57" s="3">
        <v>0.27700000000000002</v>
      </c>
      <c r="S57" s="2" t="s">
        <v>33</v>
      </c>
      <c r="T57" s="2" t="s">
        <v>34</v>
      </c>
      <c r="U57" s="2" t="s">
        <v>35</v>
      </c>
      <c r="V57" s="4" t="str">
        <f>_xlfn.IFNA(VLOOKUP(A57,'[1]End to End CR'!$A$1:$D$127,2,0),"")</f>
        <v/>
      </c>
      <c r="W57" s="4">
        <f>_xlfn.IFNA(VLOOKUP(A57,'[1]End to End CR'!$A$1:$D$127,3,0),"")</f>
        <v>0.39915769770706599</v>
      </c>
      <c r="X57" s="4">
        <f>_xlfn.IFNA(VLOOKUP(A57,'[1]End to End CR'!$A$1:$D$127,4,0),"")</f>
        <v>0.33153347732181426</v>
      </c>
      <c r="Y57" s="5">
        <f>AVERAGE(V57,W57,X57)</f>
        <v>0.36534558751444013</v>
      </c>
      <c r="Z57">
        <f>IF(AND(X57="",W57="",V57=""),1,0)</f>
        <v>0</v>
      </c>
      <c r="AA57" t="str">
        <f>IF(Y57&gt;=R57,"Rise", "Dip")</f>
        <v>Rise</v>
      </c>
      <c r="AB57" s="4">
        <f>VLOOKUP(A57,'[1]End to End CR'!$F$1:$I$127,4,0)</f>
        <v>0.37859007832898173</v>
      </c>
      <c r="AC57" t="str">
        <f t="shared" si="0"/>
        <v>Rise</v>
      </c>
      <c r="AD57" s="5">
        <f>AB57-R57</f>
        <v>0.1015900783289817</v>
      </c>
    </row>
    <row r="58" spans="1:30" x14ac:dyDescent="0.2">
      <c r="A58" s="2" t="s">
        <v>155</v>
      </c>
      <c r="B58" s="2" t="s">
        <v>156</v>
      </c>
      <c r="C58" s="2">
        <v>5971</v>
      </c>
      <c r="D58" s="2"/>
      <c r="E58" s="2" t="s">
        <v>32</v>
      </c>
      <c r="F58" s="2">
        <v>558</v>
      </c>
      <c r="G58" s="3">
        <v>0.73799999999999999</v>
      </c>
      <c r="H58" s="3">
        <v>0.26200000000000001</v>
      </c>
      <c r="I58" s="3">
        <v>0.38550000000000001</v>
      </c>
      <c r="J58" s="3">
        <v>0.27710000000000001</v>
      </c>
      <c r="K58" s="3">
        <v>0.1928</v>
      </c>
      <c r="L58" s="3">
        <v>0.14460000000000001</v>
      </c>
      <c r="M58" s="2">
        <v>32518</v>
      </c>
      <c r="N58" s="2">
        <v>28</v>
      </c>
      <c r="O58" s="2">
        <v>1192</v>
      </c>
      <c r="P58" s="2"/>
      <c r="Q58" s="3">
        <v>0.1142</v>
      </c>
      <c r="R58" s="3">
        <v>0.55000000000000004</v>
      </c>
      <c r="S58" s="2" t="s">
        <v>33</v>
      </c>
      <c r="T58" s="2" t="s">
        <v>34</v>
      </c>
      <c r="U58" s="2" t="s">
        <v>35</v>
      </c>
      <c r="V58" s="4">
        <f>_xlfn.IFNA(VLOOKUP(A58,'[1]End to End CR'!$A$1:$D$127,2,0),"")</f>
        <v>0</v>
      </c>
      <c r="W58" s="4">
        <f>_xlfn.IFNA(VLOOKUP(A58,'[1]End to End CR'!$A$1:$D$127,3,0),"")</f>
        <v>4.917319408181027E-2</v>
      </c>
      <c r="X58" s="4">
        <f>_xlfn.IFNA(VLOOKUP(A58,'[1]End to End CR'!$A$1:$D$127,4,0),"")</f>
        <v>0.29658536585365852</v>
      </c>
      <c r="Y58" s="5">
        <f>AVERAGE(V58,W58,X58)</f>
        <v>0.11525285331182293</v>
      </c>
      <c r="Z58">
        <f>IF(AND(X58="",W58="",V58=""),1,0)</f>
        <v>0</v>
      </c>
      <c r="AA58" t="str">
        <f>IF(Y58&gt;=R58,"Rise", "Dip")</f>
        <v>Dip</v>
      </c>
      <c r="AB58" s="4">
        <f>VLOOKUP(A58,'[1]End to End CR'!$F$1:$I$127,4,0)</f>
        <v>0.12548901594944328</v>
      </c>
      <c r="AC58" t="str">
        <f t="shared" si="0"/>
        <v>Dip</v>
      </c>
      <c r="AD58" s="5">
        <f>AB58-R58</f>
        <v>-0.42451098405055676</v>
      </c>
    </row>
    <row r="59" spans="1:30" x14ac:dyDescent="0.2">
      <c r="A59" s="2" t="s">
        <v>157</v>
      </c>
      <c r="B59" s="2" t="s">
        <v>158</v>
      </c>
      <c r="C59" s="2">
        <v>5631</v>
      </c>
      <c r="D59" s="2"/>
      <c r="E59" s="2" t="s">
        <v>32</v>
      </c>
      <c r="F59" s="2">
        <v>554</v>
      </c>
      <c r="G59" s="3">
        <v>0.82750000000000001</v>
      </c>
      <c r="H59" s="3">
        <v>0.17249999999999999</v>
      </c>
      <c r="I59" s="3">
        <v>0.4173</v>
      </c>
      <c r="J59" s="3">
        <v>0.23749999999999999</v>
      </c>
      <c r="K59" s="3">
        <v>0.122</v>
      </c>
      <c r="L59" s="3">
        <v>0.22309999999999999</v>
      </c>
      <c r="M59" s="2">
        <v>815563</v>
      </c>
      <c r="N59" s="2">
        <v>198</v>
      </c>
      <c r="O59" s="2">
        <v>4128</v>
      </c>
      <c r="P59" s="2"/>
      <c r="Q59" s="3">
        <v>0.2104</v>
      </c>
      <c r="R59" s="3">
        <v>0.56679999999999997</v>
      </c>
      <c r="S59" s="2" t="s">
        <v>33</v>
      </c>
      <c r="T59" s="2" t="s">
        <v>34</v>
      </c>
      <c r="U59" s="2" t="s">
        <v>44</v>
      </c>
      <c r="V59" s="4">
        <f>_xlfn.IFNA(VLOOKUP(A59,'[1]End to End CR'!$A$1:$D$127,2,0),"")</f>
        <v>0.53297546012269936</v>
      </c>
      <c r="W59" s="4">
        <f>_xlfn.IFNA(VLOOKUP(A59,'[1]End to End CR'!$A$1:$D$127,3,0),"")</f>
        <v>0.41484716157205243</v>
      </c>
      <c r="X59" s="4">
        <f>_xlfn.IFNA(VLOOKUP(A59,'[1]End to End CR'!$A$1:$D$127,4,0),"")</f>
        <v>0</v>
      </c>
      <c r="Y59" s="5">
        <f>AVERAGE(V59,W59,X59)</f>
        <v>0.3159408738982506</v>
      </c>
      <c r="Z59">
        <f>IF(AND(X59="",W59="",V59=""),1,0)</f>
        <v>0</v>
      </c>
      <c r="AA59" t="str">
        <f>IF(Y59&gt;=R59,"Rise", "Dip")</f>
        <v>Dip</v>
      </c>
      <c r="AB59" s="4">
        <f>VLOOKUP(A59,'[1]End to End CR'!$F$1:$I$127,4,0)</f>
        <v>0.51532941943900845</v>
      </c>
      <c r="AC59" t="str">
        <f t="shared" si="0"/>
        <v>Dip</v>
      </c>
      <c r="AD59" s="5">
        <f>AB59-R59</f>
        <v>-5.1470580560991519E-2</v>
      </c>
    </row>
    <row r="60" spans="1:30" x14ac:dyDescent="0.2">
      <c r="A60" s="2" t="s">
        <v>159</v>
      </c>
      <c r="B60" s="2" t="s">
        <v>160</v>
      </c>
      <c r="C60" s="2">
        <v>4812</v>
      </c>
      <c r="D60" s="2"/>
      <c r="E60" s="2" t="s">
        <v>51</v>
      </c>
      <c r="F60" s="2">
        <v>552</v>
      </c>
      <c r="G60" s="3">
        <v>0.88260000000000005</v>
      </c>
      <c r="H60" s="3">
        <v>0.1174</v>
      </c>
      <c r="I60" s="3">
        <v>0.15190000000000001</v>
      </c>
      <c r="J60" s="3">
        <v>0.25319999999999998</v>
      </c>
      <c r="K60" s="3">
        <v>0.45569999999999999</v>
      </c>
      <c r="L60" s="3">
        <v>0.13919999999999999</v>
      </c>
      <c r="M60" s="2">
        <v>11033</v>
      </c>
      <c r="N60" s="2">
        <v>48</v>
      </c>
      <c r="O60" s="2">
        <v>230</v>
      </c>
      <c r="P60" s="2"/>
      <c r="Q60" s="3">
        <v>6.5000000000000002E-2</v>
      </c>
      <c r="R60" s="3">
        <v>0.112</v>
      </c>
      <c r="S60" s="2" t="s">
        <v>33</v>
      </c>
      <c r="T60" s="2" t="s">
        <v>34</v>
      </c>
      <c r="U60" s="2" t="s">
        <v>72</v>
      </c>
      <c r="V60" s="4">
        <f>_xlfn.IFNA(VLOOKUP(A60,'[1]End to End CR'!$A$1:$D$127,2,0),"")</f>
        <v>5.2805280528052806E-2</v>
      </c>
      <c r="W60" s="4">
        <f>_xlfn.IFNA(VLOOKUP(A60,'[1]End to End CR'!$A$1:$D$127,3,0),"")</f>
        <v>0</v>
      </c>
      <c r="X60" s="4">
        <f>_xlfn.IFNA(VLOOKUP(A60,'[1]End to End CR'!$A$1:$D$127,4,0),"")</f>
        <v>0</v>
      </c>
      <c r="Y60" s="5">
        <f>AVERAGE(V60,W60,X60)</f>
        <v>1.7601760176017601E-2</v>
      </c>
      <c r="Z60">
        <f>IF(AND(X60="",W60="",V60=""),1,0)</f>
        <v>0</v>
      </c>
      <c r="AA60" t="str">
        <f>IF(Y60&gt;=R60,"Rise", "Dip")</f>
        <v>Dip</v>
      </c>
      <c r="AB60" s="4">
        <f>VLOOKUP(A60,'[1]End to End CR'!$F$1:$I$127,4,0)</f>
        <v>5.2805280528052806E-2</v>
      </c>
      <c r="AC60" t="str">
        <f t="shared" si="0"/>
        <v>Dip</v>
      </c>
      <c r="AD60" s="5">
        <f>AB60-R60</f>
        <v>-5.9194719471947196E-2</v>
      </c>
    </row>
    <row r="61" spans="1:30" x14ac:dyDescent="0.2">
      <c r="A61" s="2" t="s">
        <v>161</v>
      </c>
      <c r="B61" s="2" t="s">
        <v>162</v>
      </c>
      <c r="C61" s="2">
        <v>5411</v>
      </c>
      <c r="D61" s="2"/>
      <c r="E61" s="2" t="s">
        <v>32</v>
      </c>
      <c r="F61" s="2">
        <v>524</v>
      </c>
      <c r="G61" s="3">
        <v>0.92830000000000001</v>
      </c>
      <c r="H61" s="3">
        <v>7.17E-2</v>
      </c>
      <c r="I61" s="3">
        <v>0.2198</v>
      </c>
      <c r="J61" s="3">
        <v>0.26369999999999999</v>
      </c>
      <c r="K61" s="3">
        <v>0.37</v>
      </c>
      <c r="L61" s="3">
        <v>0.14649999999999999</v>
      </c>
      <c r="M61" s="2">
        <v>51696</v>
      </c>
      <c r="N61" s="2">
        <v>123</v>
      </c>
      <c r="O61" s="2">
        <v>414</v>
      </c>
      <c r="P61" s="2"/>
      <c r="Q61" s="3">
        <v>8.4000000000000005E-2</v>
      </c>
      <c r="R61" s="3">
        <v>0.31</v>
      </c>
      <c r="S61" s="2" t="s">
        <v>33</v>
      </c>
      <c r="T61" s="2" t="s">
        <v>34</v>
      </c>
      <c r="U61" s="2" t="s">
        <v>35</v>
      </c>
      <c r="V61" s="4">
        <f>_xlfn.IFNA(VLOOKUP(A61,'[1]End to End CR'!$A$1:$D$127,2,0),"")</f>
        <v>0</v>
      </c>
      <c r="W61" s="4">
        <f>_xlfn.IFNA(VLOOKUP(A61,'[1]End to End CR'!$A$1:$D$127,3,0),"")</f>
        <v>0</v>
      </c>
      <c r="X61" s="4">
        <f>_xlfn.IFNA(VLOOKUP(A61,'[1]End to End CR'!$A$1:$D$127,4,0),"")</f>
        <v>0.31421446384039903</v>
      </c>
      <c r="Y61" s="5">
        <f>AVERAGE(V61,W61,X61)</f>
        <v>0.10473815461346635</v>
      </c>
      <c r="Z61">
        <f>IF(AND(X61="",W61="",V61=""),1,0)</f>
        <v>0</v>
      </c>
      <c r="AA61" t="str">
        <f>IF(Y61&gt;=R61,"Rise", "Dip")</f>
        <v>Dip</v>
      </c>
      <c r="AB61" s="4">
        <f>VLOOKUP(A61,'[1]End to End CR'!$F$1:$I$127,4,0)</f>
        <v>0.31421446384039903</v>
      </c>
      <c r="AC61" t="str">
        <f t="shared" si="0"/>
        <v>Rise</v>
      </c>
      <c r="AD61" s="5">
        <f>AB61-R61</f>
        <v>4.2144638403990298E-3</v>
      </c>
    </row>
    <row r="62" spans="1:30" x14ac:dyDescent="0.2">
      <c r="A62" s="2" t="s">
        <v>163</v>
      </c>
      <c r="B62" s="2" t="s">
        <v>164</v>
      </c>
      <c r="C62" s="2">
        <v>5977</v>
      </c>
      <c r="D62" s="2"/>
      <c r="E62" s="2" t="s">
        <v>32</v>
      </c>
      <c r="F62" s="2">
        <v>506</v>
      </c>
      <c r="G62" s="3">
        <v>0.82899999999999996</v>
      </c>
      <c r="H62" s="3">
        <v>0.17100000000000001</v>
      </c>
      <c r="I62" s="3">
        <v>0.39700000000000002</v>
      </c>
      <c r="J62" s="3">
        <v>0.224</v>
      </c>
      <c r="K62" s="3">
        <v>0.182</v>
      </c>
      <c r="L62" s="3">
        <v>0.19700000000000001</v>
      </c>
      <c r="M62" s="2">
        <v>305954</v>
      </c>
      <c r="N62" s="2">
        <v>227</v>
      </c>
      <c r="O62" s="2">
        <v>1337</v>
      </c>
      <c r="P62" s="2"/>
      <c r="Q62" s="3">
        <v>0.18909999999999999</v>
      </c>
      <c r="R62" s="3">
        <v>0.5625</v>
      </c>
      <c r="S62" s="2" t="s">
        <v>33</v>
      </c>
      <c r="T62" s="2" t="s">
        <v>34</v>
      </c>
      <c r="U62" s="2" t="s">
        <v>35</v>
      </c>
      <c r="V62" s="4">
        <f>_xlfn.IFNA(VLOOKUP(A62,'[1]End to End CR'!$A$1:$D$127,2,0),"")</f>
        <v>0.45132743362831856</v>
      </c>
      <c r="W62" s="4">
        <f>_xlfn.IFNA(VLOOKUP(A62,'[1]End to End CR'!$A$1:$D$127,3,0),"")</f>
        <v>0.57745228584110075</v>
      </c>
      <c r="X62" s="4">
        <f>_xlfn.IFNA(VLOOKUP(A62,'[1]End to End CR'!$A$1:$D$127,4,0),"")</f>
        <v>0.52287581699346408</v>
      </c>
      <c r="Y62" s="5">
        <f>AVERAGE(V62,W62,X62)</f>
        <v>0.51721851215429437</v>
      </c>
      <c r="Z62">
        <f>IF(AND(X62="",W62="",V62=""),1,0)</f>
        <v>0</v>
      </c>
      <c r="AA62" t="str">
        <f>IF(Y62&gt;=R62,"Rise", "Dip")</f>
        <v>Dip</v>
      </c>
      <c r="AB62" s="4">
        <f>VLOOKUP(A62,'[1]End to End CR'!$F$1:$I$127,4,0)</f>
        <v>0.56353982300884953</v>
      </c>
      <c r="AC62" t="str">
        <f t="shared" si="0"/>
        <v>Rise</v>
      </c>
      <c r="AD62" s="5">
        <f>AB62-R62</f>
        <v>1.0398230088495275E-3</v>
      </c>
    </row>
    <row r="63" spans="1:30" x14ac:dyDescent="0.2">
      <c r="A63" s="2" t="s">
        <v>165</v>
      </c>
      <c r="B63" s="2" t="s">
        <v>166</v>
      </c>
      <c r="C63" s="2">
        <v>5691</v>
      </c>
      <c r="D63" s="2"/>
      <c r="E63" s="2" t="s">
        <v>32</v>
      </c>
      <c r="F63" s="2">
        <v>495</v>
      </c>
      <c r="G63" s="3">
        <v>0.88429999999999997</v>
      </c>
      <c r="H63" s="3">
        <v>0.1157</v>
      </c>
      <c r="I63" s="3">
        <v>0.67459999999999998</v>
      </c>
      <c r="J63" s="3">
        <v>0.13519999999999999</v>
      </c>
      <c r="K63" s="3">
        <v>5.2499999999999998E-2</v>
      </c>
      <c r="L63" s="3">
        <v>0.13769999999999999</v>
      </c>
      <c r="M63" s="2">
        <v>563153</v>
      </c>
      <c r="N63" s="2">
        <v>120</v>
      </c>
      <c r="O63" s="2">
        <v>4722</v>
      </c>
      <c r="P63" s="2"/>
      <c r="Q63" s="3">
        <v>0.2026</v>
      </c>
      <c r="R63" s="3">
        <v>0.35199999999999998</v>
      </c>
      <c r="S63" s="2" t="s">
        <v>33</v>
      </c>
      <c r="T63" s="2" t="s">
        <v>34</v>
      </c>
      <c r="U63" s="2" t="s">
        <v>35</v>
      </c>
      <c r="V63" s="4">
        <f>_xlfn.IFNA(VLOOKUP(A63,'[1]End to End CR'!$A$1:$D$127,2,0),"")</f>
        <v>0.42</v>
      </c>
      <c r="W63" s="4">
        <f>_xlfn.IFNA(VLOOKUP(A63,'[1]End to End CR'!$A$1:$D$127,3,0),"")</f>
        <v>0.27238403451995685</v>
      </c>
      <c r="X63" s="4">
        <f>_xlfn.IFNA(VLOOKUP(A63,'[1]End to End CR'!$A$1:$D$127,4,0),"")</f>
        <v>0.21933085501858737</v>
      </c>
      <c r="Y63" s="5">
        <f>AVERAGE(V63,W63,X63)</f>
        <v>0.30390496317951471</v>
      </c>
      <c r="Z63">
        <f>IF(AND(X63="",W63="",V63=""),1,0)</f>
        <v>0</v>
      </c>
      <c r="AA63" t="str">
        <f>IF(Y63&gt;=R63,"Rise", "Dip")</f>
        <v>Dip</v>
      </c>
      <c r="AB63" s="4">
        <f>VLOOKUP(A63,'[1]End to End CR'!$F$1:$I$127,4,0)</f>
        <v>0.32285798991995257</v>
      </c>
      <c r="AC63" t="str">
        <f t="shared" si="0"/>
        <v>Dip</v>
      </c>
      <c r="AD63" s="5">
        <f>AB63-R63</f>
        <v>-2.9142010080047409E-2</v>
      </c>
    </row>
    <row r="64" spans="1:30" x14ac:dyDescent="0.2">
      <c r="A64" s="2" t="s">
        <v>167</v>
      </c>
      <c r="B64" s="2" t="s">
        <v>168</v>
      </c>
      <c r="C64" s="2">
        <v>5137</v>
      </c>
      <c r="D64" s="2"/>
      <c r="E64" s="2" t="s">
        <v>51</v>
      </c>
      <c r="F64" s="2">
        <v>486</v>
      </c>
      <c r="G64" s="3">
        <v>0.97270000000000001</v>
      </c>
      <c r="H64" s="3">
        <v>2.7300000000000001E-2</v>
      </c>
      <c r="I64" s="3">
        <v>0.35639999999999999</v>
      </c>
      <c r="J64" s="3">
        <v>0.27360000000000001</v>
      </c>
      <c r="K64" s="3">
        <v>0.16550000000000001</v>
      </c>
      <c r="L64" s="3">
        <v>0.20449999999999999</v>
      </c>
      <c r="M64" s="2">
        <v>183565</v>
      </c>
      <c r="N64" s="2">
        <v>97</v>
      </c>
      <c r="O64" s="2">
        <v>1925</v>
      </c>
      <c r="P64" s="2"/>
      <c r="Q64" s="3">
        <v>0.127</v>
      </c>
      <c r="R64" s="3">
        <v>0.43940000000000001</v>
      </c>
      <c r="S64" s="2" t="s">
        <v>33</v>
      </c>
      <c r="T64" s="2" t="s">
        <v>34</v>
      </c>
      <c r="U64" s="2" t="s">
        <v>38</v>
      </c>
      <c r="V64" s="4">
        <f>_xlfn.IFNA(VLOOKUP(A64,'[1]End to End CR'!$A$1:$D$127,2,0),"")</f>
        <v>0.17711328349626221</v>
      </c>
      <c r="W64" s="4">
        <f>_xlfn.IFNA(VLOOKUP(A64,'[1]End to End CR'!$A$1:$D$127,3,0),"")</f>
        <v>0.2594246031746032</v>
      </c>
      <c r="X64" s="4">
        <f>_xlfn.IFNA(VLOOKUP(A64,'[1]End to End CR'!$A$1:$D$127,4,0),"")</f>
        <v>0.33598937583001326</v>
      </c>
      <c r="Y64" s="5">
        <f>AVERAGE(V64,W64,X64)</f>
        <v>0.25750908750029289</v>
      </c>
      <c r="Z64">
        <f>IF(AND(X64="",W64="",V64=""),1,0)</f>
        <v>0</v>
      </c>
      <c r="AA64" t="str">
        <f>IF(Y64&gt;=R64,"Rise", "Dip")</f>
        <v>Dip</v>
      </c>
      <c r="AB64" s="4">
        <f>VLOOKUP(A64,'[1]End to End CR'!$F$1:$I$127,4,0)</f>
        <v>0.24046140195208518</v>
      </c>
      <c r="AC64" t="str">
        <f t="shared" si="0"/>
        <v>Dip</v>
      </c>
      <c r="AD64" s="5">
        <f>AB64-R64</f>
        <v>-0.19893859804791483</v>
      </c>
    </row>
    <row r="65" spans="1:30" x14ac:dyDescent="0.2">
      <c r="A65" s="2" t="s">
        <v>169</v>
      </c>
      <c r="B65" s="2" t="s">
        <v>170</v>
      </c>
      <c r="C65" s="2">
        <v>5411</v>
      </c>
      <c r="D65" s="2"/>
      <c r="E65" s="2" t="s">
        <v>32</v>
      </c>
      <c r="F65" s="2">
        <v>473</v>
      </c>
      <c r="G65" s="3">
        <v>0.5696</v>
      </c>
      <c r="H65" s="3">
        <v>0.4304</v>
      </c>
      <c r="I65" s="3">
        <v>0.45340000000000003</v>
      </c>
      <c r="J65" s="3">
        <v>0.20200000000000001</v>
      </c>
      <c r="K65" s="3">
        <v>0.1527</v>
      </c>
      <c r="L65" s="3">
        <v>0.1918</v>
      </c>
      <c r="M65" s="2">
        <v>278056</v>
      </c>
      <c r="N65" s="2">
        <v>157</v>
      </c>
      <c r="O65" s="2">
        <v>1748</v>
      </c>
      <c r="P65" s="2"/>
      <c r="Q65" s="3">
        <v>0.1913</v>
      </c>
      <c r="R65" s="3">
        <v>0.27</v>
      </c>
      <c r="S65" s="2" t="s">
        <v>128</v>
      </c>
      <c r="T65" s="2" t="s">
        <v>33</v>
      </c>
      <c r="U65" s="2" t="s">
        <v>35</v>
      </c>
      <c r="V65" s="4">
        <f>_xlfn.IFNA(VLOOKUP(A65,'[1]End to End CR'!$A$1:$D$127,2,0),"")</f>
        <v>0.45340314136125653</v>
      </c>
      <c r="W65" s="4">
        <f>_xlfn.IFNA(VLOOKUP(A65,'[1]End to End CR'!$A$1:$D$127,3,0),"")</f>
        <v>0.48161120840630472</v>
      </c>
      <c r="X65" s="4">
        <f>_xlfn.IFNA(VLOOKUP(A65,'[1]End to End CR'!$A$1:$D$127,4,0),"")</f>
        <v>0.46107784431137727</v>
      </c>
      <c r="Y65" s="5">
        <f>AVERAGE(V65,W65,X65)</f>
        <v>0.46536406469297953</v>
      </c>
      <c r="Z65">
        <f>IF(AND(X65="",W65="",V65=""),1,0)</f>
        <v>0</v>
      </c>
      <c r="AA65" t="str">
        <f>IF(Y65&gt;=R65,"Rise", "Dip")</f>
        <v>Rise</v>
      </c>
      <c r="AB65" s="4">
        <f>VLOOKUP(A65,'[1]End to End CR'!$F$1:$I$127,4,0)</f>
        <v>0.46333933624903523</v>
      </c>
      <c r="AC65" t="str">
        <f t="shared" si="0"/>
        <v>Rise</v>
      </c>
      <c r="AD65" s="5">
        <f>AB65-R65</f>
        <v>0.19333933624903521</v>
      </c>
    </row>
    <row r="66" spans="1:30" x14ac:dyDescent="0.2">
      <c r="A66" s="2" t="s">
        <v>171</v>
      </c>
      <c r="B66" s="2" t="s">
        <v>172</v>
      </c>
      <c r="C66" s="2">
        <v>5094</v>
      </c>
      <c r="D66" s="2"/>
      <c r="E66" s="2" t="s">
        <v>51</v>
      </c>
      <c r="F66" s="2">
        <v>470</v>
      </c>
      <c r="G66" s="3">
        <v>0.9052</v>
      </c>
      <c r="H66" s="3">
        <v>9.4799999999999995E-2</v>
      </c>
      <c r="I66" s="3">
        <v>0.38100000000000001</v>
      </c>
      <c r="J66" s="3">
        <v>0.18099999999999999</v>
      </c>
      <c r="K66" s="3">
        <v>0.2571</v>
      </c>
      <c r="L66" s="3">
        <v>0.18099999999999999</v>
      </c>
      <c r="M66" s="2">
        <v>121620</v>
      </c>
      <c r="N66" s="2">
        <v>38</v>
      </c>
      <c r="O66" s="2">
        <v>3221</v>
      </c>
      <c r="P66" s="2"/>
      <c r="Q66" s="3">
        <v>0.10349999999999999</v>
      </c>
      <c r="R66" s="3">
        <v>0.25600000000000001</v>
      </c>
      <c r="S66" s="2" t="s">
        <v>33</v>
      </c>
      <c r="T66" s="2" t="s">
        <v>34</v>
      </c>
      <c r="U66" s="2" t="s">
        <v>35</v>
      </c>
      <c r="V66" s="4">
        <f>_xlfn.IFNA(VLOOKUP(A66,'[1]End to End CR'!$A$1:$D$127,2,0),"")</f>
        <v>0.10505319148936171</v>
      </c>
      <c r="W66" s="4">
        <f>_xlfn.IFNA(VLOOKUP(A66,'[1]End to End CR'!$A$1:$D$127,3,0),"")</f>
        <v>0</v>
      </c>
      <c r="X66" s="4">
        <f>_xlfn.IFNA(VLOOKUP(A66,'[1]End to End CR'!$A$1:$D$127,4,0),"")</f>
        <v>0</v>
      </c>
      <c r="Y66" s="5">
        <f>AVERAGE(V66,W66,X66)</f>
        <v>3.5017730496453903E-2</v>
      </c>
      <c r="Z66">
        <f>IF(AND(X66="",W66="",V66=""),1,0)</f>
        <v>0</v>
      </c>
      <c r="AA66" t="str">
        <f>IF(Y66&gt;=R66,"Rise", "Dip")</f>
        <v>Dip</v>
      </c>
      <c r="AB66" s="4">
        <f>VLOOKUP(A66,'[1]End to End CR'!$F$1:$I$127,4,0)</f>
        <v>0.10505319148936171</v>
      </c>
      <c r="AC66" t="str">
        <f t="shared" si="0"/>
        <v>Dip</v>
      </c>
      <c r="AD66" s="5">
        <f>AB66-R66</f>
        <v>-0.1509468085106383</v>
      </c>
    </row>
    <row r="67" spans="1:30" x14ac:dyDescent="0.2">
      <c r="A67" s="2" t="s">
        <v>173</v>
      </c>
      <c r="B67" s="2" t="s">
        <v>174</v>
      </c>
      <c r="C67" s="2">
        <v>5499</v>
      </c>
      <c r="D67" s="2"/>
      <c r="E67" s="2" t="s">
        <v>32</v>
      </c>
      <c r="F67" s="2">
        <v>437</v>
      </c>
      <c r="G67" s="3">
        <v>0.91100000000000003</v>
      </c>
      <c r="H67" s="3">
        <v>8.8999999999999996E-2</v>
      </c>
      <c r="I67" s="3">
        <v>0.38750000000000001</v>
      </c>
      <c r="J67" s="3">
        <v>0.22720000000000001</v>
      </c>
      <c r="K67" s="3">
        <v>0.19259999999999999</v>
      </c>
      <c r="L67" s="3">
        <v>0.19259999999999999</v>
      </c>
      <c r="M67" s="2">
        <v>116683</v>
      </c>
      <c r="N67" s="2">
        <v>164</v>
      </c>
      <c r="O67" s="2">
        <v>712</v>
      </c>
      <c r="P67" s="2"/>
      <c r="Q67" s="3">
        <v>0.19750000000000001</v>
      </c>
      <c r="R67" s="3">
        <v>0.41720000000000002</v>
      </c>
      <c r="S67" s="2" t="s">
        <v>33</v>
      </c>
      <c r="T67" s="2" t="s">
        <v>175</v>
      </c>
      <c r="U67" s="2" t="s">
        <v>35</v>
      </c>
      <c r="V67" s="4">
        <f>_xlfn.IFNA(VLOOKUP(A67,'[1]End to End CR'!$A$1:$D$127,2,0),"")</f>
        <v>0.51251956181533642</v>
      </c>
      <c r="W67" s="4">
        <f>_xlfn.IFNA(VLOOKUP(A67,'[1]End to End CR'!$A$1:$D$127,3,0),"")</f>
        <v>0.47206165703275532</v>
      </c>
      <c r="X67" s="4">
        <f>_xlfn.IFNA(VLOOKUP(A67,'[1]End to End CR'!$A$1:$D$127,4,0),"")</f>
        <v>0.45503597122302158</v>
      </c>
      <c r="Y67" s="5">
        <f>AVERAGE(V67,W67,X67)</f>
        <v>0.47987239669037113</v>
      </c>
      <c r="Z67">
        <f>IF(AND(X67="",W67="",V67=""),1,0)</f>
        <v>0</v>
      </c>
      <c r="AA67" t="str">
        <f>IF(Y67&gt;=R67,"Rise", "Dip")</f>
        <v>Rise</v>
      </c>
      <c r="AB67" s="4">
        <f>VLOOKUP(A67,'[1]End to End CR'!$F$1:$I$127,4,0)</f>
        <v>0.48036483405117814</v>
      </c>
      <c r="AC67" t="str">
        <f t="shared" si="0"/>
        <v>Rise</v>
      </c>
      <c r="AD67" s="5">
        <f>AB67-R67</f>
        <v>6.316483405117812E-2</v>
      </c>
    </row>
    <row r="68" spans="1:30" x14ac:dyDescent="0.2">
      <c r="A68" s="2" t="s">
        <v>176</v>
      </c>
      <c r="B68" s="2" t="s">
        <v>177</v>
      </c>
      <c r="C68" s="2">
        <v>5691</v>
      </c>
      <c r="D68" s="2"/>
      <c r="E68" s="2" t="s">
        <v>32</v>
      </c>
      <c r="F68" s="2">
        <v>414</v>
      </c>
      <c r="G68" s="3">
        <v>0.98470000000000002</v>
      </c>
      <c r="H68" s="3">
        <v>1.5299999999999999E-2</v>
      </c>
      <c r="I68" s="3">
        <v>0.18459999999999999</v>
      </c>
      <c r="J68" s="3">
        <v>0.24740000000000001</v>
      </c>
      <c r="K68" s="3">
        <v>0.3569</v>
      </c>
      <c r="L68" s="3">
        <v>0.21110000000000001</v>
      </c>
      <c r="M68" s="2">
        <v>196948</v>
      </c>
      <c r="N68" s="2">
        <v>159</v>
      </c>
      <c r="O68" s="2">
        <v>1358</v>
      </c>
      <c r="P68" s="2"/>
      <c r="Q68" s="3">
        <v>0.124</v>
      </c>
      <c r="R68" s="3">
        <v>0.44429999999999997</v>
      </c>
      <c r="S68" s="2" t="s">
        <v>128</v>
      </c>
      <c r="T68" s="2" t="s">
        <v>34</v>
      </c>
      <c r="U68" s="2" t="s">
        <v>35</v>
      </c>
      <c r="V68" s="4">
        <f>_xlfn.IFNA(VLOOKUP(A68,'[1]End to End CR'!$A$1:$D$127,2,0),"")</f>
        <v>0.43637724550898205</v>
      </c>
      <c r="W68" s="4">
        <f>_xlfn.IFNA(VLOOKUP(A68,'[1]End to End CR'!$A$1:$D$127,3,0),"")</f>
        <v>0.43875278396436523</v>
      </c>
      <c r="X68" s="4">
        <f>_xlfn.IFNA(VLOOKUP(A68,'[1]End to End CR'!$A$1:$D$127,4,0),"")</f>
        <v>0.5074626865671642</v>
      </c>
      <c r="Y68" s="5">
        <f>AVERAGE(V68,W68,X68)</f>
        <v>0.46086423868017051</v>
      </c>
      <c r="Z68">
        <f>IF(AND(X68="",W68="",V68=""),1,0)</f>
        <v>0</v>
      </c>
      <c r="AA68" t="str">
        <f>IF(Y68&gt;=R68,"Rise", "Dip")</f>
        <v>Rise</v>
      </c>
      <c r="AB68" s="4">
        <f>VLOOKUP(A68,'[1]End to End CR'!$F$1:$I$127,4,0)</f>
        <v>0.43952483801295894</v>
      </c>
      <c r="AC68" t="str">
        <f t="shared" si="0"/>
        <v>Rise</v>
      </c>
      <c r="AD68" s="5">
        <f>AB68-R68</f>
        <v>-4.7751619870410322E-3</v>
      </c>
    </row>
    <row r="69" spans="1:30" x14ac:dyDescent="0.2">
      <c r="A69" s="2" t="s">
        <v>178</v>
      </c>
      <c r="B69" s="2" t="s">
        <v>179</v>
      </c>
      <c r="C69" s="2">
        <v>5661</v>
      </c>
      <c r="D69" s="2"/>
      <c r="E69" s="2" t="s">
        <v>51</v>
      </c>
      <c r="F69" s="2">
        <v>414</v>
      </c>
      <c r="G69" s="3">
        <v>0.91390000000000005</v>
      </c>
      <c r="H69" s="3">
        <v>8.6099999999999996E-2</v>
      </c>
      <c r="I69" s="3">
        <v>0.30530000000000002</v>
      </c>
      <c r="J69" s="3">
        <v>0.25769999999999998</v>
      </c>
      <c r="K69" s="3">
        <v>0.20369999999999999</v>
      </c>
      <c r="L69" s="3">
        <v>0.23330000000000001</v>
      </c>
      <c r="M69" s="2">
        <v>203769</v>
      </c>
      <c r="N69" s="2">
        <v>163</v>
      </c>
      <c r="O69" s="2">
        <v>1220</v>
      </c>
      <c r="P69" s="2"/>
      <c r="Q69" s="3">
        <v>0.15959999999999999</v>
      </c>
      <c r="R69" s="3">
        <v>0.59630000000000005</v>
      </c>
      <c r="S69" s="2" t="s">
        <v>33</v>
      </c>
      <c r="T69" s="2" t="s">
        <v>34</v>
      </c>
      <c r="U69" s="2" t="s">
        <v>35</v>
      </c>
      <c r="V69" s="4">
        <f>_xlfn.IFNA(VLOOKUP(A69,'[1]End to End CR'!$A$1:$D$127,2,0),"")</f>
        <v>0.46153846153846156</v>
      </c>
      <c r="W69" s="4">
        <f>_xlfn.IFNA(VLOOKUP(A69,'[1]End to End CR'!$A$1:$D$127,3,0),"")</f>
        <v>0.45968790637191159</v>
      </c>
      <c r="X69" s="4">
        <f>_xlfn.IFNA(VLOOKUP(A69,'[1]End to End CR'!$A$1:$D$127,4,0),"")</f>
        <v>0.40924092409240925</v>
      </c>
      <c r="Y69" s="5">
        <f>AVERAGE(V69,W69,X69)</f>
        <v>0.44348909733426084</v>
      </c>
      <c r="Z69">
        <f>IF(AND(X69="",W69="",V69=""),1,0)</f>
        <v>0</v>
      </c>
      <c r="AA69" t="str">
        <f>IF(Y69&gt;=R69,"Rise", "Dip")</f>
        <v>Dip</v>
      </c>
      <c r="AB69" s="4">
        <f>VLOOKUP(A69,'[1]End to End CR'!$F$1:$I$127,4,0)</f>
        <v>0.45655650319829422</v>
      </c>
      <c r="AC69" t="str">
        <f t="shared" si="0"/>
        <v>Dip</v>
      </c>
      <c r="AD69" s="5">
        <f>AB69-R69</f>
        <v>-0.13974349680170584</v>
      </c>
    </row>
    <row r="70" spans="1:30" x14ac:dyDescent="0.2">
      <c r="A70" s="2" t="s">
        <v>180</v>
      </c>
      <c r="B70" s="2" t="s">
        <v>181</v>
      </c>
      <c r="C70" s="2">
        <v>5977</v>
      </c>
      <c r="D70" s="2"/>
      <c r="E70" s="2" t="s">
        <v>32</v>
      </c>
      <c r="F70" s="2">
        <v>410</v>
      </c>
      <c r="G70" s="3">
        <v>0.89549999999999996</v>
      </c>
      <c r="H70" s="3">
        <v>0.1045</v>
      </c>
      <c r="I70" s="3">
        <v>0.44879999999999998</v>
      </c>
      <c r="J70" s="3">
        <v>0.2208</v>
      </c>
      <c r="K70" s="3">
        <v>0.1661</v>
      </c>
      <c r="L70" s="3">
        <v>0.1643</v>
      </c>
      <c r="M70" s="2">
        <v>96712</v>
      </c>
      <c r="N70" s="2">
        <v>66</v>
      </c>
      <c r="O70" s="2">
        <v>1435</v>
      </c>
      <c r="P70" s="2"/>
      <c r="Q70" s="3">
        <v>0.21110000000000001</v>
      </c>
      <c r="R70" s="3">
        <v>0.24840000000000001</v>
      </c>
      <c r="S70" s="2" t="s">
        <v>33</v>
      </c>
      <c r="T70" s="2" t="s">
        <v>34</v>
      </c>
      <c r="U70" s="2" t="s">
        <v>38</v>
      </c>
      <c r="V70" s="4">
        <f>_xlfn.IFNA(VLOOKUP(A70,'[1]End to End CR'!$A$1:$D$127,2,0),"")</f>
        <v>0.22800495662949194</v>
      </c>
      <c r="W70" s="4">
        <f>_xlfn.IFNA(VLOOKUP(A70,'[1]End to End CR'!$A$1:$D$127,3,0),"")</f>
        <v>0.25468750000000001</v>
      </c>
      <c r="X70" s="4">
        <f>_xlfn.IFNA(VLOOKUP(A70,'[1]End to End CR'!$A$1:$D$127,4,0),"")</f>
        <v>0</v>
      </c>
      <c r="Y70" s="5">
        <f>AVERAGE(V70,W70,X70)</f>
        <v>0.16089748554316399</v>
      </c>
      <c r="Z70">
        <f>IF(AND(X70="",W70="",V70=""),1,0)</f>
        <v>0</v>
      </c>
      <c r="AA70" t="str">
        <f>IF(Y70&gt;=R70,"Rise", "Dip")</f>
        <v>Dip</v>
      </c>
      <c r="AB70" s="4">
        <f>VLOOKUP(A70,'[1]End to End CR'!$F$1:$I$127,4,0)</f>
        <v>0.23558118899733807</v>
      </c>
      <c r="AC70" t="str">
        <f t="shared" si="0"/>
        <v>Rise</v>
      </c>
      <c r="AD70" s="5">
        <f>AB70-R70</f>
        <v>-1.281881100266194E-2</v>
      </c>
    </row>
    <row r="71" spans="1:30" x14ac:dyDescent="0.2">
      <c r="A71" s="2" t="s">
        <v>182</v>
      </c>
      <c r="B71" s="2" t="s">
        <v>183</v>
      </c>
      <c r="C71" s="2">
        <v>5691</v>
      </c>
      <c r="D71" s="2"/>
      <c r="E71" s="2" t="s">
        <v>51</v>
      </c>
      <c r="F71" s="2">
        <v>365</v>
      </c>
      <c r="G71" s="3">
        <v>0.96579999999999999</v>
      </c>
      <c r="H71" s="3">
        <v>3.4200000000000001E-2</v>
      </c>
      <c r="I71" s="3">
        <v>0.46450000000000002</v>
      </c>
      <c r="J71" s="3">
        <v>0.20069999999999999</v>
      </c>
      <c r="K71" s="3">
        <v>0.16869999999999999</v>
      </c>
      <c r="L71" s="3">
        <v>0.1661</v>
      </c>
      <c r="M71" s="2">
        <v>89536</v>
      </c>
      <c r="N71" s="2">
        <v>106</v>
      </c>
      <c r="O71" s="2">
        <v>853</v>
      </c>
      <c r="P71" s="2"/>
      <c r="Q71" s="3">
        <v>9.1700000000000004E-2</v>
      </c>
      <c r="R71" s="3">
        <v>0.30299999999999999</v>
      </c>
      <c r="S71" s="2" t="s">
        <v>33</v>
      </c>
      <c r="T71" s="2" t="s">
        <v>34</v>
      </c>
      <c r="U71" s="2" t="s">
        <v>72</v>
      </c>
      <c r="V71" s="4">
        <f>_xlfn.IFNA(VLOOKUP(A71,'[1]End to End CR'!$A$1:$D$127,2,0),"")</f>
        <v>0.36863136863136864</v>
      </c>
      <c r="W71" s="4">
        <f>_xlfn.IFNA(VLOOKUP(A71,'[1]End to End CR'!$A$1:$D$127,3,0),"")</f>
        <v>0.32885085574572126</v>
      </c>
      <c r="X71" s="4">
        <f>_xlfn.IFNA(VLOOKUP(A71,'[1]End to End CR'!$A$1:$D$127,4,0),"")</f>
        <v>0.36821705426356588</v>
      </c>
      <c r="Y71" s="5">
        <f>AVERAGE(V71,W71,X71)</f>
        <v>0.35523309288021859</v>
      </c>
      <c r="Z71">
        <f>IF(AND(X71="",W71="",V71=""),1,0)</f>
        <v>0</v>
      </c>
      <c r="AA71" t="str">
        <f>IF(Y71&gt;=R71,"Rise", "Dip")</f>
        <v>Rise</v>
      </c>
      <c r="AB71" s="4">
        <f>VLOOKUP(A71,'[1]End to End CR'!$F$1:$I$127,4,0)</f>
        <v>0.34945763705658167</v>
      </c>
      <c r="AC71" t="str">
        <f t="shared" si="0"/>
        <v>Rise</v>
      </c>
      <c r="AD71" s="5">
        <f>AB71-R71</f>
        <v>4.645763705658168E-2</v>
      </c>
    </row>
    <row r="72" spans="1:30" x14ac:dyDescent="0.2">
      <c r="A72" s="2" t="s">
        <v>184</v>
      </c>
      <c r="B72" s="2" t="s">
        <v>185</v>
      </c>
      <c r="C72" s="2">
        <v>5699</v>
      </c>
      <c r="D72" s="2"/>
      <c r="E72" s="2" t="s">
        <v>32</v>
      </c>
      <c r="F72" s="2">
        <v>358</v>
      </c>
      <c r="G72" s="3">
        <v>0.89290000000000003</v>
      </c>
      <c r="H72" s="3">
        <v>0.1071</v>
      </c>
      <c r="I72" s="3">
        <v>0.31009999999999999</v>
      </c>
      <c r="J72" s="3">
        <v>0.28849999999999998</v>
      </c>
      <c r="K72" s="3">
        <v>0.17069999999999999</v>
      </c>
      <c r="L72" s="3">
        <v>0.23080000000000001</v>
      </c>
      <c r="M72" s="2">
        <v>214767</v>
      </c>
      <c r="N72" s="2">
        <v>84</v>
      </c>
      <c r="O72" s="2">
        <v>2530</v>
      </c>
      <c r="P72" s="2"/>
      <c r="Q72" s="3">
        <v>0.1143</v>
      </c>
      <c r="R72" s="3">
        <v>0.38</v>
      </c>
      <c r="S72" s="2" t="s">
        <v>33</v>
      </c>
      <c r="T72" s="2" t="s">
        <v>34</v>
      </c>
      <c r="U72" s="2" t="s">
        <v>72</v>
      </c>
      <c r="V72" s="4">
        <f>_xlfn.IFNA(VLOOKUP(A72,'[1]End to End CR'!$A$1:$D$127,2,0),"")</f>
        <v>0</v>
      </c>
      <c r="W72" s="4">
        <f>_xlfn.IFNA(VLOOKUP(A72,'[1]End to End CR'!$A$1:$D$127,3,0),"")</f>
        <v>0.30497131931166349</v>
      </c>
      <c r="X72" s="4">
        <f>_xlfn.IFNA(VLOOKUP(A72,'[1]End to End CR'!$A$1:$D$127,4,0),"")</f>
        <v>0.35335689045936397</v>
      </c>
      <c r="Y72" s="5">
        <f>AVERAGE(V72,W72,X72)</f>
        <v>0.2194427365903425</v>
      </c>
      <c r="Z72">
        <f>IF(AND(X72="",W72="",V72=""),1,0)</f>
        <v>0</v>
      </c>
      <c r="AA72" t="str">
        <f>IF(Y72&gt;=R72,"Rise", "Dip")</f>
        <v>Dip</v>
      </c>
      <c r="AB72" s="4">
        <f>VLOOKUP(A72,'[1]End to End CR'!$F$1:$I$127,4,0)</f>
        <v>0.31527464258841231</v>
      </c>
      <c r="AC72" t="str">
        <f t="shared" si="0"/>
        <v>Dip</v>
      </c>
      <c r="AD72" s="5">
        <f>AB72-R72</f>
        <v>-6.4725357411587692E-2</v>
      </c>
    </row>
    <row r="73" spans="1:30" x14ac:dyDescent="0.2">
      <c r="A73" s="2" t="s">
        <v>186</v>
      </c>
      <c r="B73" s="2" t="s">
        <v>187</v>
      </c>
      <c r="C73" s="2">
        <v>5977</v>
      </c>
      <c r="D73" s="2"/>
      <c r="E73" s="2" t="s">
        <v>32</v>
      </c>
      <c r="F73" s="2">
        <v>348</v>
      </c>
      <c r="G73" s="3">
        <v>0.91269999999999996</v>
      </c>
      <c r="H73" s="3">
        <v>8.7300000000000003E-2</v>
      </c>
      <c r="I73" s="3">
        <v>0.21790000000000001</v>
      </c>
      <c r="J73" s="3">
        <v>0.26750000000000002</v>
      </c>
      <c r="K73" s="3">
        <v>0.38440000000000002</v>
      </c>
      <c r="L73" s="3">
        <v>0.13020000000000001</v>
      </c>
      <c r="M73" s="2">
        <v>48818</v>
      </c>
      <c r="N73" s="2">
        <v>104</v>
      </c>
      <c r="O73" s="2">
        <v>469</v>
      </c>
      <c r="P73" s="2"/>
      <c r="Q73" s="3">
        <v>0.1225</v>
      </c>
      <c r="R73" s="3">
        <v>0.27700000000000002</v>
      </c>
      <c r="S73" s="2" t="s">
        <v>33</v>
      </c>
      <c r="T73" s="2" t="s">
        <v>34</v>
      </c>
      <c r="U73" s="2" t="s">
        <v>38</v>
      </c>
      <c r="V73" s="4">
        <f>_xlfn.IFNA(VLOOKUP(A73,'[1]End to End CR'!$A$1:$D$127,2,0),"")</f>
        <v>0.39851150202976998</v>
      </c>
      <c r="W73" s="4">
        <f>_xlfn.IFNA(VLOOKUP(A73,'[1]End to End CR'!$A$1:$D$127,3,0),"")</f>
        <v>0.43902439024390244</v>
      </c>
      <c r="X73" s="4">
        <f>_xlfn.IFNA(VLOOKUP(A73,'[1]End to End CR'!$A$1:$D$127,4,0),"")</f>
        <v>0.39798488664987408</v>
      </c>
      <c r="Y73" s="5">
        <f>AVERAGE(V73,W73,X73)</f>
        <v>0.41184025964118215</v>
      </c>
      <c r="Z73">
        <f>IF(AND(X73="",W73="",V73=""),1,0)</f>
        <v>0</v>
      </c>
      <c r="AA73" t="str">
        <f>IF(Y73&gt;=R73,"Rise", "Dip")</f>
        <v>Rise</v>
      </c>
      <c r="AB73" s="4">
        <f>VLOOKUP(A73,'[1]End to End CR'!$F$1:$I$127,4,0)</f>
        <v>0.41118421052631576</v>
      </c>
      <c r="AC73" t="str">
        <f t="shared" si="0"/>
        <v>Rise</v>
      </c>
      <c r="AD73" s="5">
        <f>AB73-R73</f>
        <v>0.13418421052631574</v>
      </c>
    </row>
    <row r="74" spans="1:30" x14ac:dyDescent="0.2">
      <c r="A74" s="2" t="s">
        <v>188</v>
      </c>
      <c r="B74" s="2" t="s">
        <v>189</v>
      </c>
      <c r="C74" s="2">
        <v>5941</v>
      </c>
      <c r="D74" s="2"/>
      <c r="E74" s="2" t="s">
        <v>32</v>
      </c>
      <c r="F74" s="2">
        <v>335</v>
      </c>
      <c r="G74" s="3">
        <v>0.95499999999999996</v>
      </c>
      <c r="H74" s="3">
        <v>4.4999999999999998E-2</v>
      </c>
      <c r="I74" s="3">
        <v>0.1431</v>
      </c>
      <c r="J74" s="3">
        <v>0.19589999999999999</v>
      </c>
      <c r="K74" s="3">
        <v>0.49149999999999999</v>
      </c>
      <c r="L74" s="3">
        <v>0.16950000000000001</v>
      </c>
      <c r="M74" s="2">
        <v>213939</v>
      </c>
      <c r="N74" s="2">
        <v>125</v>
      </c>
      <c r="O74" s="2">
        <v>1704</v>
      </c>
      <c r="P74" s="2"/>
      <c r="Q74" s="3">
        <v>0.1186</v>
      </c>
      <c r="R74" s="3">
        <v>0.307</v>
      </c>
      <c r="S74" s="2" t="s">
        <v>33</v>
      </c>
      <c r="T74" s="2" t="s">
        <v>34</v>
      </c>
      <c r="U74" s="2" t="s">
        <v>72</v>
      </c>
      <c r="V74" s="4" t="str">
        <f>_xlfn.IFNA(VLOOKUP(A74,'[1]End to End CR'!$A$1:$D$127,2,0),"")</f>
        <v/>
      </c>
      <c r="W74" s="4">
        <f>_xlfn.IFNA(VLOOKUP(A74,'[1]End to End CR'!$A$1:$D$127,3,0),"")</f>
        <v>0.31730769230769229</v>
      </c>
      <c r="X74" s="4">
        <f>_xlfn.IFNA(VLOOKUP(A74,'[1]End to End CR'!$A$1:$D$127,4,0),"")</f>
        <v>0.36893203883495146</v>
      </c>
      <c r="Y74" s="5">
        <f>AVERAGE(V74,W74,X74)</f>
        <v>0.3431198655713219</v>
      </c>
      <c r="Z74">
        <f>IF(AND(X74="",W74="",V74=""),1,0)</f>
        <v>0</v>
      </c>
      <c r="AA74" t="str">
        <f>IF(Y74&gt;=R74,"Rise", "Dip")</f>
        <v>Rise</v>
      </c>
      <c r="AB74" s="4">
        <f>VLOOKUP(A74,'[1]End to End CR'!$F$1:$I$127,4,0)</f>
        <v>0.3201024327784891</v>
      </c>
      <c r="AC74" t="str">
        <f t="shared" ref="AC74:AC134" si="1">IF(AB74+0.015&lt;=R74,"Dip","Rise")</f>
        <v>Rise</v>
      </c>
      <c r="AD74" s="5">
        <f>AB74-R74</f>
        <v>1.3102432778489104E-2</v>
      </c>
    </row>
    <row r="75" spans="1:30" x14ac:dyDescent="0.2">
      <c r="A75" s="2" t="s">
        <v>190</v>
      </c>
      <c r="B75" s="2" t="s">
        <v>191</v>
      </c>
      <c r="C75" s="2">
        <v>5691</v>
      </c>
      <c r="D75" s="2"/>
      <c r="E75" s="2" t="s">
        <v>32</v>
      </c>
      <c r="F75" s="2">
        <v>332</v>
      </c>
      <c r="G75" s="3">
        <v>0.79910000000000003</v>
      </c>
      <c r="H75" s="3">
        <v>0.2009</v>
      </c>
      <c r="I75" s="3">
        <v>0.25</v>
      </c>
      <c r="J75" s="3">
        <v>0.5</v>
      </c>
      <c r="K75" s="3">
        <v>0.1875</v>
      </c>
      <c r="L75" s="3">
        <v>6.25E-2</v>
      </c>
      <c r="M75" s="2">
        <v>76300</v>
      </c>
      <c r="N75" s="2">
        <v>4</v>
      </c>
      <c r="O75" s="2">
        <v>12721</v>
      </c>
      <c r="P75" s="2"/>
      <c r="Q75" s="3">
        <v>3.5700000000000003E-2</v>
      </c>
      <c r="R75" s="3">
        <v>0.1386</v>
      </c>
      <c r="S75" s="2" t="s">
        <v>33</v>
      </c>
      <c r="T75" s="2" t="s">
        <v>34</v>
      </c>
      <c r="U75" s="2" t="s">
        <v>35</v>
      </c>
      <c r="V75" s="4">
        <f>_xlfn.IFNA(VLOOKUP(A75,'[1]End to End CR'!$A$1:$D$127,2,0),"")</f>
        <v>0.33333333333333331</v>
      </c>
      <c r="W75" s="4">
        <f>_xlfn.IFNA(VLOOKUP(A75,'[1]End to End CR'!$A$1:$D$127,3,0),"")</f>
        <v>1.3761467889908258E-2</v>
      </c>
      <c r="X75" s="4">
        <f>_xlfn.IFNA(VLOOKUP(A75,'[1]End to End CR'!$A$1:$D$127,4,0),"")</f>
        <v>0</v>
      </c>
      <c r="Y75" s="5">
        <f>AVERAGE(V75,W75,X75)</f>
        <v>0.11569826707441384</v>
      </c>
      <c r="Z75">
        <f>IF(AND(X75="",W75="",V75=""),1,0)</f>
        <v>0</v>
      </c>
      <c r="AA75" t="str">
        <f>IF(Y75&gt;=R75,"Rise", "Dip")</f>
        <v>Dip</v>
      </c>
      <c r="AB75" s="4">
        <f>VLOOKUP(A75,'[1]End to End CR'!$F$1:$I$127,4,0)</f>
        <v>1.5945330296127564E-2</v>
      </c>
      <c r="AC75" t="str">
        <f t="shared" si="1"/>
        <v>Dip</v>
      </c>
      <c r="AD75" s="5">
        <f>AB75-R75</f>
        <v>-0.12265466970387244</v>
      </c>
    </row>
    <row r="76" spans="1:30" x14ac:dyDescent="0.2">
      <c r="A76" s="2" t="s">
        <v>192</v>
      </c>
      <c r="B76" s="2" t="s">
        <v>193</v>
      </c>
      <c r="C76" s="2">
        <v>5691</v>
      </c>
      <c r="D76" s="2"/>
      <c r="E76" s="2" t="s">
        <v>32</v>
      </c>
      <c r="F76" s="2">
        <v>331</v>
      </c>
      <c r="G76" s="3">
        <v>0.91110000000000002</v>
      </c>
      <c r="H76" s="3">
        <v>8.8900000000000007E-2</v>
      </c>
      <c r="I76" s="3">
        <v>0.35260000000000002</v>
      </c>
      <c r="J76" s="3">
        <v>0.25259999999999999</v>
      </c>
      <c r="K76" s="3">
        <v>0.23949999999999999</v>
      </c>
      <c r="L76" s="3">
        <v>0.15529999999999999</v>
      </c>
      <c r="M76" s="2">
        <v>218152</v>
      </c>
      <c r="N76" s="2">
        <v>116</v>
      </c>
      <c r="O76" s="2">
        <v>1891</v>
      </c>
      <c r="P76" s="2"/>
      <c r="Q76" s="3">
        <v>0.108</v>
      </c>
      <c r="R76" s="3">
        <v>0.38</v>
      </c>
      <c r="S76" s="2" t="s">
        <v>33</v>
      </c>
      <c r="T76" s="2" t="s">
        <v>34</v>
      </c>
      <c r="U76" s="2" t="s">
        <v>72</v>
      </c>
      <c r="V76" s="4">
        <f>_xlfn.IFNA(VLOOKUP(A76,'[1]End to End CR'!$A$1:$D$127,2,0),"")</f>
        <v>0</v>
      </c>
      <c r="W76" s="4">
        <f>_xlfn.IFNA(VLOOKUP(A76,'[1]End to End CR'!$A$1:$D$127,3,0),"")</f>
        <v>0.73895582329317266</v>
      </c>
      <c r="X76" s="4">
        <f>_xlfn.IFNA(VLOOKUP(A76,'[1]End to End CR'!$A$1:$D$127,4,0),"")</f>
        <v>0.68307086614173229</v>
      </c>
      <c r="Y76" s="5">
        <f>AVERAGE(V76,W76,X76)</f>
        <v>0.47400889647830163</v>
      </c>
      <c r="Z76">
        <f>IF(AND(X76="",W76="",V76=""),1,0)</f>
        <v>0</v>
      </c>
      <c r="AA76" t="str">
        <f>IF(Y76&gt;=R76,"Rise", "Dip")</f>
        <v>Rise</v>
      </c>
      <c r="AB76" s="4">
        <f>VLOOKUP(A76,'[1]End to End CR'!$F$1:$I$127,4,0)</f>
        <v>0.34703557312252964</v>
      </c>
      <c r="AC76" t="str">
        <f t="shared" si="1"/>
        <v>Dip</v>
      </c>
      <c r="AD76" s="5">
        <f>AB76-R76</f>
        <v>-3.2964426877470365E-2</v>
      </c>
    </row>
    <row r="77" spans="1:30" x14ac:dyDescent="0.2">
      <c r="A77" s="2" t="s">
        <v>194</v>
      </c>
      <c r="B77" s="2" t="s">
        <v>195</v>
      </c>
      <c r="C77" s="2">
        <v>5699</v>
      </c>
      <c r="D77" s="2"/>
      <c r="E77" s="2" t="s">
        <v>32</v>
      </c>
      <c r="F77" s="2">
        <v>285</v>
      </c>
      <c r="G77" s="3">
        <v>0.92810000000000004</v>
      </c>
      <c r="H77" s="3">
        <v>7.1900000000000006E-2</v>
      </c>
      <c r="I77" s="3">
        <v>0.36699999999999999</v>
      </c>
      <c r="J77" s="3">
        <v>0.1835</v>
      </c>
      <c r="K77" s="3">
        <v>0.25690000000000002</v>
      </c>
      <c r="L77" s="3">
        <v>0.19270000000000001</v>
      </c>
      <c r="M77" s="2">
        <v>78138</v>
      </c>
      <c r="N77" s="2">
        <v>29</v>
      </c>
      <c r="O77" s="2">
        <v>2075</v>
      </c>
      <c r="P77" s="2"/>
      <c r="Q77" s="3">
        <v>9.7199999999999995E-2</v>
      </c>
      <c r="R77" s="3">
        <v>0.222</v>
      </c>
      <c r="S77" s="2" t="s">
        <v>33</v>
      </c>
      <c r="T77" s="2" t="s">
        <v>34</v>
      </c>
      <c r="U77" s="2" t="s">
        <v>35</v>
      </c>
      <c r="V77" s="4">
        <f>_xlfn.IFNA(VLOOKUP(A77,'[1]End to End CR'!$A$1:$D$127,2,0),"")</f>
        <v>0.22222222222222221</v>
      </c>
      <c r="W77" s="4">
        <f>_xlfn.IFNA(VLOOKUP(A77,'[1]End to End CR'!$A$1:$D$127,3,0),"")</f>
        <v>0.15625</v>
      </c>
      <c r="X77" s="4">
        <f>_xlfn.IFNA(VLOOKUP(A77,'[1]End to End CR'!$A$1:$D$127,4,0),"")</f>
        <v>0.13127853881278539</v>
      </c>
      <c r="Y77" s="5">
        <f>AVERAGE(V77,W77,X77)</f>
        <v>0.16991692034500253</v>
      </c>
      <c r="Z77">
        <f>IF(AND(X77="",W77="",V77=""),1,0)</f>
        <v>0</v>
      </c>
      <c r="AA77" t="str">
        <f>IF(Y77&gt;=R77,"Rise", "Dip")</f>
        <v>Dip</v>
      </c>
      <c r="AB77" s="4">
        <f>VLOOKUP(A77,'[1]End to End CR'!$F$1:$I$127,4,0)</f>
        <v>0.13475935828877006</v>
      </c>
      <c r="AC77" t="str">
        <f t="shared" si="1"/>
        <v>Dip</v>
      </c>
      <c r="AD77" s="5">
        <f>AB77-R77</f>
        <v>-8.7240641711229944E-2</v>
      </c>
    </row>
    <row r="78" spans="1:30" x14ac:dyDescent="0.2">
      <c r="A78" s="2" t="s">
        <v>196</v>
      </c>
      <c r="B78" s="2" t="s">
        <v>197</v>
      </c>
      <c r="C78" s="2">
        <v>5691</v>
      </c>
      <c r="D78" s="2"/>
      <c r="E78" s="2" t="s">
        <v>32</v>
      </c>
      <c r="F78" s="2">
        <v>278</v>
      </c>
      <c r="G78" s="3">
        <v>0.85860000000000003</v>
      </c>
      <c r="H78" s="3">
        <v>0.1414</v>
      </c>
      <c r="I78" s="3">
        <v>0.33589999999999998</v>
      </c>
      <c r="J78" s="3">
        <v>0.30470000000000003</v>
      </c>
      <c r="K78" s="3">
        <v>0.1797</v>
      </c>
      <c r="L78" s="3">
        <v>0.1797</v>
      </c>
      <c r="M78" s="2">
        <v>457589</v>
      </c>
      <c r="N78" s="2">
        <v>90</v>
      </c>
      <c r="O78" s="2">
        <v>5036</v>
      </c>
      <c r="P78" s="2"/>
      <c r="Q78" s="3">
        <v>0.16639999999999999</v>
      </c>
      <c r="R78" s="3">
        <v>0.47399999999999998</v>
      </c>
      <c r="S78" s="2" t="s">
        <v>33</v>
      </c>
      <c r="T78" s="2" t="s">
        <v>34</v>
      </c>
      <c r="U78" s="2" t="s">
        <v>72</v>
      </c>
      <c r="V78" s="4">
        <f>_xlfn.IFNA(VLOOKUP(A78,'[1]End to End CR'!$A$1:$D$127,2,0),"")</f>
        <v>0.43317230273752011</v>
      </c>
      <c r="W78" s="4">
        <f>_xlfn.IFNA(VLOOKUP(A78,'[1]End to End CR'!$A$1:$D$127,3,0),"")</f>
        <v>0</v>
      </c>
      <c r="X78" s="4">
        <f>_xlfn.IFNA(VLOOKUP(A78,'[1]End to End CR'!$A$1:$D$127,4,0),"")</f>
        <v>0</v>
      </c>
      <c r="Y78" s="5">
        <f>AVERAGE(V78,W78,X78)</f>
        <v>0.14439076757917338</v>
      </c>
      <c r="Z78">
        <f>IF(AND(X78="",W78="",V78=""),1,0)</f>
        <v>0</v>
      </c>
      <c r="AA78" t="str">
        <f>IF(Y78&gt;=R78,"Rise", "Dip")</f>
        <v>Dip</v>
      </c>
      <c r="AB78" s="4">
        <f>VLOOKUP(A78,'[1]End to End CR'!$F$1:$I$127,4,0)</f>
        <v>0.43317230273752011</v>
      </c>
      <c r="AC78" t="str">
        <f t="shared" si="1"/>
        <v>Dip</v>
      </c>
      <c r="AD78" s="5">
        <f>AB78-R78</f>
        <v>-4.0827697262479867E-2</v>
      </c>
    </row>
    <row r="79" spans="1:30" x14ac:dyDescent="0.2">
      <c r="A79" s="2" t="s">
        <v>198</v>
      </c>
      <c r="B79" s="2" t="s">
        <v>199</v>
      </c>
      <c r="C79" s="2">
        <v>5691</v>
      </c>
      <c r="D79" s="2"/>
      <c r="E79" s="2" t="s">
        <v>32</v>
      </c>
      <c r="F79" s="2">
        <v>275</v>
      </c>
      <c r="G79" s="3">
        <v>0.92579999999999996</v>
      </c>
      <c r="H79" s="3">
        <v>7.4200000000000002E-2</v>
      </c>
      <c r="I79" s="3">
        <v>0.33169999999999999</v>
      </c>
      <c r="J79" s="3">
        <v>0.28129999999999999</v>
      </c>
      <c r="K79" s="3">
        <v>0.34379999999999999</v>
      </c>
      <c r="L79" s="3">
        <v>4.3299999999999998E-2</v>
      </c>
      <c r="M79" s="2">
        <v>154482</v>
      </c>
      <c r="N79" s="2">
        <v>94</v>
      </c>
      <c r="O79" s="2">
        <v>1091</v>
      </c>
      <c r="P79" s="2"/>
      <c r="Q79" s="3">
        <v>9.1600000000000001E-2</v>
      </c>
      <c r="R79" s="3">
        <v>0.33</v>
      </c>
      <c r="S79" s="2" t="s">
        <v>33</v>
      </c>
      <c r="T79" s="2" t="s">
        <v>34</v>
      </c>
      <c r="U79" s="2" t="s">
        <v>72</v>
      </c>
      <c r="V79" s="4" t="str">
        <f>_xlfn.IFNA(VLOOKUP(A79,'[1]End to End CR'!$A$1:$D$127,2,0),"")</f>
        <v/>
      </c>
      <c r="W79" s="4">
        <f>_xlfn.IFNA(VLOOKUP(A79,'[1]End to End CR'!$A$1:$D$127,3,0),"")</f>
        <v>0.22727272727272727</v>
      </c>
      <c r="X79" s="4">
        <f>_xlfn.IFNA(VLOOKUP(A79,'[1]End to End CR'!$A$1:$D$127,4,0),"")</f>
        <v>0.27268408551068885</v>
      </c>
      <c r="Y79" s="5">
        <f>AVERAGE(V79,W79,X79)</f>
        <v>0.24997840639170804</v>
      </c>
      <c r="Z79">
        <f>IF(AND(X79="",W79="",V79=""),1,0)</f>
        <v>0</v>
      </c>
      <c r="AA79" t="str">
        <f>IF(Y79&gt;=R79,"Rise", "Dip")</f>
        <v>Dip</v>
      </c>
      <c r="AB79" s="4">
        <f>VLOOKUP(A79,'[1]End to End CR'!$F$1:$I$127,4,0)</f>
        <v>0.2717034256217738</v>
      </c>
      <c r="AC79" t="str">
        <f t="shared" si="1"/>
        <v>Dip</v>
      </c>
      <c r="AD79" s="5">
        <f>AB79-R79</f>
        <v>-5.8296574378226218E-2</v>
      </c>
    </row>
    <row r="80" spans="1:30" x14ac:dyDescent="0.2">
      <c r="A80" s="2" t="s">
        <v>200</v>
      </c>
      <c r="B80" s="2" t="s">
        <v>201</v>
      </c>
      <c r="C80" s="2">
        <v>5691</v>
      </c>
      <c r="D80" s="2"/>
      <c r="E80" s="2" t="s">
        <v>32</v>
      </c>
      <c r="F80" s="2">
        <v>273</v>
      </c>
      <c r="G80" s="3">
        <v>0.89219999999999999</v>
      </c>
      <c r="H80" s="3">
        <v>0.10780000000000001</v>
      </c>
      <c r="I80" s="3">
        <v>0.51090000000000002</v>
      </c>
      <c r="J80" s="3">
        <v>0.14599999999999999</v>
      </c>
      <c r="K80" s="3">
        <v>0.18859999999999999</v>
      </c>
      <c r="L80" s="3">
        <v>0.1545</v>
      </c>
      <c r="M80" s="2">
        <v>185137</v>
      </c>
      <c r="N80" s="2">
        <v>75</v>
      </c>
      <c r="O80" s="2">
        <v>2481</v>
      </c>
      <c r="P80" s="2"/>
      <c r="Q80" s="3">
        <v>0.1701</v>
      </c>
      <c r="R80" s="3">
        <v>0.34599999999999997</v>
      </c>
      <c r="S80" s="2" t="s">
        <v>33</v>
      </c>
      <c r="T80" s="2" t="s">
        <v>34</v>
      </c>
      <c r="U80" s="2" t="s">
        <v>35</v>
      </c>
      <c r="V80" s="4">
        <f>_xlfn.IFNA(VLOOKUP(A80,'[1]End to End CR'!$A$1:$D$127,2,0),"")</f>
        <v>0.3393782383419689</v>
      </c>
      <c r="W80" s="4">
        <f>_xlfn.IFNA(VLOOKUP(A80,'[1]End to End CR'!$A$1:$D$127,3,0),"")</f>
        <v>0.38590956887486855</v>
      </c>
      <c r="X80" s="4">
        <f>_xlfn.IFNA(VLOOKUP(A80,'[1]End to End CR'!$A$1:$D$127,4,0),"")</f>
        <v>0.44567219152854515</v>
      </c>
      <c r="Y80" s="5">
        <f>AVERAGE(V80,W80,X80)</f>
        <v>0.39031999958179414</v>
      </c>
      <c r="Z80">
        <f>IF(AND(X80="",W80="",V80=""),1,0)</f>
        <v>0</v>
      </c>
      <c r="AA80" t="str">
        <f>IF(Y80&gt;=R80,"Rise", "Dip")</f>
        <v>Rise</v>
      </c>
      <c r="AB80" s="4">
        <f>VLOOKUP(A80,'[1]End to End CR'!$F$1:$I$127,4,0)</f>
        <v>0.38437775816416592</v>
      </c>
      <c r="AC80" t="str">
        <f t="shared" si="1"/>
        <v>Rise</v>
      </c>
      <c r="AD80" s="5">
        <f>AB80-R80</f>
        <v>3.8377758164165943E-2</v>
      </c>
    </row>
    <row r="81" spans="1:30" x14ac:dyDescent="0.2">
      <c r="A81" s="2" t="s">
        <v>202</v>
      </c>
      <c r="B81" s="2" t="s">
        <v>203</v>
      </c>
      <c r="C81" s="2">
        <v>5661</v>
      </c>
      <c r="D81" s="2"/>
      <c r="E81" s="2" t="s">
        <v>51</v>
      </c>
      <c r="F81" s="2">
        <v>258</v>
      </c>
      <c r="G81" s="3">
        <v>0.97370000000000001</v>
      </c>
      <c r="H81" s="3">
        <v>2.63E-2</v>
      </c>
      <c r="I81" s="3">
        <v>0.21329999999999999</v>
      </c>
      <c r="J81" s="3">
        <v>0.25330000000000003</v>
      </c>
      <c r="K81" s="3">
        <v>0.36</v>
      </c>
      <c r="L81" s="3">
        <v>0.17330000000000001</v>
      </c>
      <c r="M81" s="2">
        <v>44440</v>
      </c>
      <c r="N81" s="2">
        <v>146</v>
      </c>
      <c r="O81" s="2">
        <v>315</v>
      </c>
      <c r="P81" s="2"/>
      <c r="Q81" s="3">
        <v>1.9E-2</v>
      </c>
      <c r="R81" s="3">
        <v>0.47499999999999998</v>
      </c>
      <c r="S81" s="2" t="s">
        <v>33</v>
      </c>
      <c r="T81" s="2" t="s">
        <v>34</v>
      </c>
      <c r="U81" s="2" t="s">
        <v>35</v>
      </c>
      <c r="V81" s="4">
        <f>_xlfn.IFNA(VLOOKUP(A81,'[1]End to End CR'!$A$1:$D$127,2,0),"")</f>
        <v>0</v>
      </c>
      <c r="W81" s="4" t="str">
        <f>_xlfn.IFNA(VLOOKUP(A81,'[1]End to End CR'!$A$1:$D$127,3,0),"")</f>
        <v/>
      </c>
      <c r="X81" s="4">
        <f>_xlfn.IFNA(VLOOKUP(A81,'[1]End to End CR'!$A$1:$D$127,4,0),"")</f>
        <v>0.43744292237442922</v>
      </c>
      <c r="Y81" s="5">
        <f>AVERAGE(V81,W81,X81)</f>
        <v>0.21872146118721461</v>
      </c>
      <c r="Z81">
        <f>IF(AND(X81="",W81="",V81=""),1,0)</f>
        <v>0</v>
      </c>
      <c r="AA81" t="str">
        <f>IF(Y81&gt;=R81,"Rise", "Dip")</f>
        <v>Dip</v>
      </c>
      <c r="AB81" s="4">
        <f>VLOOKUP(A81,'[1]End to End CR'!$F$1:$I$127,4,0)</f>
        <v>0.43624772313296906</v>
      </c>
      <c r="AC81" t="str">
        <f t="shared" si="1"/>
        <v>Dip</v>
      </c>
      <c r="AD81" s="5">
        <f>AB81-R81</f>
        <v>-3.8752276867030921E-2</v>
      </c>
    </row>
    <row r="82" spans="1:30" x14ac:dyDescent="0.2">
      <c r="A82" s="2" t="s">
        <v>204</v>
      </c>
      <c r="B82" s="2" t="s">
        <v>205</v>
      </c>
      <c r="C82" s="2">
        <v>5691</v>
      </c>
      <c r="D82" s="2"/>
      <c r="E82" s="2" t="s">
        <v>51</v>
      </c>
      <c r="F82" s="2">
        <v>251</v>
      </c>
      <c r="G82" s="3">
        <v>0.95340000000000003</v>
      </c>
      <c r="H82" s="3">
        <v>4.6600000000000003E-2</v>
      </c>
      <c r="I82" s="3">
        <v>0.3322</v>
      </c>
      <c r="J82" s="3">
        <v>0.2089</v>
      </c>
      <c r="K82" s="3">
        <v>0.17119999999999999</v>
      </c>
      <c r="L82" s="3">
        <v>0.28770000000000001</v>
      </c>
      <c r="M82" s="2">
        <v>227954</v>
      </c>
      <c r="N82" s="2">
        <v>91</v>
      </c>
      <c r="O82" s="2">
        <v>2487</v>
      </c>
      <c r="P82" s="2"/>
      <c r="Q82" s="3">
        <v>0.1492</v>
      </c>
      <c r="R82" s="3">
        <v>0.307</v>
      </c>
      <c r="S82" s="2" t="s">
        <v>33</v>
      </c>
      <c r="T82" s="2" t="s">
        <v>34</v>
      </c>
      <c r="U82" s="2" t="s">
        <v>72</v>
      </c>
      <c r="V82" s="4">
        <f>_xlfn.IFNA(VLOOKUP(A82,'[1]End to End CR'!$A$1:$D$127,2,0),"")</f>
        <v>0</v>
      </c>
      <c r="W82" s="4">
        <f>_xlfn.IFNA(VLOOKUP(A82,'[1]End to End CR'!$A$1:$D$127,3,0),"")</f>
        <v>0.3364485981308411</v>
      </c>
      <c r="X82" s="4">
        <f>_xlfn.IFNA(VLOOKUP(A82,'[1]End to End CR'!$A$1:$D$127,4,0),"")</f>
        <v>0.36483253588516745</v>
      </c>
      <c r="Y82" s="5">
        <f>AVERAGE(V82,W82,X82)</f>
        <v>0.23376037800533619</v>
      </c>
      <c r="Z82">
        <f>IF(AND(X82="",W82="",V82=""),1,0)</f>
        <v>0</v>
      </c>
      <c r="AA82" t="str">
        <f>IF(Y82&gt;=R82,"Rise", "Dip")</f>
        <v>Dip</v>
      </c>
      <c r="AB82" s="4">
        <f>VLOOKUP(A82,'[1]End to End CR'!$F$1:$I$127,4,0)</f>
        <v>0.35904761904761906</v>
      </c>
      <c r="AC82" t="str">
        <f t="shared" si="1"/>
        <v>Rise</v>
      </c>
      <c r="AD82" s="5">
        <f>AB82-R82</f>
        <v>5.2047619047619065E-2</v>
      </c>
    </row>
    <row r="83" spans="1:30" x14ac:dyDescent="0.2">
      <c r="A83" s="2" t="s">
        <v>206</v>
      </c>
      <c r="B83" s="2" t="s">
        <v>207</v>
      </c>
      <c r="C83" s="2">
        <v>5699</v>
      </c>
      <c r="D83" s="2"/>
      <c r="E83" s="2" t="s">
        <v>32</v>
      </c>
      <c r="F83" s="2">
        <v>240</v>
      </c>
      <c r="G83" s="3">
        <v>0.94220000000000004</v>
      </c>
      <c r="H83" s="3">
        <v>5.7799999999999997E-2</v>
      </c>
      <c r="I83" s="3">
        <v>0.2535</v>
      </c>
      <c r="J83" s="3">
        <v>0.25919999999999999</v>
      </c>
      <c r="K83" s="3">
        <v>0.24510000000000001</v>
      </c>
      <c r="L83" s="3">
        <v>0.24229999999999999</v>
      </c>
      <c r="M83" s="2">
        <v>183933</v>
      </c>
      <c r="N83" s="2">
        <v>82</v>
      </c>
      <c r="O83" s="2">
        <v>2243</v>
      </c>
      <c r="P83" s="2"/>
      <c r="Q83" s="3">
        <v>0.11210000000000001</v>
      </c>
      <c r="R83" s="3">
        <v>0.41</v>
      </c>
      <c r="S83" s="2" t="s">
        <v>33</v>
      </c>
      <c r="T83" s="2" t="s">
        <v>34</v>
      </c>
      <c r="U83" s="2" t="s">
        <v>72</v>
      </c>
      <c r="V83" s="4">
        <f>_xlfn.IFNA(VLOOKUP(A83,'[1]End to End CR'!$A$1:$D$127,2,0),"")</f>
        <v>0</v>
      </c>
      <c r="W83" s="4">
        <f>_xlfn.IFNA(VLOOKUP(A83,'[1]End to End CR'!$A$1:$D$127,3,0),"")</f>
        <v>0.39539748953974896</v>
      </c>
      <c r="X83" s="4">
        <f>_xlfn.IFNA(VLOOKUP(A83,'[1]End to End CR'!$A$1:$D$127,4,0),"")</f>
        <v>0.38045112781954887</v>
      </c>
      <c r="Y83" s="5">
        <f>AVERAGE(V83,W83,X83)</f>
        <v>0.25861620578643257</v>
      </c>
      <c r="Z83">
        <f>IF(AND(X83="",W83="",V83=""),1,0)</f>
        <v>0</v>
      </c>
      <c r="AA83" t="str">
        <f>IF(Y83&gt;=R83,"Rise", "Dip")</f>
        <v>Dip</v>
      </c>
      <c r="AB83" s="4">
        <f>VLOOKUP(A83,'[1]End to End CR'!$F$1:$I$127,4,0)</f>
        <v>0.38670166229221348</v>
      </c>
      <c r="AC83" t="str">
        <f t="shared" si="1"/>
        <v>Dip</v>
      </c>
      <c r="AD83" s="5">
        <f>AB83-R83</f>
        <v>-2.3298337707786498E-2</v>
      </c>
    </row>
    <row r="84" spans="1:30" x14ac:dyDescent="0.2">
      <c r="A84" s="2" t="s">
        <v>208</v>
      </c>
      <c r="B84" s="2" t="s">
        <v>209</v>
      </c>
      <c r="C84" s="2">
        <v>5691</v>
      </c>
      <c r="D84" s="2"/>
      <c r="E84" s="2" t="s">
        <v>51</v>
      </c>
      <c r="F84" s="2">
        <v>238</v>
      </c>
      <c r="G84" s="3">
        <v>0.88859999999999995</v>
      </c>
      <c r="H84" s="3">
        <v>0.1114</v>
      </c>
      <c r="I84" s="3">
        <v>0.3488</v>
      </c>
      <c r="J84" s="3">
        <v>0.13950000000000001</v>
      </c>
      <c r="K84" s="3">
        <v>0.25580000000000003</v>
      </c>
      <c r="L84" s="3">
        <v>0.25580000000000003</v>
      </c>
      <c r="M84" s="2">
        <v>106581</v>
      </c>
      <c r="N84" s="2">
        <v>36</v>
      </c>
      <c r="O84" s="2">
        <v>3064</v>
      </c>
      <c r="P84" s="2"/>
      <c r="Q84" s="3">
        <v>8.1900000000000001E-2</v>
      </c>
      <c r="R84" s="3">
        <v>0.34699999999999998</v>
      </c>
      <c r="S84" s="2" t="s">
        <v>33</v>
      </c>
      <c r="T84" s="2" t="s">
        <v>34</v>
      </c>
      <c r="U84" s="2" t="s">
        <v>72</v>
      </c>
      <c r="V84" s="4">
        <f>_xlfn.IFNA(VLOOKUP(A84,'[1]End to End CR'!$A$1:$D$127,2,0),"")</f>
        <v>0.19618528610354224</v>
      </c>
      <c r="W84" s="4">
        <f>_xlfn.IFNA(VLOOKUP(A84,'[1]End to End CR'!$A$1:$D$127,3,0),"")</f>
        <v>0</v>
      </c>
      <c r="X84" s="4">
        <f>_xlfn.IFNA(VLOOKUP(A84,'[1]End to End CR'!$A$1:$D$127,4,0),"")</f>
        <v>0</v>
      </c>
      <c r="Y84" s="5">
        <f>AVERAGE(V84,W84,X84)</f>
        <v>6.5395095367847419E-2</v>
      </c>
      <c r="Z84">
        <f>IF(AND(X84="",W84="",V84=""),1,0)</f>
        <v>0</v>
      </c>
      <c r="AA84" t="str">
        <f>IF(Y84&gt;=R84,"Rise", "Dip")</f>
        <v>Dip</v>
      </c>
      <c r="AB84" s="4">
        <f>VLOOKUP(A84,'[1]End to End CR'!$F$1:$I$127,4,0)</f>
        <v>0.19618528610354224</v>
      </c>
      <c r="AC84" t="str">
        <f t="shared" si="1"/>
        <v>Dip</v>
      </c>
      <c r="AD84" s="5">
        <f>AB84-R84</f>
        <v>-0.15081471389645773</v>
      </c>
    </row>
    <row r="85" spans="1:30" x14ac:dyDescent="0.2">
      <c r="A85" s="2" t="s">
        <v>210</v>
      </c>
      <c r="B85" s="2" t="s">
        <v>211</v>
      </c>
      <c r="C85" s="2">
        <v>5811</v>
      </c>
      <c r="D85" s="2"/>
      <c r="E85" s="2" t="s">
        <v>32</v>
      </c>
      <c r="F85" s="2">
        <v>237</v>
      </c>
      <c r="G85" s="3">
        <v>0.84379999999999999</v>
      </c>
      <c r="H85" s="3">
        <v>0.15620000000000001</v>
      </c>
      <c r="I85" s="3">
        <v>0.50819999999999999</v>
      </c>
      <c r="J85" s="3">
        <v>0.2041</v>
      </c>
      <c r="K85" s="3">
        <v>0.1133</v>
      </c>
      <c r="L85" s="3">
        <v>0.17449999999999999</v>
      </c>
      <c r="M85" s="2">
        <v>149573</v>
      </c>
      <c r="N85" s="2">
        <v>98</v>
      </c>
      <c r="O85" s="2">
        <v>1559</v>
      </c>
      <c r="P85" s="2"/>
      <c r="Q85" s="3">
        <v>0.1623</v>
      </c>
      <c r="R85" s="3">
        <v>0.56200000000000006</v>
      </c>
      <c r="S85" s="2" t="s">
        <v>33</v>
      </c>
      <c r="T85" s="2" t="s">
        <v>61</v>
      </c>
      <c r="U85" s="2" t="s">
        <v>35</v>
      </c>
      <c r="V85" s="4">
        <f>_xlfn.IFNA(VLOOKUP(A85,'[1]End to End CR'!$A$1:$D$127,2,0),"")</f>
        <v>0.55088195386702854</v>
      </c>
      <c r="W85" s="4">
        <f>_xlfn.IFNA(VLOOKUP(A85,'[1]End to End CR'!$A$1:$D$127,3,0),"")</f>
        <v>0.56628477905073649</v>
      </c>
      <c r="X85" s="4">
        <f>_xlfn.IFNA(VLOOKUP(A85,'[1]End to End CR'!$A$1:$D$127,4,0),"")</f>
        <v>0.61760242792109254</v>
      </c>
      <c r="Y85" s="5">
        <f>AVERAGE(V85,W85,X85)</f>
        <v>0.57825638694628589</v>
      </c>
      <c r="Z85">
        <f>IF(AND(X85="",W85="",V85=""),1,0)</f>
        <v>0</v>
      </c>
      <c r="AA85" t="str">
        <f>IF(Y85&gt;=R85,"Rise", "Dip")</f>
        <v>Rise</v>
      </c>
      <c r="AB85" s="4">
        <f>VLOOKUP(A85,'[1]End to End CR'!$F$1:$I$127,4,0)</f>
        <v>0.57747882411559537</v>
      </c>
      <c r="AC85" t="str">
        <f t="shared" si="1"/>
        <v>Rise</v>
      </c>
      <c r="AD85" s="5">
        <f>AB85-R85</f>
        <v>1.5478824115595313E-2</v>
      </c>
    </row>
    <row r="86" spans="1:30" x14ac:dyDescent="0.2">
      <c r="A86" s="2" t="s">
        <v>212</v>
      </c>
      <c r="B86" s="2" t="s">
        <v>213</v>
      </c>
      <c r="C86" s="2">
        <v>5411</v>
      </c>
      <c r="D86" s="2"/>
      <c r="E86" s="2" t="s">
        <v>32</v>
      </c>
      <c r="F86" s="2">
        <v>214</v>
      </c>
      <c r="G86" s="3">
        <v>0.875</v>
      </c>
      <c r="H86" s="3">
        <v>0.125</v>
      </c>
      <c r="I86" s="3">
        <v>0.1885</v>
      </c>
      <c r="J86" s="3">
        <v>0.21310000000000001</v>
      </c>
      <c r="K86" s="3">
        <v>0.28689999999999999</v>
      </c>
      <c r="L86" s="3">
        <v>0.3115</v>
      </c>
      <c r="M86" s="2">
        <v>148994</v>
      </c>
      <c r="N86" s="2">
        <v>111</v>
      </c>
      <c r="O86" s="2">
        <v>1342</v>
      </c>
      <c r="P86" s="2"/>
      <c r="Q86" s="3">
        <v>7.2400000000000006E-2</v>
      </c>
      <c r="R86" s="3">
        <v>0.245</v>
      </c>
      <c r="S86" s="2" t="s">
        <v>33</v>
      </c>
      <c r="T86" s="2" t="s">
        <v>34</v>
      </c>
      <c r="U86" s="2" t="s">
        <v>35</v>
      </c>
      <c r="V86" s="4">
        <f>_xlfn.IFNA(VLOOKUP(A86,'[1]End to End CR'!$A$1:$D$127,2,0),"")</f>
        <v>0</v>
      </c>
      <c r="W86" s="4">
        <f>_xlfn.IFNA(VLOOKUP(A86,'[1]End to End CR'!$A$1:$D$127,3,0),"")</f>
        <v>0</v>
      </c>
      <c r="X86" s="4">
        <f>_xlfn.IFNA(VLOOKUP(A86,'[1]End to End CR'!$A$1:$D$127,4,0),"")</f>
        <v>0.37280187573270807</v>
      </c>
      <c r="Y86" s="5">
        <f>AVERAGE(V86,W86,X86)</f>
        <v>0.12426729191090269</v>
      </c>
      <c r="Z86">
        <f>IF(AND(X86="",W86="",V86=""),1,0)</f>
        <v>0</v>
      </c>
      <c r="AA86" t="str">
        <f>IF(Y86&gt;=R86,"Rise", "Dip")</f>
        <v>Dip</v>
      </c>
      <c r="AB86" s="4">
        <f>VLOOKUP(A86,'[1]End to End CR'!$F$1:$I$127,4,0)</f>
        <v>0.37280187573270807</v>
      </c>
      <c r="AC86" t="str">
        <f t="shared" si="1"/>
        <v>Rise</v>
      </c>
      <c r="AD86" s="5">
        <f>AB86-R86</f>
        <v>0.12780187573270807</v>
      </c>
    </row>
    <row r="87" spans="1:30" x14ac:dyDescent="0.2">
      <c r="A87" s="2" t="s">
        <v>214</v>
      </c>
      <c r="B87" s="2" t="s">
        <v>215</v>
      </c>
      <c r="C87" s="2">
        <v>5631</v>
      </c>
      <c r="D87" s="2"/>
      <c r="E87" s="2" t="s">
        <v>32</v>
      </c>
      <c r="F87" s="2">
        <v>214</v>
      </c>
      <c r="G87" s="3">
        <v>0.89159999999999995</v>
      </c>
      <c r="H87" s="3">
        <v>0.1084</v>
      </c>
      <c r="I87" s="3">
        <v>0.34189999999999998</v>
      </c>
      <c r="J87" s="3">
        <v>0.23930000000000001</v>
      </c>
      <c r="K87" s="3">
        <v>0.26500000000000001</v>
      </c>
      <c r="L87" s="3">
        <v>0.15379999999999999</v>
      </c>
      <c r="M87" s="2">
        <v>101848</v>
      </c>
      <c r="N87" s="2">
        <v>92</v>
      </c>
      <c r="O87" s="2">
        <v>1107</v>
      </c>
      <c r="P87" s="2"/>
      <c r="Q87" s="3">
        <v>8.6300000000000002E-2</v>
      </c>
      <c r="R87" s="3">
        <v>0.31</v>
      </c>
      <c r="S87" s="2" t="s">
        <v>128</v>
      </c>
      <c r="T87" s="2" t="s">
        <v>34</v>
      </c>
      <c r="U87" s="2" t="s">
        <v>35</v>
      </c>
      <c r="V87" s="4">
        <f>_xlfn.IFNA(VLOOKUP(A87,'[1]End to End CR'!$A$1:$D$127,2,0),"")</f>
        <v>0</v>
      </c>
      <c r="W87" s="4" t="str">
        <f>_xlfn.IFNA(VLOOKUP(A87,'[1]End to End CR'!$A$1:$D$127,3,0),"")</f>
        <v/>
      </c>
      <c r="X87" s="4">
        <f>_xlfn.IFNA(VLOOKUP(A87,'[1]End to End CR'!$A$1:$D$127,4,0),"")</f>
        <v>0.25609756097560976</v>
      </c>
      <c r="Y87" s="5">
        <f>AVERAGE(V87,W87,X87)</f>
        <v>0.12804878048780488</v>
      </c>
      <c r="Z87">
        <f>IF(AND(X87="",W87="",V87=""),1,0)</f>
        <v>0</v>
      </c>
      <c r="AA87" t="str">
        <f>IF(Y87&gt;=R87,"Rise", "Dip")</f>
        <v>Dip</v>
      </c>
      <c r="AB87" s="4">
        <f>VLOOKUP(A87,'[1]End to End CR'!$F$1:$I$127,4,0)</f>
        <v>0.25557809330628806</v>
      </c>
      <c r="AC87" t="str">
        <f t="shared" si="1"/>
        <v>Dip</v>
      </c>
      <c r="AD87" s="5">
        <f>AB87-R87</f>
        <v>-5.4421906693711941E-2</v>
      </c>
    </row>
    <row r="88" spans="1:30" x14ac:dyDescent="0.2">
      <c r="A88" s="2" t="s">
        <v>216</v>
      </c>
      <c r="B88" s="2" t="s">
        <v>217</v>
      </c>
      <c r="C88" s="2">
        <v>5699</v>
      </c>
      <c r="D88" s="2"/>
      <c r="E88" s="2" t="s">
        <v>51</v>
      </c>
      <c r="F88" s="2">
        <v>201</v>
      </c>
      <c r="G88" s="3">
        <v>0.88260000000000005</v>
      </c>
      <c r="H88" s="3">
        <v>0.1174</v>
      </c>
      <c r="I88" s="3">
        <v>0.25380000000000003</v>
      </c>
      <c r="J88" s="3">
        <v>0.28139999999999998</v>
      </c>
      <c r="K88" s="3">
        <v>0.44469999999999998</v>
      </c>
      <c r="L88" s="3">
        <v>2.01E-2</v>
      </c>
      <c r="M88" s="2">
        <v>67458</v>
      </c>
      <c r="N88" s="2">
        <v>72</v>
      </c>
      <c r="O88" s="2">
        <v>901</v>
      </c>
      <c r="P88" s="2"/>
      <c r="Q88" s="3">
        <v>9.1200000000000003E-2</v>
      </c>
      <c r="R88" s="3">
        <v>0.54</v>
      </c>
      <c r="S88" s="2" t="s">
        <v>33</v>
      </c>
      <c r="T88" s="2" t="s">
        <v>34</v>
      </c>
      <c r="U88" s="2" t="s">
        <v>38</v>
      </c>
      <c r="V88" s="4" t="str">
        <f>_xlfn.IFNA(VLOOKUP(A88,'[1]End to End CR'!$A$1:$D$127,2,0),"")</f>
        <v/>
      </c>
      <c r="W88" s="4">
        <f>_xlfn.IFNA(VLOOKUP(A88,'[1]End to End CR'!$A$1:$D$127,3,0),"")</f>
        <v>0.21951219512195122</v>
      </c>
      <c r="X88" s="4">
        <f>_xlfn.IFNA(VLOOKUP(A88,'[1]End to End CR'!$A$1:$D$127,4,0),"")</f>
        <v>0.39914163090128757</v>
      </c>
      <c r="Y88" s="5">
        <f>AVERAGE(V88,W88,X88)</f>
        <v>0.30932691301161941</v>
      </c>
      <c r="Z88">
        <f>IF(AND(X88="",W88="",V88=""),1,0)</f>
        <v>0</v>
      </c>
      <c r="AA88" t="str">
        <f>IF(Y88&gt;=R88,"Rise", "Dip")</f>
        <v>Dip</v>
      </c>
      <c r="AB88" s="4">
        <f>VLOOKUP(A88,'[1]End to End CR'!$F$1:$I$127,4,0)</f>
        <v>0.31739811912225707</v>
      </c>
      <c r="AC88" t="str">
        <f t="shared" si="1"/>
        <v>Dip</v>
      </c>
      <c r="AD88" s="5">
        <f>AB88-R88</f>
        <v>-0.22260188087774296</v>
      </c>
    </row>
    <row r="89" spans="1:30" x14ac:dyDescent="0.2">
      <c r="A89" s="2" t="s">
        <v>218</v>
      </c>
      <c r="B89" s="2" t="s">
        <v>219</v>
      </c>
      <c r="C89" s="2">
        <v>5691</v>
      </c>
      <c r="D89" s="2"/>
      <c r="E89" s="2" t="s">
        <v>32</v>
      </c>
      <c r="F89" s="2">
        <v>181</v>
      </c>
      <c r="G89" s="3">
        <v>0.78200000000000003</v>
      </c>
      <c r="H89" s="3">
        <v>0.218</v>
      </c>
      <c r="I89" s="3">
        <v>0.4541</v>
      </c>
      <c r="J89" s="3">
        <v>0.2319</v>
      </c>
      <c r="K89" s="3">
        <v>0.22220000000000001</v>
      </c>
      <c r="L89" s="3">
        <v>9.1800000000000007E-2</v>
      </c>
      <c r="M89" s="2">
        <v>273118</v>
      </c>
      <c r="N89" s="2">
        <v>63</v>
      </c>
      <c r="O89" s="2">
        <v>4515</v>
      </c>
      <c r="P89" s="2"/>
      <c r="Q89" s="3">
        <v>0.19919999999999999</v>
      </c>
      <c r="R89" s="3">
        <v>0.33</v>
      </c>
      <c r="S89" s="2" t="s">
        <v>33</v>
      </c>
      <c r="T89" s="2" t="s">
        <v>43</v>
      </c>
      <c r="U89" s="2" t="s">
        <v>38</v>
      </c>
      <c r="V89" s="4">
        <f>_xlfn.IFNA(VLOOKUP(A89,'[1]End to End CR'!$A$1:$D$127,2,0),"")</f>
        <v>0</v>
      </c>
      <c r="W89" s="4">
        <f>_xlfn.IFNA(VLOOKUP(A89,'[1]End to End CR'!$A$1:$D$127,3,0),"")</f>
        <v>0.3551912568306011</v>
      </c>
      <c r="X89" s="4">
        <f>_xlfn.IFNA(VLOOKUP(A89,'[1]End to End CR'!$A$1:$D$127,4,0),"")</f>
        <v>0.40175953079178883</v>
      </c>
      <c r="Y89" s="5">
        <f>AVERAGE(V89,W89,X89)</f>
        <v>0.25231692920746335</v>
      </c>
      <c r="Z89">
        <f>IF(AND(X89="",W89="",V89=""),1,0)</f>
        <v>0</v>
      </c>
      <c r="AA89" t="str">
        <f>IF(Y89&gt;=R89,"Rise", "Dip")</f>
        <v>Dip</v>
      </c>
      <c r="AB89" s="4">
        <f>VLOOKUP(A89,'[1]End to End CR'!$F$1:$I$127,4,0)</f>
        <v>0.38549618320610685</v>
      </c>
      <c r="AC89" t="str">
        <f t="shared" si="1"/>
        <v>Rise</v>
      </c>
      <c r="AD89" s="5">
        <f>AB89-R89</f>
        <v>5.5496183206106831E-2</v>
      </c>
    </row>
    <row r="90" spans="1:30" x14ac:dyDescent="0.2">
      <c r="A90" s="2" t="s">
        <v>220</v>
      </c>
      <c r="B90" s="2" t="s">
        <v>221</v>
      </c>
      <c r="C90" s="2">
        <v>5691</v>
      </c>
      <c r="D90" s="2"/>
      <c r="E90" s="2" t="s">
        <v>32</v>
      </c>
      <c r="F90" s="2">
        <v>174</v>
      </c>
      <c r="G90" s="3">
        <v>0.95609999999999995</v>
      </c>
      <c r="H90" s="3">
        <v>4.3900000000000002E-2</v>
      </c>
      <c r="I90" s="3">
        <v>0.21879999999999999</v>
      </c>
      <c r="J90" s="3">
        <v>0.3125</v>
      </c>
      <c r="K90" s="3">
        <v>0.24379999999999999</v>
      </c>
      <c r="L90" s="3">
        <v>0.22500000000000001</v>
      </c>
      <c r="M90" s="2">
        <v>102318</v>
      </c>
      <c r="N90" s="2">
        <v>144</v>
      </c>
      <c r="O90" s="2">
        <v>711</v>
      </c>
      <c r="P90" s="2"/>
      <c r="Q90" s="3">
        <v>6.4899999999999999E-2</v>
      </c>
      <c r="R90" s="3">
        <v>0.42</v>
      </c>
      <c r="S90" s="2" t="s">
        <v>33</v>
      </c>
      <c r="T90" s="2" t="s">
        <v>34</v>
      </c>
      <c r="U90" s="2" t="s">
        <v>72</v>
      </c>
      <c r="V90" s="4">
        <f>_xlfn.IFNA(VLOOKUP(A90,'[1]End to End CR'!$A$1:$D$127,2,0),"")</f>
        <v>0</v>
      </c>
      <c r="W90" s="4">
        <f>_xlfn.IFNA(VLOOKUP(A90,'[1]End to End CR'!$A$1:$D$127,3,0),"")</f>
        <v>0</v>
      </c>
      <c r="X90" s="4">
        <f>_xlfn.IFNA(VLOOKUP(A90,'[1]End to End CR'!$A$1:$D$127,4,0),"")</f>
        <v>0.47308132875143183</v>
      </c>
      <c r="Y90" s="5">
        <f>AVERAGE(V90,W90,X90)</f>
        <v>0.15769377625047729</v>
      </c>
      <c r="Z90">
        <f>IF(AND(X90="",W90="",V90=""),1,0)</f>
        <v>0</v>
      </c>
      <c r="AA90" t="str">
        <f>IF(Y90&gt;=R90,"Rise", "Dip")</f>
        <v>Dip</v>
      </c>
      <c r="AB90" s="4">
        <f>VLOOKUP(A90,'[1]End to End CR'!$F$1:$I$127,4,0)</f>
        <v>0.47308132875143183</v>
      </c>
      <c r="AC90" t="str">
        <f t="shared" si="1"/>
        <v>Rise</v>
      </c>
      <c r="AD90" s="5">
        <f>AB90-R90</f>
        <v>5.3081328751431844E-2</v>
      </c>
    </row>
    <row r="91" spans="1:30" x14ac:dyDescent="0.2">
      <c r="A91" s="2" t="s">
        <v>222</v>
      </c>
      <c r="B91" s="2" t="s">
        <v>223</v>
      </c>
      <c r="C91" s="2">
        <v>5977</v>
      </c>
      <c r="D91" s="2"/>
      <c r="E91" s="2" t="s">
        <v>32</v>
      </c>
      <c r="F91" s="2">
        <v>172</v>
      </c>
      <c r="G91" s="3">
        <v>0.58689999999999998</v>
      </c>
      <c r="H91" s="3">
        <v>0.41310000000000002</v>
      </c>
      <c r="I91" s="3">
        <v>0.28000000000000003</v>
      </c>
      <c r="J91" s="3">
        <v>0.32</v>
      </c>
      <c r="K91" s="3">
        <v>0.3</v>
      </c>
      <c r="L91" s="3">
        <v>0.1</v>
      </c>
      <c r="M91" s="2">
        <v>32028</v>
      </c>
      <c r="N91" s="2">
        <v>26</v>
      </c>
      <c r="O91" s="2">
        <v>1258</v>
      </c>
      <c r="P91" s="2"/>
      <c r="Q91" s="3">
        <v>9.4899999999999998E-2</v>
      </c>
      <c r="R91" s="3">
        <v>0.215</v>
      </c>
      <c r="S91" s="2" t="s">
        <v>33</v>
      </c>
      <c r="T91" s="2" t="s">
        <v>34</v>
      </c>
      <c r="U91" s="2" t="s">
        <v>38</v>
      </c>
      <c r="V91" s="4">
        <f>_xlfn.IFNA(VLOOKUP(A91,'[1]End to End CR'!$A$1:$D$127,2,0),"")</f>
        <v>0</v>
      </c>
      <c r="W91" s="4">
        <f>_xlfn.IFNA(VLOOKUP(A91,'[1]End to End CR'!$A$1:$D$127,3,0),"")</f>
        <v>0.20078740157480315</v>
      </c>
      <c r="X91" s="4">
        <f>_xlfn.IFNA(VLOOKUP(A91,'[1]End to End CR'!$A$1:$D$127,4,0),"")</f>
        <v>0</v>
      </c>
      <c r="Y91" s="5">
        <f>AVERAGE(V91,W91,X91)</f>
        <v>6.6929133858267723E-2</v>
      </c>
      <c r="Z91">
        <f>IF(AND(X91="",W91="",V91=""),1,0)</f>
        <v>0</v>
      </c>
      <c r="AA91" t="str">
        <f>IF(Y91&gt;=R91,"Rise", "Dip")</f>
        <v>Dip</v>
      </c>
      <c r="AB91" s="4">
        <f>VLOOKUP(A91,'[1]End to End CR'!$F$1:$I$127,4,0)</f>
        <v>0.20078740157480315</v>
      </c>
      <c r="AC91" t="str">
        <f t="shared" si="1"/>
        <v>Rise</v>
      </c>
      <c r="AD91" s="5">
        <f>AB91-R91</f>
        <v>-1.4212598425196843E-2</v>
      </c>
    </row>
    <row r="92" spans="1:30" x14ac:dyDescent="0.2">
      <c r="A92" s="2" t="s">
        <v>224</v>
      </c>
      <c r="B92" s="2" t="s">
        <v>225</v>
      </c>
      <c r="C92" s="2">
        <v>5999</v>
      </c>
      <c r="D92" s="2"/>
      <c r="E92" s="2" t="s">
        <v>51</v>
      </c>
      <c r="F92" s="2">
        <v>159</v>
      </c>
      <c r="G92" s="3">
        <v>0.91339999999999999</v>
      </c>
      <c r="H92" s="3">
        <v>8.6599999999999996E-2</v>
      </c>
      <c r="I92" s="3">
        <v>0.30969999999999998</v>
      </c>
      <c r="J92" s="3">
        <v>0.28010000000000002</v>
      </c>
      <c r="K92" s="3">
        <v>0.2525</v>
      </c>
      <c r="L92" s="3">
        <v>0.1578</v>
      </c>
      <c r="M92" s="2">
        <v>108151</v>
      </c>
      <c r="N92" s="2">
        <v>48</v>
      </c>
      <c r="O92" s="2">
        <v>2212</v>
      </c>
      <c r="P92" s="2"/>
      <c r="Q92" s="3">
        <v>0.10630000000000001</v>
      </c>
      <c r="R92" s="3">
        <v>0.41570000000000001</v>
      </c>
      <c r="S92" s="2" t="s">
        <v>33</v>
      </c>
      <c r="T92" s="2" t="s">
        <v>34</v>
      </c>
      <c r="U92" s="2" t="s">
        <v>38</v>
      </c>
      <c r="V92" s="4">
        <f>_xlfn.IFNA(VLOOKUP(A92,'[1]End to End CR'!$A$1:$D$127,2,0),"")</f>
        <v>0.3081761006289308</v>
      </c>
      <c r="W92" s="4">
        <f>_xlfn.IFNA(VLOOKUP(A92,'[1]End to End CR'!$A$1:$D$127,3,0),"")</f>
        <v>0.36863270777479895</v>
      </c>
      <c r="X92" s="4">
        <f>_xlfn.IFNA(VLOOKUP(A92,'[1]End to End CR'!$A$1:$D$127,4,0),"")</f>
        <v>0.39748953974895396</v>
      </c>
      <c r="Y92" s="5">
        <f>AVERAGE(V92,W92,X92)</f>
        <v>0.35809944938422794</v>
      </c>
      <c r="Z92">
        <f>IF(AND(X92="",W92="",V92=""),1,0)</f>
        <v>0</v>
      </c>
      <c r="AA92" t="str">
        <f>IF(Y92&gt;=R92,"Rise", "Dip")</f>
        <v>Dip</v>
      </c>
      <c r="AB92" s="4">
        <f>VLOOKUP(A92,'[1]End to End CR'!$F$1:$I$127,4,0)</f>
        <v>0.353625170998632</v>
      </c>
      <c r="AC92" t="str">
        <f t="shared" si="1"/>
        <v>Dip</v>
      </c>
      <c r="AD92" s="5">
        <f>AB92-R92</f>
        <v>-6.2074829001368015E-2</v>
      </c>
    </row>
    <row r="93" spans="1:30" x14ac:dyDescent="0.2">
      <c r="A93" s="2" t="s">
        <v>226</v>
      </c>
      <c r="B93" s="2" t="s">
        <v>227</v>
      </c>
      <c r="C93" s="2">
        <v>5691</v>
      </c>
      <c r="D93" s="2"/>
      <c r="E93" s="2" t="s">
        <v>32</v>
      </c>
      <c r="F93" s="2">
        <v>155</v>
      </c>
      <c r="G93" s="3">
        <v>0.81389999999999996</v>
      </c>
      <c r="H93" s="3">
        <v>0.18609999999999999</v>
      </c>
      <c r="I93" s="3">
        <v>0.40160000000000001</v>
      </c>
      <c r="J93" s="3">
        <v>0.1807</v>
      </c>
      <c r="K93" s="3">
        <v>0.21690000000000001</v>
      </c>
      <c r="L93" s="3">
        <v>0.20080000000000001</v>
      </c>
      <c r="M93" s="2">
        <v>307562</v>
      </c>
      <c r="N93" s="2">
        <v>60</v>
      </c>
      <c r="O93" s="2">
        <v>5170</v>
      </c>
      <c r="P93" s="2"/>
      <c r="Q93" s="3">
        <v>8.3799999999999999E-2</v>
      </c>
      <c r="R93" s="3">
        <v>0.43419999999999997</v>
      </c>
      <c r="S93" s="2" t="s">
        <v>33</v>
      </c>
      <c r="T93" s="2" t="s">
        <v>43</v>
      </c>
      <c r="U93" s="2" t="s">
        <v>35</v>
      </c>
      <c r="V93" s="4">
        <f>_xlfn.IFNA(VLOOKUP(A93,'[1]End to End CR'!$A$1:$D$127,2,0),"")</f>
        <v>0.48148148148148145</v>
      </c>
      <c r="W93" s="4">
        <f>_xlfn.IFNA(VLOOKUP(A93,'[1]End to End CR'!$A$1:$D$127,3,0),"")</f>
        <v>0.27777777777777779</v>
      </c>
      <c r="X93" s="4">
        <f>_xlfn.IFNA(VLOOKUP(A93,'[1]End to End CR'!$A$1:$D$127,4,0),"")</f>
        <v>0.35294117647058826</v>
      </c>
      <c r="Y93" s="5">
        <f>AVERAGE(V93,W93,X93)</f>
        <v>0.37073347857661587</v>
      </c>
      <c r="Z93">
        <f>IF(AND(X93="",W93="",V93=""),1,0)</f>
        <v>0</v>
      </c>
      <c r="AA93" t="str">
        <f>IF(Y93&gt;=R93,"Rise", "Dip")</f>
        <v>Dip</v>
      </c>
      <c r="AB93" s="4">
        <f>VLOOKUP(A93,'[1]End to End CR'!$F$1:$I$127,4,0)</f>
        <v>0.39384116693679094</v>
      </c>
      <c r="AC93" t="str">
        <f t="shared" si="1"/>
        <v>Dip</v>
      </c>
      <c r="AD93" s="5">
        <f>AB93-R93</f>
        <v>-4.0358833063209032E-2</v>
      </c>
    </row>
    <row r="94" spans="1:30" x14ac:dyDescent="0.2">
      <c r="A94" s="2" t="s">
        <v>228</v>
      </c>
      <c r="B94" s="2" t="s">
        <v>229</v>
      </c>
      <c r="C94" s="2">
        <v>5691</v>
      </c>
      <c r="D94" s="2"/>
      <c r="E94" s="2" t="s">
        <v>51</v>
      </c>
      <c r="F94" s="2">
        <v>151</v>
      </c>
      <c r="G94" s="3">
        <v>0.94620000000000004</v>
      </c>
      <c r="H94" s="3">
        <v>5.3800000000000001E-2</v>
      </c>
      <c r="I94" s="3">
        <v>0.34100000000000003</v>
      </c>
      <c r="J94" s="3">
        <v>0.26050000000000001</v>
      </c>
      <c r="K94" s="3">
        <v>0.12640000000000001</v>
      </c>
      <c r="L94" s="3">
        <v>0.27200000000000002</v>
      </c>
      <c r="M94" s="2">
        <v>105432</v>
      </c>
      <c r="N94" s="2">
        <v>25</v>
      </c>
      <c r="O94" s="2">
        <v>4294</v>
      </c>
      <c r="P94" s="2"/>
      <c r="Q94" s="3">
        <v>0.15010000000000001</v>
      </c>
      <c r="R94" s="3">
        <v>0.35709999999999997</v>
      </c>
      <c r="S94" s="2" t="s">
        <v>33</v>
      </c>
      <c r="T94" s="2" t="s">
        <v>34</v>
      </c>
      <c r="U94" s="2" t="s">
        <v>35</v>
      </c>
      <c r="V94" s="4">
        <f>_xlfn.IFNA(VLOOKUP(A94,'[1]End to End CR'!$A$1:$D$127,2,0),"")</f>
        <v>0.17147192716236723</v>
      </c>
      <c r="W94" s="4">
        <f>_xlfn.IFNA(VLOOKUP(A94,'[1]End to End CR'!$A$1:$D$127,3,0),"")</f>
        <v>0.21223709369024857</v>
      </c>
      <c r="X94" s="4">
        <f>_xlfn.IFNA(VLOOKUP(A94,'[1]End to End CR'!$A$1:$D$127,4,0),"")</f>
        <v>0.22580645161290322</v>
      </c>
      <c r="Y94" s="5">
        <f>AVERAGE(V94,W94,X94)</f>
        <v>0.20317182415517301</v>
      </c>
      <c r="Z94">
        <f>IF(AND(X94="",W94="",V94=""),1,0)</f>
        <v>0</v>
      </c>
      <c r="AA94" t="str">
        <f>IF(Y94&gt;=R94,"Rise", "Dip")</f>
        <v>Dip</v>
      </c>
      <c r="AB94" s="4">
        <f>VLOOKUP(A94,'[1]End to End CR'!$F$1:$I$127,4,0)</f>
        <v>0.19444444444444445</v>
      </c>
      <c r="AC94" t="str">
        <f t="shared" si="1"/>
        <v>Dip</v>
      </c>
      <c r="AD94" s="5">
        <f>AB94-R94</f>
        <v>-0.16265555555555553</v>
      </c>
    </row>
    <row r="95" spans="1:30" x14ac:dyDescent="0.2">
      <c r="A95" s="2" t="s">
        <v>230</v>
      </c>
      <c r="B95" s="2" t="s">
        <v>231</v>
      </c>
      <c r="C95" s="2">
        <v>5999</v>
      </c>
      <c r="D95" s="2"/>
      <c r="E95" s="2" t="s">
        <v>51</v>
      </c>
      <c r="F95" s="2">
        <v>150</v>
      </c>
      <c r="G95" s="3">
        <v>0.9345</v>
      </c>
      <c r="H95" s="3">
        <v>6.5500000000000003E-2</v>
      </c>
      <c r="I95" s="3">
        <v>0.43269999999999997</v>
      </c>
      <c r="J95" s="3">
        <v>0.23980000000000001</v>
      </c>
      <c r="K95" s="3">
        <v>0.18129999999999999</v>
      </c>
      <c r="L95" s="3">
        <v>0.1462</v>
      </c>
      <c r="M95" s="2">
        <v>83781</v>
      </c>
      <c r="N95" s="2">
        <v>52</v>
      </c>
      <c r="O95" s="2">
        <v>1592</v>
      </c>
      <c r="P95" s="2"/>
      <c r="Q95" s="3">
        <v>8.3799999999999999E-2</v>
      </c>
      <c r="R95" s="3">
        <v>0.38600000000000001</v>
      </c>
      <c r="S95" s="2" t="s">
        <v>33</v>
      </c>
      <c r="T95" s="2" t="s">
        <v>175</v>
      </c>
      <c r="U95" s="2" t="s">
        <v>72</v>
      </c>
      <c r="V95" s="4">
        <f>_xlfn.IFNA(VLOOKUP(A95,'[1]End to End CR'!$A$1:$D$127,2,0),"")</f>
        <v>0</v>
      </c>
      <c r="W95" s="4">
        <f>_xlfn.IFNA(VLOOKUP(A95,'[1]End to End CR'!$A$1:$D$127,3,0),"")</f>
        <v>0.2831858407079646</v>
      </c>
      <c r="X95" s="4">
        <f>_xlfn.IFNA(VLOOKUP(A95,'[1]End to End CR'!$A$1:$D$127,4,0),"")</f>
        <v>0.28406909788867563</v>
      </c>
      <c r="Y95" s="5">
        <f>AVERAGE(V95,W95,X95)</f>
        <v>0.1890849795322134</v>
      </c>
      <c r="Z95">
        <f>IF(AND(X95="",W95="",V95=""),1,0)</f>
        <v>0</v>
      </c>
      <c r="AA95" t="str">
        <f>IF(Y95&gt;=R95,"Rise", "Dip")</f>
        <v>Dip</v>
      </c>
      <c r="AB95" s="4">
        <f>VLOOKUP(A95,'[1]End to End CR'!$F$1:$I$127,4,0)</f>
        <v>0.28380187416331992</v>
      </c>
      <c r="AC95" t="str">
        <f t="shared" si="1"/>
        <v>Dip</v>
      </c>
      <c r="AD95" s="5">
        <f>AB95-R95</f>
        <v>-0.10219812583668009</v>
      </c>
    </row>
    <row r="96" spans="1:30" x14ac:dyDescent="0.2">
      <c r="A96" s="2" t="s">
        <v>232</v>
      </c>
      <c r="B96" s="2" t="s">
        <v>233</v>
      </c>
      <c r="C96" s="2">
        <v>5977</v>
      </c>
      <c r="D96" s="2"/>
      <c r="E96" s="2" t="s">
        <v>32</v>
      </c>
      <c r="F96" s="2">
        <v>150</v>
      </c>
      <c r="G96" s="3">
        <v>0.71060000000000001</v>
      </c>
      <c r="H96" s="3">
        <v>0.28939999999999999</v>
      </c>
      <c r="I96" s="3">
        <v>0.4264</v>
      </c>
      <c r="J96" s="3">
        <v>0.17050000000000001</v>
      </c>
      <c r="K96" s="3">
        <v>0.25190000000000001</v>
      </c>
      <c r="L96" s="3">
        <v>0.1512</v>
      </c>
      <c r="M96" s="2">
        <v>85445</v>
      </c>
      <c r="N96" s="2">
        <v>72</v>
      </c>
      <c r="O96" s="2">
        <v>1022</v>
      </c>
      <c r="P96" s="2"/>
      <c r="Q96" s="3">
        <v>0.16139999999999999</v>
      </c>
      <c r="R96" s="3">
        <v>0.375</v>
      </c>
      <c r="S96" s="2" t="s">
        <v>33</v>
      </c>
      <c r="T96" s="2" t="s">
        <v>52</v>
      </c>
      <c r="U96" s="2" t="s">
        <v>35</v>
      </c>
      <c r="V96" s="4">
        <f>_xlfn.IFNA(VLOOKUP(A96,'[1]End to End CR'!$A$1:$D$127,2,0),"")</f>
        <v>0</v>
      </c>
      <c r="W96" s="4">
        <f>_xlfn.IFNA(VLOOKUP(A96,'[1]End to End CR'!$A$1:$D$127,3,0),"")</f>
        <v>3.125E-2</v>
      </c>
      <c r="X96" s="4">
        <f>_xlfn.IFNA(VLOOKUP(A96,'[1]End to End CR'!$A$1:$D$127,4,0),"")</f>
        <v>0.44058744993324434</v>
      </c>
      <c r="Y96" s="5">
        <f>AVERAGE(V96,W96,X96)</f>
        <v>0.15727914997774811</v>
      </c>
      <c r="Z96">
        <f>IF(AND(X96="",W96="",V96=""),1,0)</f>
        <v>0</v>
      </c>
      <c r="AA96" t="str">
        <f>IF(Y96&gt;=R96,"Rise", "Dip")</f>
        <v>Dip</v>
      </c>
      <c r="AB96" s="4">
        <f>VLOOKUP(A96,'[1]End to End CR'!$F$1:$I$127,4,0)</f>
        <v>0.42381562099871961</v>
      </c>
      <c r="AC96" t="str">
        <f t="shared" si="1"/>
        <v>Rise</v>
      </c>
      <c r="AD96" s="5">
        <f>AB96-R96</f>
        <v>4.8815620998719611E-2</v>
      </c>
    </row>
    <row r="97" spans="1:30" x14ac:dyDescent="0.2">
      <c r="A97" s="2" t="s">
        <v>234</v>
      </c>
      <c r="B97" s="2" t="s">
        <v>235</v>
      </c>
      <c r="C97" s="2">
        <v>5973</v>
      </c>
      <c r="D97" s="2"/>
      <c r="E97" s="2" t="s">
        <v>32</v>
      </c>
      <c r="F97" s="2">
        <v>133</v>
      </c>
      <c r="G97" s="3">
        <v>0.78080000000000005</v>
      </c>
      <c r="H97" s="3">
        <v>0.21920000000000001</v>
      </c>
      <c r="I97" s="3">
        <v>0.15759999999999999</v>
      </c>
      <c r="J97" s="3">
        <v>0.22170000000000001</v>
      </c>
      <c r="K97" s="3">
        <v>0.3695</v>
      </c>
      <c r="L97" s="3">
        <v>0.25119999999999998</v>
      </c>
      <c r="M97" s="2">
        <v>100139</v>
      </c>
      <c r="N97" s="2">
        <v>21</v>
      </c>
      <c r="O97" s="2">
        <v>4674</v>
      </c>
      <c r="P97" s="2"/>
      <c r="Q97" s="3">
        <v>0.11650000000000001</v>
      </c>
      <c r="R97" s="3">
        <v>0.22140000000000001</v>
      </c>
      <c r="S97" s="2" t="s">
        <v>33</v>
      </c>
      <c r="T97" s="2" t="s">
        <v>34</v>
      </c>
      <c r="U97" s="2" t="s">
        <v>72</v>
      </c>
      <c r="V97" s="4">
        <f>_xlfn.IFNA(VLOOKUP(A97,'[1]End to End CR'!$A$1:$D$127,2,0),"")</f>
        <v>0.20481927710843373</v>
      </c>
      <c r="W97" s="4">
        <f>_xlfn.IFNA(VLOOKUP(A97,'[1]End to End CR'!$A$1:$D$127,3,0),"")</f>
        <v>0.22532188841201717</v>
      </c>
      <c r="X97" s="4">
        <f>_xlfn.IFNA(VLOOKUP(A97,'[1]End to End CR'!$A$1:$D$127,4,0),"")</f>
        <v>0.17901234567901234</v>
      </c>
      <c r="Y97" s="5">
        <f>AVERAGE(V97,W97,X97)</f>
        <v>0.2030511703998211</v>
      </c>
      <c r="Z97">
        <f>IF(AND(X97="",W97="",V97=""),1,0)</f>
        <v>0</v>
      </c>
      <c r="AA97" t="str">
        <f>IF(Y97&gt;=R97,"Rise", "Dip")</f>
        <v>Dip</v>
      </c>
      <c r="AB97" s="4">
        <f>VLOOKUP(A97,'[1]End to End CR'!$F$1:$I$127,4,0)</f>
        <v>0.21094640820980615</v>
      </c>
      <c r="AC97" t="str">
        <f t="shared" si="1"/>
        <v>Rise</v>
      </c>
      <c r="AD97" s="5">
        <f>AB97-R97</f>
        <v>-1.0453591790193867E-2</v>
      </c>
    </row>
    <row r="98" spans="1:30" x14ac:dyDescent="0.2">
      <c r="A98" s="2" t="s">
        <v>236</v>
      </c>
      <c r="B98" s="2" t="s">
        <v>237</v>
      </c>
      <c r="C98" s="2">
        <v>5699</v>
      </c>
      <c r="D98" s="2"/>
      <c r="E98" s="2" t="s">
        <v>32</v>
      </c>
      <c r="F98" s="2">
        <v>125</v>
      </c>
      <c r="G98" s="3">
        <v>0.69669999999999999</v>
      </c>
      <c r="H98" s="3">
        <v>0.30330000000000001</v>
      </c>
      <c r="I98" s="3">
        <v>0.50980000000000003</v>
      </c>
      <c r="J98" s="3">
        <v>0.13730000000000001</v>
      </c>
      <c r="K98" s="3">
        <v>0.1961</v>
      </c>
      <c r="L98" s="3">
        <v>0.15690000000000001</v>
      </c>
      <c r="M98" s="2">
        <v>25550</v>
      </c>
      <c r="N98" s="2">
        <v>23</v>
      </c>
      <c r="O98" s="2">
        <v>824</v>
      </c>
      <c r="P98" s="2"/>
      <c r="Q98" s="3">
        <v>6.7000000000000004E-2</v>
      </c>
      <c r="R98" s="3">
        <v>0.25</v>
      </c>
      <c r="S98" s="2" t="s">
        <v>33</v>
      </c>
      <c r="T98" s="2" t="s">
        <v>34</v>
      </c>
      <c r="U98" s="2" t="s">
        <v>72</v>
      </c>
      <c r="V98" s="4">
        <f>_xlfn.IFNA(VLOOKUP(A98,'[1]End to End CR'!$A$1:$D$127,2,0),"")</f>
        <v>0.27108433734939757</v>
      </c>
      <c r="W98" s="4">
        <f>_xlfn.IFNA(VLOOKUP(A98,'[1]End to End CR'!$A$1:$D$127,3,0),"")</f>
        <v>0</v>
      </c>
      <c r="X98" s="4">
        <f>_xlfn.IFNA(VLOOKUP(A98,'[1]End to End CR'!$A$1:$D$127,4,0),"")</f>
        <v>0</v>
      </c>
      <c r="Y98" s="5">
        <f>AVERAGE(V98,W98,X98)</f>
        <v>9.036144578313253E-2</v>
      </c>
      <c r="Z98">
        <f>IF(AND(X98="",W98="",V98=""),1,0)</f>
        <v>0</v>
      </c>
      <c r="AA98" t="str">
        <f>IF(Y98&gt;=R98,"Rise", "Dip")</f>
        <v>Dip</v>
      </c>
      <c r="AB98" s="4">
        <f>VLOOKUP(A98,'[1]End to End CR'!$F$1:$I$127,4,0)</f>
        <v>0.27108433734939757</v>
      </c>
      <c r="AC98" t="str">
        <f t="shared" si="1"/>
        <v>Rise</v>
      </c>
      <c r="AD98" s="5">
        <f>AB98-R98</f>
        <v>2.1084337349397575E-2</v>
      </c>
    </row>
    <row r="99" spans="1:30" x14ac:dyDescent="0.2">
      <c r="A99" s="2" t="s">
        <v>238</v>
      </c>
      <c r="B99" s="2" t="s">
        <v>239</v>
      </c>
      <c r="C99" s="2">
        <v>5732</v>
      </c>
      <c r="D99" s="2"/>
      <c r="E99" s="2" t="s">
        <v>32</v>
      </c>
      <c r="F99" s="2">
        <v>121</v>
      </c>
      <c r="G99" s="3">
        <v>0.66169999999999995</v>
      </c>
      <c r="H99" s="3">
        <v>0.33829999999999999</v>
      </c>
      <c r="I99" s="3">
        <v>0.35709999999999997</v>
      </c>
      <c r="J99" s="3">
        <v>0.1905</v>
      </c>
      <c r="K99" s="3">
        <v>0.3095</v>
      </c>
      <c r="L99" s="3">
        <v>0.1429</v>
      </c>
      <c r="M99" s="2">
        <v>182465</v>
      </c>
      <c r="N99" s="2">
        <v>19</v>
      </c>
      <c r="O99" s="2">
        <v>9679</v>
      </c>
      <c r="P99" s="2"/>
      <c r="Q99" s="3">
        <v>0.17560000000000001</v>
      </c>
      <c r="R99" s="3">
        <v>0.183</v>
      </c>
      <c r="S99" s="2"/>
      <c r="T99" s="2" t="s">
        <v>34</v>
      </c>
      <c r="U99" s="2" t="s">
        <v>72</v>
      </c>
      <c r="V99" s="4">
        <f>_xlfn.IFNA(VLOOKUP(A99,'[1]End to End CR'!$A$1:$D$127,2,0),"")</f>
        <v>0</v>
      </c>
      <c r="W99" s="4">
        <f>_xlfn.IFNA(VLOOKUP(A99,'[1]End to End CR'!$A$1:$D$127,3,0),"")</f>
        <v>0.2132701421800948</v>
      </c>
      <c r="X99" s="4">
        <f>_xlfn.IFNA(VLOOKUP(A99,'[1]End to End CR'!$A$1:$D$127,4,0),"")</f>
        <v>0.22099447513812154</v>
      </c>
      <c r="Y99" s="5">
        <f>AVERAGE(V99,W99,X99)</f>
        <v>0.14475487243940544</v>
      </c>
      <c r="Z99">
        <f>IF(AND(X99="",W99="",V99=""),1,0)</f>
        <v>0</v>
      </c>
      <c r="AA99" t="str">
        <f>IF(Y99&gt;=R99,"Rise", "Dip")</f>
        <v>Dip</v>
      </c>
      <c r="AB99" s="4">
        <f>VLOOKUP(A99,'[1]End to End CR'!$F$1:$I$127,4,0)</f>
        <v>0.21683673469387754</v>
      </c>
      <c r="AC99" t="str">
        <f t="shared" si="1"/>
        <v>Rise</v>
      </c>
      <c r="AD99" s="5">
        <f>AB99-R99</f>
        <v>3.3836734693877546E-2</v>
      </c>
    </row>
    <row r="100" spans="1:30" x14ac:dyDescent="0.2">
      <c r="A100" s="2" t="s">
        <v>240</v>
      </c>
      <c r="B100" s="2" t="s">
        <v>241</v>
      </c>
      <c r="C100" s="2">
        <v>5732</v>
      </c>
      <c r="D100" s="2"/>
      <c r="E100" s="2" t="s">
        <v>32</v>
      </c>
      <c r="F100" s="2">
        <v>110</v>
      </c>
      <c r="G100" s="3">
        <v>0.88629999999999998</v>
      </c>
      <c r="H100" s="3">
        <v>0.1137</v>
      </c>
      <c r="I100" s="3">
        <v>0.29630000000000001</v>
      </c>
      <c r="J100" s="3">
        <v>0.29630000000000001</v>
      </c>
      <c r="K100" s="3">
        <v>0.37040000000000001</v>
      </c>
      <c r="L100" s="3">
        <v>3.6999999999999998E-2</v>
      </c>
      <c r="M100" s="2">
        <v>9050</v>
      </c>
      <c r="N100" s="2">
        <v>3</v>
      </c>
      <c r="O100" s="2">
        <v>3431</v>
      </c>
      <c r="P100" s="2"/>
      <c r="Q100" s="3">
        <v>6.7400000000000002E-2</v>
      </c>
      <c r="R100" s="3">
        <v>0.1</v>
      </c>
      <c r="S100" s="2" t="s">
        <v>33</v>
      </c>
      <c r="T100" s="2" t="s">
        <v>34</v>
      </c>
      <c r="U100" s="2" t="s">
        <v>35</v>
      </c>
      <c r="V100" s="4">
        <f>_xlfn.IFNA(VLOOKUP(A100,'[1]End to End CR'!$A$1:$D$127,2,0),"")</f>
        <v>2.0080321285140562E-2</v>
      </c>
      <c r="W100" s="4">
        <f>_xlfn.IFNA(VLOOKUP(A100,'[1]End to End CR'!$A$1:$D$127,3,0),"")</f>
        <v>3.9473684210526314E-2</v>
      </c>
      <c r="X100" s="4">
        <f>_xlfn.IFNA(VLOOKUP(A100,'[1]End to End CR'!$A$1:$D$127,4,0),"")</f>
        <v>0</v>
      </c>
      <c r="Y100" s="5">
        <f>AVERAGE(V100,W100,X100)</f>
        <v>1.9851335165222292E-2</v>
      </c>
      <c r="Z100">
        <f>IF(AND(X100="",W100="",V100=""),1,0)</f>
        <v>0</v>
      </c>
      <c r="AA100" t="str">
        <f>IF(Y100&gt;=R100,"Rise", "Dip")</f>
        <v>Dip</v>
      </c>
      <c r="AB100" s="4">
        <f>VLOOKUP(A100,'[1]End to End CR'!$F$1:$I$127,4,0)</f>
        <v>2.2648083623693381E-2</v>
      </c>
      <c r="AC100" t="str">
        <f t="shared" si="1"/>
        <v>Dip</v>
      </c>
      <c r="AD100" s="5">
        <f>AB100-R100</f>
        <v>-7.7351916376306618E-2</v>
      </c>
    </row>
    <row r="101" spans="1:30" x14ac:dyDescent="0.2">
      <c r="A101" s="2" t="s">
        <v>242</v>
      </c>
      <c r="B101" s="2" t="s">
        <v>243</v>
      </c>
      <c r="C101" s="2">
        <v>5691</v>
      </c>
      <c r="D101" s="2"/>
      <c r="E101" s="2" t="s">
        <v>32</v>
      </c>
      <c r="F101" s="2">
        <v>109</v>
      </c>
      <c r="G101" s="3">
        <v>0.5645</v>
      </c>
      <c r="H101" s="3">
        <v>0.4355</v>
      </c>
      <c r="I101" s="3">
        <v>0.27779999999999999</v>
      </c>
      <c r="J101" s="3">
        <v>0.33329999999999999</v>
      </c>
      <c r="K101" s="3">
        <v>0.27779999999999999</v>
      </c>
      <c r="L101" s="3">
        <v>0.1111</v>
      </c>
      <c r="M101" s="2">
        <v>124225</v>
      </c>
      <c r="N101" s="2">
        <v>22</v>
      </c>
      <c r="O101" s="2">
        <v>4897</v>
      </c>
      <c r="P101" s="2"/>
      <c r="Q101" s="3">
        <v>0.1082</v>
      </c>
      <c r="R101" s="3">
        <v>0.40799999999999997</v>
      </c>
      <c r="S101" s="2" t="s">
        <v>33</v>
      </c>
      <c r="T101" s="2" t="s">
        <v>43</v>
      </c>
      <c r="U101" s="2" t="s">
        <v>44</v>
      </c>
      <c r="V101" s="4">
        <f>_xlfn.IFNA(VLOOKUP(A101,'[1]End to End CR'!$A$1:$D$127,2,0),"")</f>
        <v>0.25968992248062017</v>
      </c>
      <c r="W101" s="4">
        <f>_xlfn.IFNA(VLOOKUP(A101,'[1]End to End CR'!$A$1:$D$127,3,0),"")</f>
        <v>0</v>
      </c>
      <c r="X101" s="4">
        <f>_xlfn.IFNA(VLOOKUP(A101,'[1]End to End CR'!$A$1:$D$127,4,0),"")</f>
        <v>0</v>
      </c>
      <c r="Y101" s="5">
        <f>AVERAGE(V101,W101,X101)</f>
        <v>8.6563307493540062E-2</v>
      </c>
      <c r="Z101">
        <f>IF(AND(X101="",W101="",V101=""),1,0)</f>
        <v>0</v>
      </c>
      <c r="AA101" t="str">
        <f>IF(Y101&gt;=R101,"Rise", "Dip")</f>
        <v>Dip</v>
      </c>
      <c r="AB101" s="4">
        <f>VLOOKUP(A101,'[1]End to End CR'!$F$1:$I$127,4,0)</f>
        <v>0.25968992248062017</v>
      </c>
      <c r="AC101" t="str">
        <f t="shared" si="1"/>
        <v>Dip</v>
      </c>
      <c r="AD101" s="5">
        <f>AB101-R101</f>
        <v>-0.1483100775193798</v>
      </c>
    </row>
    <row r="102" spans="1:30" x14ac:dyDescent="0.2">
      <c r="A102" s="2" t="s">
        <v>244</v>
      </c>
      <c r="B102" s="2" t="s">
        <v>245</v>
      </c>
      <c r="C102" s="2">
        <v>5691</v>
      </c>
      <c r="D102" s="2"/>
      <c r="E102" s="2" t="s">
        <v>32</v>
      </c>
      <c r="F102" s="2">
        <v>109</v>
      </c>
      <c r="G102" s="3">
        <v>0.89729999999999999</v>
      </c>
      <c r="H102" s="3">
        <v>0.1027</v>
      </c>
      <c r="I102" s="3">
        <v>0.40400000000000003</v>
      </c>
      <c r="J102" s="3">
        <v>0.19189999999999999</v>
      </c>
      <c r="K102" s="3">
        <v>0.17169999999999999</v>
      </c>
      <c r="L102" s="3">
        <v>0.23230000000000001</v>
      </c>
      <c r="M102" s="2">
        <v>112124</v>
      </c>
      <c r="N102" s="2">
        <v>27</v>
      </c>
      <c r="O102" s="2">
        <v>4272</v>
      </c>
      <c r="P102" s="2"/>
      <c r="Q102" s="3">
        <v>9.5799999999999996E-2</v>
      </c>
      <c r="R102" s="3">
        <v>0.24199999999999999</v>
      </c>
      <c r="S102" s="2" t="s">
        <v>33</v>
      </c>
      <c r="T102" s="2" t="s">
        <v>34</v>
      </c>
      <c r="U102" s="2" t="s">
        <v>72</v>
      </c>
      <c r="V102" s="4">
        <f>_xlfn.IFNA(VLOOKUP(A102,'[1]End to End CR'!$A$1:$D$127,2,0),"")</f>
        <v>0</v>
      </c>
      <c r="W102" s="4">
        <f>_xlfn.IFNA(VLOOKUP(A102,'[1]End to End CR'!$A$1:$D$127,3,0),"")</f>
        <v>0.2446043165467626</v>
      </c>
      <c r="X102" s="4">
        <f>_xlfn.IFNA(VLOOKUP(A102,'[1]End to End CR'!$A$1:$D$127,4,0),"")</f>
        <v>0.27816901408450706</v>
      </c>
      <c r="Y102" s="5">
        <f>AVERAGE(V102,W102,X102)</f>
        <v>0.17425777687708988</v>
      </c>
      <c r="Z102">
        <f>IF(AND(X102="",W102="",V102=""),1,0)</f>
        <v>0</v>
      </c>
      <c r="AA102" t="str">
        <f>IF(Y102&gt;=R102,"Rise", "Dip")</f>
        <v>Dip</v>
      </c>
      <c r="AB102" s="4">
        <f>VLOOKUP(A102,'[1]End to End CR'!$F$1:$I$127,4,0)</f>
        <v>0.26713947990543735</v>
      </c>
      <c r="AC102" t="str">
        <f t="shared" si="1"/>
        <v>Rise</v>
      </c>
      <c r="AD102" s="5">
        <f>AB102-R102</f>
        <v>2.5139479905437356E-2</v>
      </c>
    </row>
    <row r="103" spans="1:30" x14ac:dyDescent="0.2">
      <c r="A103" s="2" t="s">
        <v>246</v>
      </c>
      <c r="B103" s="2" t="s">
        <v>247</v>
      </c>
      <c r="C103" s="2">
        <v>5945</v>
      </c>
      <c r="D103" s="2"/>
      <c r="E103" s="2" t="s">
        <v>51</v>
      </c>
      <c r="F103" s="2">
        <v>107</v>
      </c>
      <c r="G103" s="3">
        <v>0.86050000000000004</v>
      </c>
      <c r="H103" s="3">
        <v>0.13950000000000001</v>
      </c>
      <c r="I103" s="3">
        <v>0.51719999999999999</v>
      </c>
      <c r="J103" s="3">
        <v>0.22409999999999999</v>
      </c>
      <c r="K103" s="3">
        <v>8.6199999999999999E-2</v>
      </c>
      <c r="L103" s="3">
        <v>0.1724</v>
      </c>
      <c r="M103" s="2">
        <v>43327</v>
      </c>
      <c r="N103" s="2">
        <v>9</v>
      </c>
      <c r="O103" s="2">
        <v>4789</v>
      </c>
      <c r="P103" s="2"/>
      <c r="Q103" s="3">
        <v>8.2799999999999999E-2</v>
      </c>
      <c r="R103" s="3">
        <v>0.45</v>
      </c>
      <c r="S103" s="2" t="s">
        <v>33</v>
      </c>
      <c r="T103" s="2" t="s">
        <v>34</v>
      </c>
      <c r="U103" s="2" t="s">
        <v>72</v>
      </c>
      <c r="V103" s="4">
        <f>_xlfn.IFNA(VLOOKUP(A103,'[1]End to End CR'!$A$1:$D$127,2,0),"")</f>
        <v>0.10755813953488372</v>
      </c>
      <c r="W103" s="4">
        <f>_xlfn.IFNA(VLOOKUP(A103,'[1]End to End CR'!$A$1:$D$127,3,0),"")</f>
        <v>0.10857142857142857</v>
      </c>
      <c r="X103" s="4">
        <f>_xlfn.IFNA(VLOOKUP(A103,'[1]End to End CR'!$A$1:$D$127,4,0),"")</f>
        <v>1</v>
      </c>
      <c r="Y103" s="5">
        <f>AVERAGE(V103,W103,X103)</f>
        <v>0.40537652270210406</v>
      </c>
      <c r="Z103">
        <f>IF(AND(X103="",W103="",V103=""),1,0)</f>
        <v>0</v>
      </c>
      <c r="AA103" t="str">
        <f>IF(Y103&gt;=R103,"Rise", "Dip")</f>
        <v>Dip</v>
      </c>
      <c r="AB103" s="4">
        <f>VLOOKUP(A103,'[1]End to End CR'!$F$1:$I$127,4,0)</f>
        <v>0.10961538461538461</v>
      </c>
      <c r="AC103" t="str">
        <f t="shared" si="1"/>
        <v>Dip</v>
      </c>
      <c r="AD103" s="5">
        <f>AB103-R103</f>
        <v>-0.3403846153846154</v>
      </c>
    </row>
    <row r="104" spans="1:30" x14ac:dyDescent="0.2">
      <c r="A104" s="2" t="s">
        <v>248</v>
      </c>
      <c r="B104" s="2" t="s">
        <v>249</v>
      </c>
      <c r="C104" s="2">
        <v>5411</v>
      </c>
      <c r="D104" s="2"/>
      <c r="E104" s="2" t="s">
        <v>51</v>
      </c>
      <c r="F104" s="2">
        <v>104</v>
      </c>
      <c r="G104" s="3">
        <v>0.69679999999999997</v>
      </c>
      <c r="H104" s="3">
        <v>0.30320000000000003</v>
      </c>
      <c r="I104" s="3">
        <v>0.32540000000000002</v>
      </c>
      <c r="J104" s="3">
        <v>0.26319999999999999</v>
      </c>
      <c r="K104" s="3">
        <v>0.25840000000000002</v>
      </c>
      <c r="L104" s="3">
        <v>0.15310000000000001</v>
      </c>
      <c r="M104" s="2">
        <v>11242</v>
      </c>
      <c r="N104" s="2">
        <v>23</v>
      </c>
      <c r="O104" s="2">
        <v>456</v>
      </c>
      <c r="P104" s="2"/>
      <c r="Q104" s="3">
        <v>7.9699999999999993E-2</v>
      </c>
      <c r="R104" s="3">
        <v>0.42309999999999998</v>
      </c>
      <c r="S104" s="2" t="s">
        <v>77</v>
      </c>
      <c r="T104" s="2" t="s">
        <v>34</v>
      </c>
      <c r="U104" s="2" t="s">
        <v>35</v>
      </c>
      <c r="V104" s="4">
        <f>_xlfn.IFNA(VLOOKUP(A104,'[1]End to End CR'!$A$1:$D$127,2,0),"")</f>
        <v>0.21739130434782608</v>
      </c>
      <c r="W104" s="4">
        <f>_xlfn.IFNA(VLOOKUP(A104,'[1]End to End CR'!$A$1:$D$127,3,0),"")</f>
        <v>0.22878228782287824</v>
      </c>
      <c r="X104" s="4">
        <f>_xlfn.IFNA(VLOOKUP(A104,'[1]End to End CR'!$A$1:$D$127,4,0),"")</f>
        <v>0.19607843137254902</v>
      </c>
      <c r="Y104" s="5">
        <f>AVERAGE(V104,W104,X104)</f>
        <v>0.21408400784775108</v>
      </c>
      <c r="Z104">
        <f>IF(AND(X104="",W104="",V104=""),1,0)</f>
        <v>0</v>
      </c>
      <c r="AA104" t="str">
        <f>IF(Y104&gt;=R104,"Rise", "Dip")</f>
        <v>Dip</v>
      </c>
      <c r="AB104" s="4">
        <f>VLOOKUP(A104,'[1]End to End CR'!$F$1:$I$127,4,0)</f>
        <v>0.2196969696969697</v>
      </c>
      <c r="AC104" t="str">
        <f t="shared" si="1"/>
        <v>Dip</v>
      </c>
      <c r="AD104" s="5">
        <f>AB104-R104</f>
        <v>-0.20340303030303028</v>
      </c>
    </row>
    <row r="105" spans="1:30" x14ac:dyDescent="0.2">
      <c r="A105" s="2" t="s">
        <v>250</v>
      </c>
      <c r="B105" s="2" t="s">
        <v>251</v>
      </c>
      <c r="C105" s="2">
        <v>5814</v>
      </c>
      <c r="D105" s="2"/>
      <c r="E105" s="2" t="s">
        <v>51</v>
      </c>
      <c r="F105" s="2">
        <v>104</v>
      </c>
      <c r="G105" s="3">
        <v>0.67659999999999998</v>
      </c>
      <c r="H105" s="3">
        <v>0.32340000000000002</v>
      </c>
      <c r="I105" s="3">
        <v>0.19439999999999999</v>
      </c>
      <c r="J105" s="3">
        <v>0.25</v>
      </c>
      <c r="K105" s="3">
        <v>0.38890000000000002</v>
      </c>
      <c r="L105" s="3">
        <v>0.16669999999999999</v>
      </c>
      <c r="M105" s="2">
        <v>20131</v>
      </c>
      <c r="N105" s="2">
        <v>12</v>
      </c>
      <c r="O105" s="2">
        <v>1420</v>
      </c>
      <c r="P105" s="2"/>
      <c r="Q105" s="3">
        <v>7.6700000000000004E-2</v>
      </c>
      <c r="R105" s="3">
        <v>0.18</v>
      </c>
      <c r="S105" s="2" t="s">
        <v>33</v>
      </c>
      <c r="T105" s="2" t="s">
        <v>61</v>
      </c>
      <c r="U105" s="2" t="s">
        <v>38</v>
      </c>
      <c r="V105" s="4">
        <f>_xlfn.IFNA(VLOOKUP(A105,'[1]End to End CR'!$A$1:$D$127,2,0),"")</f>
        <v>0</v>
      </c>
      <c r="W105" s="4" t="str">
        <f>_xlfn.IFNA(VLOOKUP(A105,'[1]End to End CR'!$A$1:$D$127,3,0),"")</f>
        <v/>
      </c>
      <c r="X105" s="4">
        <f>_xlfn.IFNA(VLOOKUP(A105,'[1]End to End CR'!$A$1:$D$127,4,0),"")</f>
        <v>0.18042813455657492</v>
      </c>
      <c r="Y105" s="5">
        <f>AVERAGE(V105,W105,X105)</f>
        <v>9.0214067278287458E-2</v>
      </c>
      <c r="Z105">
        <f>IF(AND(X105="",W105="",V105=""),1,0)</f>
        <v>0</v>
      </c>
      <c r="AA105" t="str">
        <f>IF(Y105&gt;=R105,"Rise", "Dip")</f>
        <v>Dip</v>
      </c>
      <c r="AB105" s="4">
        <f>VLOOKUP(A105,'[1]End to End CR'!$F$1:$I$127,4,0)</f>
        <v>0.1798780487804878</v>
      </c>
      <c r="AC105" t="str">
        <f t="shared" si="1"/>
        <v>Rise</v>
      </c>
      <c r="AD105" s="5">
        <f>AB105-R105</f>
        <v>-1.2195121951219523E-4</v>
      </c>
    </row>
    <row r="106" spans="1:30" x14ac:dyDescent="0.2">
      <c r="A106" s="2" t="s">
        <v>252</v>
      </c>
      <c r="B106" s="2" t="s">
        <v>253</v>
      </c>
      <c r="C106" s="2">
        <v>5641</v>
      </c>
      <c r="D106" s="2"/>
      <c r="E106" s="2" t="s">
        <v>51</v>
      </c>
      <c r="F106" s="2">
        <v>102</v>
      </c>
      <c r="G106" s="3">
        <v>0.58809999999999996</v>
      </c>
      <c r="H106" s="3">
        <v>0.41189999999999999</v>
      </c>
      <c r="I106" s="3">
        <v>0.4</v>
      </c>
      <c r="J106" s="3">
        <v>0.16669999999999999</v>
      </c>
      <c r="K106" s="3">
        <v>0.1333</v>
      </c>
      <c r="L106" s="3">
        <v>0.3</v>
      </c>
      <c r="M106" s="2">
        <v>118381</v>
      </c>
      <c r="N106" s="2">
        <v>11</v>
      </c>
      <c r="O106" s="2">
        <v>10601</v>
      </c>
      <c r="P106" s="2"/>
      <c r="Q106" s="3">
        <v>0.14019999999999999</v>
      </c>
      <c r="R106" s="3">
        <v>0.23499999999999999</v>
      </c>
      <c r="S106" s="2" t="s">
        <v>33</v>
      </c>
      <c r="T106" s="2" t="s">
        <v>34</v>
      </c>
      <c r="U106" s="2" t="s">
        <v>72</v>
      </c>
      <c r="V106" s="4">
        <f>_xlfn.IFNA(VLOOKUP(A106,'[1]End to End CR'!$A$1:$D$127,2,0),"")</f>
        <v>0</v>
      </c>
      <c r="W106" s="4">
        <f>_xlfn.IFNA(VLOOKUP(A106,'[1]End to End CR'!$A$1:$D$127,3,0),"")</f>
        <v>9.1286307053941904E-2</v>
      </c>
      <c r="X106" s="4">
        <f>_xlfn.IFNA(VLOOKUP(A106,'[1]End to End CR'!$A$1:$D$127,4,0),"")</f>
        <v>0</v>
      </c>
      <c r="Y106" s="5">
        <f>AVERAGE(V106,W106,X106)</f>
        <v>3.0428769017980636E-2</v>
      </c>
      <c r="Z106">
        <f>IF(AND(X106="",W106="",V106=""),1,0)</f>
        <v>0</v>
      </c>
      <c r="AA106" t="str">
        <f>IF(Y106&gt;=R106,"Rise", "Dip")</f>
        <v>Dip</v>
      </c>
      <c r="AB106" s="4">
        <f>VLOOKUP(A106,'[1]End to End CR'!$F$1:$I$127,4,0)</f>
        <v>9.1286307053941904E-2</v>
      </c>
      <c r="AC106" t="str">
        <f t="shared" si="1"/>
        <v>Dip</v>
      </c>
      <c r="AD106" s="5">
        <f>AB106-R106</f>
        <v>-0.14371369294605807</v>
      </c>
    </row>
    <row r="107" spans="1:30" x14ac:dyDescent="0.2">
      <c r="A107" s="2" t="s">
        <v>254</v>
      </c>
      <c r="B107" s="2" t="s">
        <v>255</v>
      </c>
      <c r="C107" s="2">
        <v>5399</v>
      </c>
      <c r="D107" s="2"/>
      <c r="E107" s="2" t="s">
        <v>32</v>
      </c>
      <c r="F107" s="2">
        <v>93</v>
      </c>
      <c r="G107" s="3">
        <v>0.38590000000000002</v>
      </c>
      <c r="H107" s="3">
        <v>0.61409999999999998</v>
      </c>
      <c r="I107" s="3">
        <v>0.32650000000000001</v>
      </c>
      <c r="J107" s="3">
        <v>0.15310000000000001</v>
      </c>
      <c r="K107" s="3">
        <v>0.24490000000000001</v>
      </c>
      <c r="L107" s="3">
        <v>0.27550000000000002</v>
      </c>
      <c r="M107" s="2">
        <v>66785</v>
      </c>
      <c r="N107" s="2">
        <v>30</v>
      </c>
      <c r="O107" s="2">
        <v>2068</v>
      </c>
      <c r="P107" s="2"/>
      <c r="Q107" s="3">
        <v>0.1535</v>
      </c>
      <c r="R107" s="3">
        <v>0.34949999999999998</v>
      </c>
      <c r="S107" s="2" t="s">
        <v>128</v>
      </c>
      <c r="T107" s="2" t="s">
        <v>34</v>
      </c>
      <c r="U107" s="2" t="s">
        <v>35</v>
      </c>
      <c r="V107" s="4">
        <f>_xlfn.IFNA(VLOOKUP(A107,'[1]End to End CR'!$A$1:$D$127,2,0),"")</f>
        <v>0.37603305785123969</v>
      </c>
      <c r="W107" s="4">
        <f>_xlfn.IFNA(VLOOKUP(A107,'[1]End to End CR'!$A$1:$D$127,3,0),"")</f>
        <v>0</v>
      </c>
      <c r="X107" s="4">
        <f>_xlfn.IFNA(VLOOKUP(A107,'[1]End to End CR'!$A$1:$D$127,4,0),"")</f>
        <v>0</v>
      </c>
      <c r="Y107" s="5">
        <f>AVERAGE(V107,W107,X107)</f>
        <v>0.12534435261707991</v>
      </c>
      <c r="Z107">
        <f>IF(AND(X107="",W107="",V107=""),1,0)</f>
        <v>0</v>
      </c>
      <c r="AA107" t="str">
        <f>IF(Y107&gt;=R107,"Rise", "Dip")</f>
        <v>Dip</v>
      </c>
      <c r="AB107" s="4">
        <f>VLOOKUP(A107,'[1]End to End CR'!$F$1:$I$127,4,0)</f>
        <v>0.37603305785123969</v>
      </c>
      <c r="AC107" t="str">
        <f t="shared" si="1"/>
        <v>Rise</v>
      </c>
      <c r="AD107" s="5">
        <f>AB107-R107</f>
        <v>2.6533057851239716E-2</v>
      </c>
    </row>
    <row r="108" spans="1:30" x14ac:dyDescent="0.2">
      <c r="A108" s="2" t="s">
        <v>256</v>
      </c>
      <c r="B108" s="2" t="s">
        <v>257</v>
      </c>
      <c r="C108" s="2">
        <v>5977</v>
      </c>
      <c r="D108" s="2"/>
      <c r="E108" s="2" t="s">
        <v>32</v>
      </c>
      <c r="F108" s="2">
        <v>91</v>
      </c>
      <c r="G108" s="3">
        <v>0.79979999999999996</v>
      </c>
      <c r="H108" s="3">
        <v>0.20019999999999999</v>
      </c>
      <c r="I108" s="3">
        <v>0.33329999999999999</v>
      </c>
      <c r="J108" s="3">
        <v>0.2</v>
      </c>
      <c r="K108" s="3">
        <v>0.25559999999999999</v>
      </c>
      <c r="L108" s="3">
        <v>0.21110000000000001</v>
      </c>
      <c r="M108" s="2">
        <v>99543</v>
      </c>
      <c r="N108" s="2">
        <v>83</v>
      </c>
      <c r="O108" s="2">
        <v>1225</v>
      </c>
      <c r="P108" s="2"/>
      <c r="Q108" s="3">
        <v>0.2366</v>
      </c>
      <c r="R108" s="3">
        <v>0.29509999999999997</v>
      </c>
      <c r="S108" s="2" t="s">
        <v>33</v>
      </c>
      <c r="T108" s="2" t="s">
        <v>34</v>
      </c>
      <c r="U108" s="2" t="s">
        <v>35</v>
      </c>
      <c r="V108" s="4">
        <f>_xlfn.IFNA(VLOOKUP(A108,'[1]End to End CR'!$A$1:$D$127,2,0),"")</f>
        <v>0.25905292479108633</v>
      </c>
      <c r="W108" s="4" t="str">
        <f>_xlfn.IFNA(VLOOKUP(A108,'[1]End to End CR'!$A$1:$D$127,3,0),"")</f>
        <v/>
      </c>
      <c r="X108" s="4" t="str">
        <f>_xlfn.IFNA(VLOOKUP(A108,'[1]End to End CR'!$A$1:$D$127,4,0),"")</f>
        <v/>
      </c>
      <c r="Y108" s="5">
        <f>AVERAGE(V108,W108,X108)</f>
        <v>0.25905292479108633</v>
      </c>
      <c r="Z108">
        <f>IF(AND(X108="",W108="",V108=""),1,0)</f>
        <v>0</v>
      </c>
      <c r="AA108" t="str">
        <f>IF(Y108&gt;=R108,"Rise", "Dip")</f>
        <v>Dip</v>
      </c>
      <c r="AB108" s="4">
        <f>VLOOKUP(A108,'[1]End to End CR'!$F$1:$I$127,4,0)</f>
        <v>0.24187256176853056</v>
      </c>
      <c r="AC108" t="str">
        <f t="shared" si="1"/>
        <v>Dip</v>
      </c>
      <c r="AD108" s="5">
        <f>AB108-R108</f>
        <v>-5.3227438231469415E-2</v>
      </c>
    </row>
    <row r="109" spans="1:30" x14ac:dyDescent="0.2">
      <c r="A109" s="2" t="s">
        <v>258</v>
      </c>
      <c r="B109" s="2" t="s">
        <v>259</v>
      </c>
      <c r="C109" s="2">
        <v>5699</v>
      </c>
      <c r="D109" s="2"/>
      <c r="E109" s="2" t="s">
        <v>32</v>
      </c>
      <c r="F109" s="2">
        <v>88</v>
      </c>
      <c r="G109" s="3">
        <v>0.71809999999999996</v>
      </c>
      <c r="H109" s="3">
        <v>0.28189999999999998</v>
      </c>
      <c r="I109" s="3">
        <v>0.3095</v>
      </c>
      <c r="J109" s="3">
        <v>0.16669999999999999</v>
      </c>
      <c r="K109" s="3">
        <v>0.42859999999999998</v>
      </c>
      <c r="L109" s="3">
        <v>9.5200000000000007E-2</v>
      </c>
      <c r="M109" s="2">
        <v>105453</v>
      </c>
      <c r="N109" s="2">
        <v>17</v>
      </c>
      <c r="O109" s="2">
        <v>6614</v>
      </c>
      <c r="P109" s="2"/>
      <c r="Q109" s="3">
        <v>0.11700000000000001</v>
      </c>
      <c r="R109" s="3">
        <v>0.14000000000000001</v>
      </c>
      <c r="S109" s="2" t="s">
        <v>33</v>
      </c>
      <c r="T109" s="2" t="s">
        <v>34</v>
      </c>
      <c r="U109" s="2" t="s">
        <v>72</v>
      </c>
      <c r="V109" s="4">
        <f>_xlfn.IFNA(VLOOKUP(A109,'[1]End to End CR'!$A$1:$D$127,2,0),"")</f>
        <v>0</v>
      </c>
      <c r="W109" s="4" t="str">
        <f>_xlfn.IFNA(VLOOKUP(A109,'[1]End to End CR'!$A$1:$D$127,3,0),"")</f>
        <v/>
      </c>
      <c r="X109" s="4">
        <f>_xlfn.IFNA(VLOOKUP(A109,'[1]End to End CR'!$A$1:$D$127,4,0),"")</f>
        <v>0.19475655430711611</v>
      </c>
      <c r="Y109" s="5">
        <f>AVERAGE(V109,W109,X109)</f>
        <v>9.7378277153558054E-2</v>
      </c>
      <c r="Z109">
        <f>IF(AND(X109="",W109="",V109=""),1,0)</f>
        <v>0</v>
      </c>
      <c r="AA109" t="str">
        <f>IF(Y109&gt;=R109,"Rise", "Dip")</f>
        <v>Dip</v>
      </c>
      <c r="AB109" s="4">
        <f>VLOOKUP(A109,'[1]End to End CR'!$F$1:$I$127,4,0)</f>
        <v>0.18705035971223022</v>
      </c>
      <c r="AC109" t="str">
        <f t="shared" si="1"/>
        <v>Rise</v>
      </c>
      <c r="AD109" s="5">
        <f>AB109-R109</f>
        <v>4.7050359712230205E-2</v>
      </c>
    </row>
    <row r="110" spans="1:30" x14ac:dyDescent="0.2">
      <c r="A110" s="2" t="s">
        <v>260</v>
      </c>
      <c r="B110" s="2" t="s">
        <v>261</v>
      </c>
      <c r="C110" s="2">
        <v>5971</v>
      </c>
      <c r="D110" s="2"/>
      <c r="E110" s="2" t="s">
        <v>32</v>
      </c>
      <c r="F110" s="2">
        <v>78</v>
      </c>
      <c r="G110" s="3">
        <v>0.77259999999999995</v>
      </c>
      <c r="H110" s="3">
        <v>0.22739999999999999</v>
      </c>
      <c r="I110" s="3">
        <v>0.5</v>
      </c>
      <c r="J110" s="3">
        <v>0.2</v>
      </c>
      <c r="K110" s="3">
        <v>0.05</v>
      </c>
      <c r="L110" s="3">
        <v>0.25</v>
      </c>
      <c r="M110" s="2">
        <v>26303</v>
      </c>
      <c r="N110" s="2">
        <v>13</v>
      </c>
      <c r="O110" s="2">
        <v>2042</v>
      </c>
      <c r="P110" s="2"/>
      <c r="Q110" s="3">
        <v>8.3299999999999999E-2</v>
      </c>
      <c r="R110" s="3">
        <v>0.13500000000000001</v>
      </c>
      <c r="S110" s="2" t="s">
        <v>33</v>
      </c>
      <c r="T110" s="2" t="s">
        <v>34</v>
      </c>
      <c r="U110" s="2" t="s">
        <v>262</v>
      </c>
      <c r="V110" s="4">
        <f>_xlfn.IFNA(VLOOKUP(A110,'[1]End to End CR'!$A$1:$D$127,2,0),"")</f>
        <v>0</v>
      </c>
      <c r="W110" s="4">
        <f>_xlfn.IFNA(VLOOKUP(A110,'[1]End to End CR'!$A$1:$D$127,3,0),"")</f>
        <v>0.1787709497206704</v>
      </c>
      <c r="X110" s="4">
        <f>_xlfn.IFNA(VLOOKUP(A110,'[1]End to End CR'!$A$1:$D$127,4,0),"")</f>
        <v>0.22162162162162163</v>
      </c>
      <c r="Y110" s="5">
        <f>AVERAGE(V110,W110,X110)</f>
        <v>0.13346419044743066</v>
      </c>
      <c r="Z110">
        <f>IF(AND(X110="",W110="",V110=""),1,0)</f>
        <v>0</v>
      </c>
      <c r="AA110" t="str">
        <f>IF(Y110&gt;=R110,"Rise", "Dip")</f>
        <v>Dip</v>
      </c>
      <c r="AB110" s="4">
        <f>VLOOKUP(A110,'[1]End to End CR'!$F$1:$I$127,4,0)</f>
        <v>0.20054945054945056</v>
      </c>
      <c r="AC110" t="str">
        <f t="shared" si="1"/>
        <v>Rise</v>
      </c>
      <c r="AD110" s="5">
        <f>AB110-R110</f>
        <v>6.554945054945055E-2</v>
      </c>
    </row>
    <row r="111" spans="1:30" x14ac:dyDescent="0.2">
      <c r="A111" s="2" t="s">
        <v>263</v>
      </c>
      <c r="B111" s="2" t="s">
        <v>264</v>
      </c>
      <c r="C111" s="2">
        <v>5699</v>
      </c>
      <c r="D111" s="2"/>
      <c r="E111" s="2" t="s">
        <v>32</v>
      </c>
      <c r="F111" s="2">
        <v>77</v>
      </c>
      <c r="G111" s="3">
        <v>0.52900000000000003</v>
      </c>
      <c r="H111" s="3">
        <v>0.47099999999999997</v>
      </c>
      <c r="I111" s="3">
        <v>0.23530000000000001</v>
      </c>
      <c r="J111" s="3">
        <v>0.32350000000000001</v>
      </c>
      <c r="K111" s="3">
        <v>8.8200000000000001E-2</v>
      </c>
      <c r="L111" s="3">
        <v>0.35289999999999999</v>
      </c>
      <c r="M111" s="2">
        <v>262535</v>
      </c>
      <c r="N111" s="2">
        <v>27</v>
      </c>
      <c r="O111" s="2">
        <v>9724</v>
      </c>
      <c r="P111" s="2"/>
      <c r="Q111" s="3">
        <v>0.15279999999999999</v>
      </c>
      <c r="R111" s="3">
        <v>0.245</v>
      </c>
      <c r="S111" s="2" t="s">
        <v>33</v>
      </c>
      <c r="T111" s="2" t="s">
        <v>34</v>
      </c>
      <c r="U111" s="2" t="s">
        <v>38</v>
      </c>
      <c r="V111" s="4">
        <f>_xlfn.IFNA(VLOOKUP(A111,'[1]End to End CR'!$A$1:$D$127,2,0),"")</f>
        <v>0</v>
      </c>
      <c r="W111" s="4">
        <f>_xlfn.IFNA(VLOOKUP(A111,'[1]End to End CR'!$A$1:$D$127,3,0),"")</f>
        <v>0</v>
      </c>
      <c r="X111" s="4">
        <f>_xlfn.IFNA(VLOOKUP(A111,'[1]End to End CR'!$A$1:$D$127,4,0),"")</f>
        <v>0.33816425120772947</v>
      </c>
      <c r="Y111" s="5">
        <f>AVERAGE(V111,W111,X111)</f>
        <v>0.11272141706924316</v>
      </c>
      <c r="Z111">
        <f>IF(AND(X111="",W111="",V111=""),1,0)</f>
        <v>0</v>
      </c>
      <c r="AA111" t="str">
        <f>IF(Y111&gt;=R111,"Rise", "Dip")</f>
        <v>Dip</v>
      </c>
      <c r="AB111" s="4">
        <f>VLOOKUP(A111,'[1]End to End CR'!$F$1:$I$127,4,0)</f>
        <v>0.33816425120772947</v>
      </c>
      <c r="AC111" t="str">
        <f t="shared" si="1"/>
        <v>Rise</v>
      </c>
      <c r="AD111" s="5">
        <f>AB111-R111</f>
        <v>9.3164251207729476E-2</v>
      </c>
    </row>
    <row r="112" spans="1:30" x14ac:dyDescent="0.2">
      <c r="A112" s="2" t="s">
        <v>265</v>
      </c>
      <c r="B112" s="2" t="s">
        <v>266</v>
      </c>
      <c r="C112" s="2">
        <v>5995</v>
      </c>
      <c r="D112" s="2"/>
      <c r="E112" s="2" t="s">
        <v>32</v>
      </c>
      <c r="F112" s="2">
        <v>74</v>
      </c>
      <c r="G112" s="3">
        <v>0.96120000000000005</v>
      </c>
      <c r="H112" s="3">
        <v>3.8800000000000001E-2</v>
      </c>
      <c r="I112" s="3">
        <v>0.34920000000000001</v>
      </c>
      <c r="J112" s="3">
        <v>0.19439999999999999</v>
      </c>
      <c r="K112" s="3">
        <v>0.26190000000000002</v>
      </c>
      <c r="L112" s="3">
        <v>0.19439999999999999</v>
      </c>
      <c r="M112" s="2">
        <v>26963</v>
      </c>
      <c r="N112" s="2">
        <v>24</v>
      </c>
      <c r="O112" s="2">
        <v>1162</v>
      </c>
      <c r="P112" s="2"/>
      <c r="Q112" s="3">
        <v>5.0099999999999999E-2</v>
      </c>
      <c r="R112" s="3">
        <v>0.44740000000000002</v>
      </c>
      <c r="S112" s="2" t="s">
        <v>33</v>
      </c>
      <c r="T112" s="2" t="s">
        <v>34</v>
      </c>
      <c r="U112" s="2" t="s">
        <v>35</v>
      </c>
      <c r="V112" s="4">
        <f>_xlfn.IFNA(VLOOKUP(A112,'[1]End to End CR'!$A$1:$D$127,2,0),"")</f>
        <v>0.21897810218978103</v>
      </c>
      <c r="W112" s="4">
        <f>_xlfn.IFNA(VLOOKUP(A112,'[1]End to End CR'!$A$1:$D$127,3,0),"")</f>
        <v>0.31472081218274112</v>
      </c>
      <c r="X112" s="4">
        <f>_xlfn.IFNA(VLOOKUP(A112,'[1]End to End CR'!$A$1:$D$127,4,0),"")</f>
        <v>0.5496894409937888</v>
      </c>
      <c r="Y112" s="5">
        <f>AVERAGE(V112,W112,X112)</f>
        <v>0.36112945178877026</v>
      </c>
      <c r="Z112">
        <f>IF(AND(X112="",W112="",V112=""),1,0)</f>
        <v>0</v>
      </c>
      <c r="AA112" t="str">
        <f>IF(Y112&gt;=R112,"Rise", "Dip")</f>
        <v>Dip</v>
      </c>
      <c r="AB112" s="4">
        <f>VLOOKUP(A112,'[1]End to End CR'!$F$1:$I$127,4,0)</f>
        <v>0.37704918032786883</v>
      </c>
      <c r="AC112" t="str">
        <f t="shared" si="1"/>
        <v>Dip</v>
      </c>
      <c r="AD112" s="5">
        <f>AB112-R112</f>
        <v>-7.0350819672131193E-2</v>
      </c>
    </row>
    <row r="113" spans="1:30" x14ac:dyDescent="0.2">
      <c r="A113" s="2" t="s">
        <v>267</v>
      </c>
      <c r="B113" s="2" t="s">
        <v>268</v>
      </c>
      <c r="C113" s="2">
        <v>5139</v>
      </c>
      <c r="D113" s="2"/>
      <c r="E113" s="2" t="s">
        <v>51</v>
      </c>
      <c r="F113" s="2">
        <v>72</v>
      </c>
      <c r="G113" s="3">
        <v>0.86739999999999995</v>
      </c>
      <c r="H113" s="3">
        <v>0.1326</v>
      </c>
      <c r="I113" s="3">
        <v>0.1467</v>
      </c>
      <c r="J113" s="3">
        <v>0.34670000000000001</v>
      </c>
      <c r="K113" s="3">
        <v>0.33329999999999999</v>
      </c>
      <c r="L113" s="3">
        <v>0.17330000000000001</v>
      </c>
      <c r="M113" s="2">
        <v>24867</v>
      </c>
      <c r="N113" s="2">
        <v>8</v>
      </c>
      <c r="O113" s="2">
        <v>3465</v>
      </c>
      <c r="P113" s="2"/>
      <c r="Q113" s="3">
        <v>6.9500000000000006E-2</v>
      </c>
      <c r="R113" s="3">
        <v>0.27400000000000002</v>
      </c>
      <c r="S113" s="2" t="s">
        <v>33</v>
      </c>
      <c r="T113" s="2" t="s">
        <v>34</v>
      </c>
      <c r="U113" s="2" t="s">
        <v>35</v>
      </c>
      <c r="V113" s="4">
        <f>_xlfn.IFNA(VLOOKUP(A113,'[1]End to End CR'!$A$1:$D$127,2,0),"")</f>
        <v>0.1</v>
      </c>
      <c r="W113" s="4">
        <f>_xlfn.IFNA(VLOOKUP(A113,'[1]End to End CR'!$A$1:$D$127,3,0),"")</f>
        <v>0.12408759124087591</v>
      </c>
      <c r="X113" s="4">
        <f>_xlfn.IFNA(VLOOKUP(A113,'[1]End to End CR'!$A$1:$D$127,4,0),"")</f>
        <v>9.9009900990099015E-2</v>
      </c>
      <c r="Y113" s="5">
        <f>AVERAGE(V113,W113,X113)</f>
        <v>0.10769916407699165</v>
      </c>
      <c r="Z113">
        <f>IF(AND(X113="",W113="",V113=""),1,0)</f>
        <v>0</v>
      </c>
      <c r="AA113" t="str">
        <f>IF(Y113&gt;=R113,"Rise", "Dip")</f>
        <v>Dip</v>
      </c>
      <c r="AB113" s="4">
        <f>VLOOKUP(A113,'[1]End to End CR'!$F$1:$I$127,4,0)</f>
        <v>0.11092436974789915</v>
      </c>
      <c r="AC113" t="str">
        <f t="shared" si="1"/>
        <v>Dip</v>
      </c>
      <c r="AD113" s="5">
        <f>AB113-R113</f>
        <v>-0.16307563025210087</v>
      </c>
    </row>
    <row r="114" spans="1:30" x14ac:dyDescent="0.2">
      <c r="A114" s="2" t="s">
        <v>269</v>
      </c>
      <c r="B114" s="2" t="s">
        <v>270</v>
      </c>
      <c r="C114" s="2">
        <v>5691</v>
      </c>
      <c r="D114" s="2"/>
      <c r="E114" s="2" t="s">
        <v>32</v>
      </c>
      <c r="F114" s="2">
        <v>65</v>
      </c>
      <c r="G114" s="3">
        <v>0.82520000000000004</v>
      </c>
      <c r="H114" s="3">
        <v>0.17480000000000001</v>
      </c>
      <c r="I114" s="3">
        <v>0.27589999999999998</v>
      </c>
      <c r="J114" s="3">
        <v>0.29310000000000003</v>
      </c>
      <c r="K114" s="3">
        <v>0.29310000000000003</v>
      </c>
      <c r="L114" s="3">
        <v>0.13789999999999999</v>
      </c>
      <c r="M114" s="2">
        <v>61975</v>
      </c>
      <c r="N114" s="2">
        <v>29</v>
      </c>
      <c r="O114" s="2">
        <v>2176</v>
      </c>
      <c r="P114" s="2"/>
      <c r="Q114" s="3">
        <v>0.1341</v>
      </c>
      <c r="R114" s="3">
        <v>0.44</v>
      </c>
      <c r="S114" s="2" t="s">
        <v>33</v>
      </c>
      <c r="T114" s="2" t="s">
        <v>34</v>
      </c>
      <c r="U114" s="2" t="s">
        <v>72</v>
      </c>
      <c r="V114" s="4">
        <f>_xlfn.IFNA(VLOOKUP(A114,'[1]End to End CR'!$A$1:$D$127,2,0),"")</f>
        <v>0</v>
      </c>
      <c r="W114" s="4" t="str">
        <f>_xlfn.IFNA(VLOOKUP(A114,'[1]End to End CR'!$A$1:$D$127,3,0),"")</f>
        <v/>
      </c>
      <c r="X114" s="4">
        <f>_xlfn.IFNA(VLOOKUP(A114,'[1]End to End CR'!$A$1:$D$127,4,0),"")</f>
        <v>0.44758064516129031</v>
      </c>
      <c r="Y114" s="5">
        <f>AVERAGE(V114,W114,X114)</f>
        <v>0.22379032258064516</v>
      </c>
      <c r="Z114">
        <f>IF(AND(X114="",W114="",V114=""),1,0)</f>
        <v>0</v>
      </c>
      <c r="AA114" t="str">
        <f>IF(Y114&gt;=R114,"Rise", "Dip")</f>
        <v>Dip</v>
      </c>
      <c r="AB114" s="4">
        <f>VLOOKUP(A114,'[1]End to End CR'!$F$1:$I$127,4,0)</f>
        <v>0.44047619047619047</v>
      </c>
      <c r="AC114" t="str">
        <f t="shared" si="1"/>
        <v>Rise</v>
      </c>
      <c r="AD114" s="5">
        <f>AB114-R114</f>
        <v>4.761904761904634E-4</v>
      </c>
    </row>
    <row r="115" spans="1:30" x14ac:dyDescent="0.2">
      <c r="A115" s="2" t="s">
        <v>271</v>
      </c>
      <c r="B115" s="2" t="s">
        <v>272</v>
      </c>
      <c r="C115" s="2">
        <v>5699</v>
      </c>
      <c r="D115" s="2"/>
      <c r="E115" s="2" t="s">
        <v>32</v>
      </c>
      <c r="F115" s="2">
        <v>59</v>
      </c>
      <c r="G115" s="3">
        <v>0.51880000000000004</v>
      </c>
      <c r="H115" s="3">
        <v>0.48130000000000001</v>
      </c>
      <c r="I115" s="3">
        <v>0.5</v>
      </c>
      <c r="J115" s="3">
        <v>0.28570000000000001</v>
      </c>
      <c r="K115" s="3">
        <v>0.1429</v>
      </c>
      <c r="L115" s="3">
        <v>7.1400000000000005E-2</v>
      </c>
      <c r="M115" s="2">
        <v>60967</v>
      </c>
      <c r="N115" s="2">
        <v>5</v>
      </c>
      <c r="O115" s="2">
        <v>12193</v>
      </c>
      <c r="P115" s="2"/>
      <c r="Q115" s="3">
        <v>0.16520000000000001</v>
      </c>
      <c r="R115" s="3">
        <v>0.12</v>
      </c>
      <c r="S115" s="2" t="s">
        <v>33</v>
      </c>
      <c r="T115" s="2" t="s">
        <v>43</v>
      </c>
      <c r="U115" s="2" t="s">
        <v>72</v>
      </c>
      <c r="V115" s="4">
        <f>_xlfn.IFNA(VLOOKUP(A115,'[1]End to End CR'!$A$1:$D$127,2,0),"")</f>
        <v>0</v>
      </c>
      <c r="W115" s="4" t="str">
        <f>_xlfn.IFNA(VLOOKUP(A115,'[1]End to End CR'!$A$1:$D$127,3,0),"")</f>
        <v/>
      </c>
      <c r="X115" s="4">
        <f>_xlfn.IFNA(VLOOKUP(A115,'[1]End to End CR'!$A$1:$D$127,4,0),"")</f>
        <v>0.1103448275862069</v>
      </c>
      <c r="Y115" s="5">
        <f>AVERAGE(V115,W115,X115)</f>
        <v>5.5172413793103448E-2</v>
      </c>
      <c r="Z115">
        <f>IF(AND(X115="",W115="",V115=""),1,0)</f>
        <v>0</v>
      </c>
      <c r="AA115" t="str">
        <f>IF(Y115&gt;=R115,"Rise", "Dip")</f>
        <v>Dip</v>
      </c>
      <c r="AB115" s="4">
        <f>VLOOKUP(A115,'[1]End to End CR'!$F$1:$I$127,4,0)</f>
        <v>0.10884353741496598</v>
      </c>
      <c r="AC115" t="str">
        <f t="shared" si="1"/>
        <v>Rise</v>
      </c>
      <c r="AD115" s="5">
        <f>AB115-R115</f>
        <v>-1.1156462585034013E-2</v>
      </c>
    </row>
    <row r="116" spans="1:30" x14ac:dyDescent="0.2">
      <c r="A116" s="2" t="s">
        <v>273</v>
      </c>
      <c r="B116" s="2" t="s">
        <v>274</v>
      </c>
      <c r="C116" s="2">
        <v>5732</v>
      </c>
      <c r="D116" s="2"/>
      <c r="E116" s="2" t="s">
        <v>32</v>
      </c>
      <c r="F116" s="2">
        <v>53</v>
      </c>
      <c r="G116" s="3">
        <v>0.5</v>
      </c>
      <c r="H116" s="3">
        <v>0.5</v>
      </c>
      <c r="I116" s="2"/>
      <c r="J116" s="3">
        <v>0.46150000000000002</v>
      </c>
      <c r="K116" s="3">
        <v>0.5</v>
      </c>
      <c r="L116" s="3">
        <v>3.85E-2</v>
      </c>
      <c r="M116" s="2">
        <v>157684</v>
      </c>
      <c r="N116" s="2">
        <v>6</v>
      </c>
      <c r="O116" s="2">
        <v>24223</v>
      </c>
      <c r="P116" s="2"/>
      <c r="Q116" s="3">
        <v>8.7999999999999995E-2</v>
      </c>
      <c r="R116" s="3">
        <v>0.17499999999999999</v>
      </c>
      <c r="S116" s="2" t="s">
        <v>33</v>
      </c>
      <c r="T116" s="2" t="s">
        <v>34</v>
      </c>
      <c r="U116" s="2" t="s">
        <v>35</v>
      </c>
      <c r="V116" s="4">
        <f>_xlfn.IFNA(VLOOKUP(A116,'[1]End to End CR'!$A$1:$D$127,2,0),"")</f>
        <v>0</v>
      </c>
      <c r="W116" s="4">
        <f>_xlfn.IFNA(VLOOKUP(A116,'[1]End to End CR'!$A$1:$D$127,3,0),"")</f>
        <v>0.14285714285714285</v>
      </c>
      <c r="X116" s="4">
        <f>_xlfn.IFNA(VLOOKUP(A116,'[1]End to End CR'!$A$1:$D$127,4,0),"")</f>
        <v>0.14594594594594595</v>
      </c>
      <c r="Y116" s="5">
        <f>AVERAGE(V116,W116,X116)</f>
        <v>9.6267696267696268E-2</v>
      </c>
      <c r="Z116">
        <f>IF(AND(X116="",W116="",V116=""),1,0)</f>
        <v>0</v>
      </c>
      <c r="AA116" t="str">
        <f>IF(Y116&gt;=R116,"Rise", "Dip")</f>
        <v>Dip</v>
      </c>
      <c r="AB116" s="4">
        <f>VLOOKUP(A116,'[1]End to End CR'!$F$1:$I$127,4,0)</f>
        <v>0.14503816793893129</v>
      </c>
      <c r="AC116" t="str">
        <f t="shared" si="1"/>
        <v>Dip</v>
      </c>
      <c r="AD116" s="5">
        <f>AB116-R116</f>
        <v>-2.9961832061068699E-2</v>
      </c>
    </row>
    <row r="117" spans="1:30" x14ac:dyDescent="0.2">
      <c r="A117" s="2" t="s">
        <v>275</v>
      </c>
      <c r="B117" s="2" t="s">
        <v>276</v>
      </c>
      <c r="C117" s="2">
        <v>5691</v>
      </c>
      <c r="D117" s="2"/>
      <c r="E117" s="2" t="s">
        <v>32</v>
      </c>
      <c r="F117" s="2">
        <v>51</v>
      </c>
      <c r="G117" s="3">
        <v>0.87749999999999995</v>
      </c>
      <c r="H117" s="3">
        <v>0.1225</v>
      </c>
      <c r="I117" s="3">
        <v>0.32890000000000003</v>
      </c>
      <c r="J117" s="3">
        <v>0.1711</v>
      </c>
      <c r="K117" s="3">
        <v>0.32890000000000003</v>
      </c>
      <c r="L117" s="3">
        <v>0.1711</v>
      </c>
      <c r="M117" s="2">
        <v>8670</v>
      </c>
      <c r="N117" s="2">
        <v>12</v>
      </c>
      <c r="O117" s="2">
        <v>676</v>
      </c>
      <c r="P117" s="2"/>
      <c r="Q117" s="3">
        <v>6.0699999999999997E-2</v>
      </c>
      <c r="R117" s="3">
        <v>0.36899999999999999</v>
      </c>
      <c r="S117" s="2" t="s">
        <v>33</v>
      </c>
      <c r="T117" s="2" t="s">
        <v>43</v>
      </c>
      <c r="U117" s="2" t="s">
        <v>72</v>
      </c>
      <c r="V117" s="4">
        <f>_xlfn.IFNA(VLOOKUP(A117,'[1]End to End CR'!$A$1:$D$127,2,0),"")</f>
        <v>0.26063829787234044</v>
      </c>
      <c r="W117" s="4">
        <f>_xlfn.IFNA(VLOOKUP(A117,'[1]End to End CR'!$A$1:$D$127,3,0),"")</f>
        <v>0.1951219512195122</v>
      </c>
      <c r="X117" s="4">
        <f>_xlfn.IFNA(VLOOKUP(A117,'[1]End to End CR'!$A$1:$D$127,4,0),"")</f>
        <v>0.22950819672131148</v>
      </c>
      <c r="Y117" s="5">
        <f>AVERAGE(V117,W117,X117)</f>
        <v>0.22842281527105471</v>
      </c>
      <c r="Z117">
        <f>IF(AND(X117="",W117="",V117=""),1,0)</f>
        <v>0</v>
      </c>
      <c r="AA117" t="str">
        <f>IF(Y117&gt;=R117,"Rise", "Dip")</f>
        <v>Dip</v>
      </c>
      <c r="AB117" s="4">
        <f>VLOOKUP(A117,'[1]End to End CR'!$F$1:$I$127,4,0)</f>
        <v>0.23387096774193547</v>
      </c>
      <c r="AC117" t="str">
        <f t="shared" si="1"/>
        <v>Dip</v>
      </c>
      <c r="AD117" s="5">
        <f>AB117-R117</f>
        <v>-0.13512903225806452</v>
      </c>
    </row>
    <row r="118" spans="1:30" x14ac:dyDescent="0.2">
      <c r="A118" s="2" t="s">
        <v>277</v>
      </c>
      <c r="B118" s="2" t="s">
        <v>278</v>
      </c>
      <c r="C118" s="2">
        <v>5411</v>
      </c>
      <c r="D118" s="2"/>
      <c r="E118" s="2" t="s">
        <v>32</v>
      </c>
      <c r="F118" s="2">
        <v>49</v>
      </c>
      <c r="G118" s="3">
        <v>0.51039999999999996</v>
      </c>
      <c r="H118" s="3">
        <v>0.48959999999999998</v>
      </c>
      <c r="I118" s="3">
        <v>0.30769999999999997</v>
      </c>
      <c r="J118" s="3">
        <v>0.25640000000000002</v>
      </c>
      <c r="K118" s="3">
        <v>0.33329999999999999</v>
      </c>
      <c r="L118" s="3">
        <v>0.1026</v>
      </c>
      <c r="M118" s="2">
        <v>31495</v>
      </c>
      <c r="N118" s="2">
        <v>20</v>
      </c>
      <c r="O118" s="2">
        <v>1504</v>
      </c>
      <c r="P118" s="2"/>
      <c r="Q118" s="3">
        <v>0.08</v>
      </c>
      <c r="R118" s="3">
        <v>0.4</v>
      </c>
      <c r="S118" s="2" t="s">
        <v>33</v>
      </c>
      <c r="T118" s="2" t="s">
        <v>34</v>
      </c>
      <c r="U118" s="2" t="s">
        <v>35</v>
      </c>
      <c r="V118" s="4">
        <f>_xlfn.IFNA(VLOOKUP(A118,'[1]End to End CR'!$A$1:$D$127,2,0),"")</f>
        <v>0</v>
      </c>
      <c r="W118" s="4">
        <f>_xlfn.IFNA(VLOOKUP(A118,'[1]End to End CR'!$A$1:$D$127,3,0),"")</f>
        <v>0.17857142857142858</v>
      </c>
      <c r="X118" s="4">
        <f>_xlfn.IFNA(VLOOKUP(A118,'[1]End to End CR'!$A$1:$D$127,4,0),"")</f>
        <v>0.41463414634146339</v>
      </c>
      <c r="Y118" s="5">
        <f>AVERAGE(V118,W118,X118)</f>
        <v>0.19773519163763065</v>
      </c>
      <c r="Z118">
        <f>IF(AND(X118="",W118="",V118=""),1,0)</f>
        <v>0</v>
      </c>
      <c r="AA118" t="str">
        <f>IF(Y118&gt;=R118,"Rise", "Dip")</f>
        <v>Dip</v>
      </c>
      <c r="AB118" s="4">
        <f>VLOOKUP(A118,'[1]End to End CR'!$F$1:$I$127,4,0)</f>
        <v>0.35454545454545455</v>
      </c>
      <c r="AC118" t="str">
        <f t="shared" si="1"/>
        <v>Dip</v>
      </c>
      <c r="AD118" s="5">
        <f>AB118-R118</f>
        <v>-4.545454545454547E-2</v>
      </c>
    </row>
    <row r="119" spans="1:30" x14ac:dyDescent="0.2">
      <c r="A119" s="2" t="s">
        <v>279</v>
      </c>
      <c r="B119" s="2" t="s">
        <v>280</v>
      </c>
      <c r="C119" s="2">
        <v>5399</v>
      </c>
      <c r="D119" s="2"/>
      <c r="E119" s="2" t="s">
        <v>32</v>
      </c>
      <c r="F119" s="2">
        <v>44</v>
      </c>
      <c r="G119" s="3">
        <v>0.58140000000000003</v>
      </c>
      <c r="H119" s="3">
        <v>0.41860000000000003</v>
      </c>
      <c r="I119" s="2"/>
      <c r="J119" s="2"/>
      <c r="K119" s="3">
        <v>0.66669999999999996</v>
      </c>
      <c r="L119" s="3">
        <v>0.33329999999999999</v>
      </c>
      <c r="M119" s="2">
        <v>1397</v>
      </c>
      <c r="N119" s="2">
        <v>3</v>
      </c>
      <c r="O119" s="2">
        <v>466</v>
      </c>
      <c r="P119" s="2"/>
      <c r="Q119" s="3">
        <v>0.1171</v>
      </c>
      <c r="R119" s="3">
        <v>0.3</v>
      </c>
      <c r="S119" s="2" t="s">
        <v>33</v>
      </c>
      <c r="T119" s="2" t="s">
        <v>34</v>
      </c>
      <c r="U119" s="2" t="s">
        <v>72</v>
      </c>
      <c r="V119" s="4">
        <f>_xlfn.IFNA(VLOOKUP(A119,'[1]End to End CR'!$A$1:$D$127,2,0),"")</f>
        <v>0</v>
      </c>
      <c r="W119" s="4" t="str">
        <f>_xlfn.IFNA(VLOOKUP(A119,'[1]End to End CR'!$A$1:$D$127,3,0),"")</f>
        <v/>
      </c>
      <c r="X119" s="4">
        <f>_xlfn.IFNA(VLOOKUP(A119,'[1]End to End CR'!$A$1:$D$127,4,0),"")</f>
        <v>0.53146766169154225</v>
      </c>
      <c r="Y119" s="5">
        <f>AVERAGE(V119,W119,X119)</f>
        <v>0.26573383084577112</v>
      </c>
      <c r="Z119">
        <f>IF(AND(X119="",W119="",V119=""),1,0)</f>
        <v>0</v>
      </c>
      <c r="AA119" t="str">
        <f>IF(Y119&gt;=R119,"Rise", "Dip")</f>
        <v>Dip</v>
      </c>
      <c r="AB119" s="4">
        <f>VLOOKUP(A119,'[1]End to End CR'!$F$1:$I$127,4,0)</f>
        <v>0.5312033814022874</v>
      </c>
      <c r="AC119" t="str">
        <f t="shared" si="1"/>
        <v>Rise</v>
      </c>
      <c r="AD119" s="5">
        <f>AB119-R119</f>
        <v>0.23120338140228741</v>
      </c>
    </row>
    <row r="120" spans="1:30" x14ac:dyDescent="0.2">
      <c r="A120" s="2" t="s">
        <v>281</v>
      </c>
      <c r="B120" s="2" t="s">
        <v>282</v>
      </c>
      <c r="C120" s="2">
        <v>5691</v>
      </c>
      <c r="D120" s="2"/>
      <c r="E120" s="2" t="s">
        <v>32</v>
      </c>
      <c r="F120" s="2">
        <v>38</v>
      </c>
      <c r="G120" s="3">
        <v>0.75380000000000003</v>
      </c>
      <c r="H120" s="3">
        <v>0.2462</v>
      </c>
      <c r="I120" s="3">
        <v>0.21740000000000001</v>
      </c>
      <c r="J120" s="3">
        <v>0.4783</v>
      </c>
      <c r="K120" s="3">
        <v>0.13039999999999999</v>
      </c>
      <c r="L120" s="3">
        <v>0.1739</v>
      </c>
      <c r="M120" s="2">
        <v>16196</v>
      </c>
      <c r="N120" s="2">
        <v>12</v>
      </c>
      <c r="O120" s="2">
        <v>1557</v>
      </c>
      <c r="P120" s="2"/>
      <c r="Q120" s="3">
        <v>9.8900000000000002E-2</v>
      </c>
      <c r="R120" s="3">
        <v>0.38790000000000002</v>
      </c>
      <c r="S120" s="2" t="s">
        <v>33</v>
      </c>
      <c r="T120" s="2" t="s">
        <v>34</v>
      </c>
      <c r="U120" s="2" t="s">
        <v>35</v>
      </c>
      <c r="V120" s="4">
        <f>_xlfn.IFNA(VLOOKUP(A120,'[1]End to End CR'!$A$1:$D$127,2,0),"")</f>
        <v>0.37142857142857144</v>
      </c>
      <c r="W120" s="4">
        <f>_xlfn.IFNA(VLOOKUP(A120,'[1]End to End CR'!$A$1:$D$127,3,0),"")</f>
        <v>0</v>
      </c>
      <c r="X120" s="4">
        <f>_xlfn.IFNA(VLOOKUP(A120,'[1]End to End CR'!$A$1:$D$127,4,0),"")</f>
        <v>0</v>
      </c>
      <c r="Y120" s="5">
        <f>AVERAGE(V120,W120,X120)</f>
        <v>0.12380952380952381</v>
      </c>
      <c r="Z120">
        <f>IF(AND(X120="",W120="",V120=""),1,0)</f>
        <v>0</v>
      </c>
      <c r="AA120" t="str">
        <f>IF(Y120&gt;=R120,"Rise", "Dip")</f>
        <v>Dip</v>
      </c>
      <c r="AB120" s="4">
        <f>VLOOKUP(A120,'[1]End to End CR'!$F$1:$I$127,4,0)</f>
        <v>0.37142857142857144</v>
      </c>
      <c r="AC120" t="str">
        <f t="shared" si="1"/>
        <v>Dip</v>
      </c>
      <c r="AD120" s="5">
        <f>AB120-R120</f>
        <v>-1.6471428571428581E-2</v>
      </c>
    </row>
    <row r="121" spans="1:30" x14ac:dyDescent="0.2">
      <c r="A121" s="2" t="s">
        <v>283</v>
      </c>
      <c r="B121" s="2" t="s">
        <v>284</v>
      </c>
      <c r="C121" s="2">
        <v>5691</v>
      </c>
      <c r="D121" s="2"/>
      <c r="E121" s="2" t="s">
        <v>32</v>
      </c>
      <c r="F121" s="2">
        <v>33</v>
      </c>
      <c r="G121" s="3">
        <v>0.79690000000000005</v>
      </c>
      <c r="H121" s="3">
        <v>0.2031</v>
      </c>
      <c r="I121" s="3">
        <v>0.2273</v>
      </c>
      <c r="J121" s="3">
        <v>0.2273</v>
      </c>
      <c r="K121" s="3">
        <v>0.15909999999999999</v>
      </c>
      <c r="L121" s="3">
        <v>0.38640000000000002</v>
      </c>
      <c r="M121" s="2">
        <v>139425</v>
      </c>
      <c r="N121" s="2">
        <v>9</v>
      </c>
      <c r="O121" s="2">
        <v>16981</v>
      </c>
      <c r="P121" s="2"/>
      <c r="Q121" s="3">
        <v>0.113</v>
      </c>
      <c r="R121" s="3">
        <v>0.21</v>
      </c>
      <c r="S121" s="2" t="s">
        <v>33</v>
      </c>
      <c r="T121" s="2" t="s">
        <v>43</v>
      </c>
      <c r="U121" s="2" t="s">
        <v>72</v>
      </c>
      <c r="V121" s="4" t="str">
        <f>_xlfn.IFNA(VLOOKUP(A121,'[1]End to End CR'!$A$1:$D$127,2,0),"")</f>
        <v/>
      </c>
      <c r="W121" s="4">
        <f>_xlfn.IFNA(VLOOKUP(A121,'[1]End to End CR'!$A$1:$D$127,3,0),"")</f>
        <v>0.29357798165137616</v>
      </c>
      <c r="X121" s="4">
        <f>_xlfn.IFNA(VLOOKUP(A121,'[1]End to End CR'!$A$1:$D$127,4,0),"")</f>
        <v>0.27272727272727271</v>
      </c>
      <c r="Y121" s="5">
        <f>AVERAGE(V121,W121,X121)</f>
        <v>0.28315262718932444</v>
      </c>
      <c r="Z121">
        <f>IF(AND(X121="",W121="",V121=""),1,0)</f>
        <v>0</v>
      </c>
      <c r="AA121" t="str">
        <f>IF(Y121&gt;=R121,"Rise", "Dip")</f>
        <v>Rise</v>
      </c>
      <c r="AB121" s="4">
        <f>VLOOKUP(A121,'[1]End to End CR'!$F$1:$I$127,4,0)</f>
        <v>0.2824858757062147</v>
      </c>
      <c r="AC121" t="str">
        <f t="shared" si="1"/>
        <v>Rise</v>
      </c>
      <c r="AD121" s="5">
        <f>AB121-R121</f>
        <v>7.2485875706214703E-2</v>
      </c>
    </row>
    <row r="122" spans="1:30" x14ac:dyDescent="0.2">
      <c r="A122" s="2" t="s">
        <v>285</v>
      </c>
      <c r="B122" s="2" t="s">
        <v>286</v>
      </c>
      <c r="C122" s="2">
        <v>5732</v>
      </c>
      <c r="D122" s="2"/>
      <c r="E122" s="2" t="s">
        <v>32</v>
      </c>
      <c r="F122" s="2">
        <v>31</v>
      </c>
      <c r="G122" s="3">
        <v>0.3851</v>
      </c>
      <c r="H122" s="3">
        <v>0.6149</v>
      </c>
      <c r="I122" s="3">
        <v>0.65629999999999999</v>
      </c>
      <c r="J122" s="3">
        <v>0.1875</v>
      </c>
      <c r="K122" s="3">
        <v>9.3799999999999994E-2</v>
      </c>
      <c r="L122" s="3">
        <v>6.25E-2</v>
      </c>
      <c r="M122" s="2">
        <v>61270</v>
      </c>
      <c r="N122" s="2">
        <v>4</v>
      </c>
      <c r="O122" s="2">
        <v>14987</v>
      </c>
      <c r="P122" s="2"/>
      <c r="Q122" s="3">
        <v>0.1273</v>
      </c>
      <c r="R122" s="3">
        <v>9.0200000000000002E-2</v>
      </c>
      <c r="S122" s="2" t="s">
        <v>33</v>
      </c>
      <c r="T122" s="2" t="s">
        <v>34</v>
      </c>
      <c r="U122" s="2" t="s">
        <v>35</v>
      </c>
      <c r="V122" s="4">
        <f>_xlfn.IFNA(VLOOKUP(A122,'[1]End to End CR'!$A$1:$D$127,2,0),"")</f>
        <v>0.18811881188118812</v>
      </c>
      <c r="W122" s="4">
        <f>_xlfn.IFNA(VLOOKUP(A122,'[1]End to End CR'!$A$1:$D$127,3,0),"")</f>
        <v>0</v>
      </c>
      <c r="X122" s="4">
        <f>_xlfn.IFNA(VLOOKUP(A122,'[1]End to End CR'!$A$1:$D$127,4,0),"")</f>
        <v>0</v>
      </c>
      <c r="Y122" s="5">
        <f>AVERAGE(V122,W122,X122)</f>
        <v>6.2706270627062702E-2</v>
      </c>
      <c r="Z122">
        <f>IF(AND(X122="",W122="",V122=""),1,0)</f>
        <v>0</v>
      </c>
      <c r="AA122" t="str">
        <f>IF(Y122&gt;=R122,"Rise", "Dip")</f>
        <v>Dip</v>
      </c>
      <c r="AB122" s="4">
        <f>VLOOKUP(A122,'[1]End to End CR'!$F$1:$I$127,4,0)</f>
        <v>0.18811881188118812</v>
      </c>
      <c r="AC122" t="str">
        <f t="shared" si="1"/>
        <v>Rise</v>
      </c>
      <c r="AD122" s="5">
        <f>AB122-R122</f>
        <v>9.7918811881188117E-2</v>
      </c>
    </row>
    <row r="123" spans="1:30" x14ac:dyDescent="0.2">
      <c r="A123" s="2" t="s">
        <v>287</v>
      </c>
      <c r="B123" s="2" t="s">
        <v>288</v>
      </c>
      <c r="C123" s="2">
        <v>5977</v>
      </c>
      <c r="D123" s="2"/>
      <c r="E123" s="2" t="s">
        <v>51</v>
      </c>
      <c r="F123" s="2">
        <v>28</v>
      </c>
      <c r="G123" s="3">
        <v>0.58179999999999998</v>
      </c>
      <c r="H123" s="3">
        <v>0.41820000000000002</v>
      </c>
      <c r="I123" s="3">
        <v>0.1429</v>
      </c>
      <c r="J123" s="3">
        <v>0.28570000000000001</v>
      </c>
      <c r="K123" s="2"/>
      <c r="L123" s="3">
        <v>0.57140000000000002</v>
      </c>
      <c r="M123" s="2">
        <v>3715</v>
      </c>
      <c r="N123" s="2">
        <v>4</v>
      </c>
      <c r="O123" s="2">
        <v>929</v>
      </c>
      <c r="P123" s="2"/>
      <c r="Q123" s="3">
        <v>0.08</v>
      </c>
      <c r="R123" s="3">
        <v>0.26</v>
      </c>
      <c r="S123" s="2" t="s">
        <v>33</v>
      </c>
      <c r="T123" s="2" t="s">
        <v>175</v>
      </c>
      <c r="U123" s="2" t="s">
        <v>72</v>
      </c>
      <c r="V123" s="4">
        <f>_xlfn.IFNA(VLOOKUP(A123,'[1]End to End CR'!$A$1:$D$127,2,0),"")</f>
        <v>9.0909090909090912E-2</v>
      </c>
      <c r="W123" s="4">
        <f>_xlfn.IFNA(VLOOKUP(A123,'[1]End to End CR'!$A$1:$D$127,3,0),"")</f>
        <v>0</v>
      </c>
      <c r="X123" s="4">
        <f>_xlfn.IFNA(VLOOKUP(A123,'[1]End to End CR'!$A$1:$D$127,4,0),"")</f>
        <v>0</v>
      </c>
      <c r="Y123" s="5">
        <f>AVERAGE(V123,W123,X123)</f>
        <v>3.0303030303030304E-2</v>
      </c>
      <c r="Z123">
        <f>IF(AND(X123="",W123="",V123=""),1,0)</f>
        <v>0</v>
      </c>
      <c r="AA123" t="str">
        <f>IF(Y123&gt;=R123,"Rise", "Dip")</f>
        <v>Dip</v>
      </c>
      <c r="AB123" s="4">
        <f>VLOOKUP(A123,'[1]End to End CR'!$F$1:$I$127,4,0)</f>
        <v>9.0909090909090912E-2</v>
      </c>
      <c r="AC123" t="str">
        <f t="shared" si="1"/>
        <v>Dip</v>
      </c>
      <c r="AD123" s="5">
        <f>AB123-R123</f>
        <v>-0.1690909090909091</v>
      </c>
    </row>
    <row r="124" spans="1:30" x14ac:dyDescent="0.2">
      <c r="A124" s="2" t="s">
        <v>289</v>
      </c>
      <c r="B124" s="2" t="s">
        <v>290</v>
      </c>
      <c r="C124" s="2">
        <v>5193</v>
      </c>
      <c r="D124" s="2"/>
      <c r="E124" s="2" t="s">
        <v>32</v>
      </c>
      <c r="F124" s="2">
        <v>21</v>
      </c>
      <c r="G124" s="3">
        <v>0.86339999999999995</v>
      </c>
      <c r="H124" s="3">
        <v>0.1366</v>
      </c>
      <c r="I124" s="3">
        <v>0.66669999999999996</v>
      </c>
      <c r="J124" s="2"/>
      <c r="K124" s="3">
        <v>0.33329999999999999</v>
      </c>
      <c r="L124" s="2"/>
      <c r="M124" s="2">
        <v>0</v>
      </c>
      <c r="N124" s="2">
        <v>0</v>
      </c>
      <c r="O124" s="2">
        <v>0</v>
      </c>
      <c r="P124" s="2"/>
      <c r="Q124" s="3">
        <v>0.13800000000000001</v>
      </c>
      <c r="R124" s="3">
        <v>0.22700000000000001</v>
      </c>
      <c r="S124" s="2" t="s">
        <v>33</v>
      </c>
      <c r="T124" s="2" t="s">
        <v>34</v>
      </c>
      <c r="U124" s="2" t="s">
        <v>35</v>
      </c>
      <c r="V124" s="4">
        <f>_xlfn.IFNA(VLOOKUP(A124,'[1]End to End CR'!$A$1:$D$127,2,0),"")</f>
        <v>0</v>
      </c>
      <c r="W124" s="4" t="str">
        <f>_xlfn.IFNA(VLOOKUP(A124,'[1]End to End CR'!$A$1:$D$127,3,0),"")</f>
        <v/>
      </c>
      <c r="X124" s="4" t="str">
        <f>_xlfn.IFNA(VLOOKUP(A124,'[1]End to End CR'!$A$1:$D$127,4,0),"")</f>
        <v/>
      </c>
      <c r="Y124" s="5">
        <f>AVERAGE(V124,W124,X124)</f>
        <v>0</v>
      </c>
      <c r="Z124">
        <f>IF(AND(X124="",W124="",V124=""),1,0)</f>
        <v>0</v>
      </c>
      <c r="AA124" t="str">
        <f>IF(Y124&gt;=R124,"Rise", "Dip")</f>
        <v>Dip</v>
      </c>
      <c r="AB124" s="4">
        <f>VLOOKUP(A124,'[1]End to End CR'!$F$1:$I$127,4,0)</f>
        <v>0</v>
      </c>
      <c r="AC124" t="str">
        <f t="shared" si="1"/>
        <v>Dip</v>
      </c>
      <c r="AD124" s="5">
        <f>AB124-R124</f>
        <v>-0.22700000000000001</v>
      </c>
    </row>
    <row r="125" spans="1:30" x14ac:dyDescent="0.2">
      <c r="A125" s="2" t="s">
        <v>291</v>
      </c>
      <c r="B125" s="2" t="s">
        <v>292</v>
      </c>
      <c r="C125" s="2">
        <v>5691</v>
      </c>
      <c r="D125" s="2"/>
      <c r="E125" s="2" t="s">
        <v>32</v>
      </c>
      <c r="F125" s="2">
        <v>21</v>
      </c>
      <c r="G125" s="3">
        <v>0.56999999999999995</v>
      </c>
      <c r="H125" s="3">
        <v>0.43</v>
      </c>
      <c r="I125" s="2"/>
      <c r="J125" s="3">
        <v>0.16</v>
      </c>
      <c r="K125" s="3">
        <v>0.12</v>
      </c>
      <c r="L125" s="3">
        <v>0.72</v>
      </c>
      <c r="M125" s="2">
        <v>50375</v>
      </c>
      <c r="N125" s="2">
        <v>3</v>
      </c>
      <c r="O125" s="2">
        <v>17260</v>
      </c>
      <c r="P125" s="2"/>
      <c r="Q125" s="3">
        <v>0.16389999999999999</v>
      </c>
      <c r="R125" s="3">
        <v>0.309</v>
      </c>
      <c r="S125" s="2" t="s">
        <v>33</v>
      </c>
      <c r="T125" s="2" t="s">
        <v>43</v>
      </c>
      <c r="U125" s="2" t="s">
        <v>35</v>
      </c>
      <c r="V125" s="4">
        <f>_xlfn.IFNA(VLOOKUP(A125,'[1]End to End CR'!$A$1:$D$127,2,0),"")</f>
        <v>0</v>
      </c>
      <c r="W125" s="4">
        <f>_xlfn.IFNA(VLOOKUP(A125,'[1]End to End CR'!$A$1:$D$127,3,0),"")</f>
        <v>0.14893617021276595</v>
      </c>
      <c r="X125" s="4">
        <f>_xlfn.IFNA(VLOOKUP(A125,'[1]End to End CR'!$A$1:$D$127,4,0),"")</f>
        <v>0.25</v>
      </c>
      <c r="Y125" s="5">
        <f>AVERAGE(V125,W125,X125)</f>
        <v>0.13297872340425532</v>
      </c>
      <c r="Z125">
        <f>IF(AND(X125="",W125="",V125=""),1,0)</f>
        <v>0</v>
      </c>
      <c r="AA125" t="str">
        <f>IF(Y125&gt;=R125,"Rise", "Dip")</f>
        <v>Dip</v>
      </c>
      <c r="AB125" s="4">
        <f>VLOOKUP(A125,'[1]End to End CR'!$F$1:$I$127,4,0)</f>
        <v>0.18309859154929578</v>
      </c>
      <c r="AC125" t="str">
        <f t="shared" si="1"/>
        <v>Dip</v>
      </c>
      <c r="AD125" s="5">
        <f>AB125-R125</f>
        <v>-0.12590140845070422</v>
      </c>
    </row>
    <row r="126" spans="1:30" x14ac:dyDescent="0.2">
      <c r="A126" s="2" t="s">
        <v>293</v>
      </c>
      <c r="B126" s="2" t="s">
        <v>294</v>
      </c>
      <c r="C126" s="2">
        <v>5691</v>
      </c>
      <c r="D126" s="2"/>
      <c r="E126" s="2" t="s">
        <v>51</v>
      </c>
      <c r="F126" s="2">
        <v>14</v>
      </c>
      <c r="G126" s="3">
        <v>0.65090000000000003</v>
      </c>
      <c r="H126" s="3">
        <v>0.34910000000000002</v>
      </c>
      <c r="I126" s="3">
        <v>0.375</v>
      </c>
      <c r="J126" s="3">
        <v>0.20830000000000001</v>
      </c>
      <c r="K126" s="3">
        <v>0.33329999999999999</v>
      </c>
      <c r="L126" s="3">
        <v>8.3299999999999999E-2</v>
      </c>
      <c r="M126" s="2">
        <v>5403</v>
      </c>
      <c r="N126" s="2">
        <v>3</v>
      </c>
      <c r="O126" s="2">
        <v>2123</v>
      </c>
      <c r="P126" s="2"/>
      <c r="Q126" s="3">
        <v>0.1792</v>
      </c>
      <c r="R126" s="3">
        <v>0.49890000000000001</v>
      </c>
      <c r="S126" s="2" t="s">
        <v>33</v>
      </c>
      <c r="T126" s="2" t="s">
        <v>34</v>
      </c>
      <c r="U126" s="2" t="s">
        <v>35</v>
      </c>
      <c r="V126" s="4">
        <f>_xlfn.IFNA(VLOOKUP(A126,'[1]End to End CR'!$A$1:$D$127,2,0),"")</f>
        <v>0.22580645161290322</v>
      </c>
      <c r="W126" s="4">
        <f>_xlfn.IFNA(VLOOKUP(A126,'[1]End to End CR'!$A$1:$D$127,3,0),"")</f>
        <v>0.29166666666666669</v>
      </c>
      <c r="X126" s="4">
        <f>_xlfn.IFNA(VLOOKUP(A126,'[1]End to End CR'!$A$1:$D$127,4,0),"")</f>
        <v>0</v>
      </c>
      <c r="Y126" s="5">
        <f>AVERAGE(V126,W126,X126)</f>
        <v>0.1724910394265233</v>
      </c>
      <c r="Z126">
        <f>IF(AND(X126="",W126="",V126=""),1,0)</f>
        <v>0</v>
      </c>
      <c r="AA126" t="str">
        <f>IF(Y126&gt;=R126,"Rise", "Dip")</f>
        <v>Dip</v>
      </c>
      <c r="AB126" s="4">
        <f>VLOOKUP(A126,'[1]End to End CR'!$F$1:$I$127,4,0)</f>
        <v>0.26582278481012656</v>
      </c>
      <c r="AC126" t="str">
        <f t="shared" si="1"/>
        <v>Dip</v>
      </c>
      <c r="AD126" s="5">
        <f>AB126-R126</f>
        <v>-0.23307721518987345</v>
      </c>
    </row>
    <row r="127" spans="1:30" x14ac:dyDescent="0.2">
      <c r="A127" s="2" t="s">
        <v>295</v>
      </c>
      <c r="B127" s="2" t="s">
        <v>296</v>
      </c>
      <c r="C127" s="2">
        <v>5691</v>
      </c>
      <c r="D127" s="2"/>
      <c r="E127" s="2" t="s">
        <v>32</v>
      </c>
      <c r="F127" s="2">
        <v>10</v>
      </c>
      <c r="G127" s="3">
        <v>0.7</v>
      </c>
      <c r="H127" s="3">
        <v>0.3</v>
      </c>
      <c r="I127" s="2"/>
      <c r="J127" s="2"/>
      <c r="K127" s="2"/>
      <c r="L127" s="2"/>
      <c r="M127" s="2"/>
      <c r="N127" s="2"/>
      <c r="O127" s="2"/>
      <c r="P127" s="2"/>
      <c r="Q127" s="3">
        <v>0.26090000000000002</v>
      </c>
      <c r="R127" s="3">
        <v>0.34300000000000003</v>
      </c>
      <c r="S127" s="2" t="s">
        <v>33</v>
      </c>
      <c r="T127" s="2" t="s">
        <v>34</v>
      </c>
      <c r="U127" s="2" t="s">
        <v>72</v>
      </c>
      <c r="V127" s="4" t="str">
        <f>_xlfn.IFNA(VLOOKUP(A127,'[1]End to End CR'!$A$1:$D$127,2,0),"")</f>
        <v/>
      </c>
      <c r="W127" s="4">
        <f>_xlfn.IFNA(VLOOKUP(A127,'[1]End to End CR'!$A$1:$D$127,3,0),"")</f>
        <v>0</v>
      </c>
      <c r="X127" s="4">
        <f>_xlfn.IFNA(VLOOKUP(A127,'[1]End to End CR'!$A$1:$D$127,4,0),"")</f>
        <v>0</v>
      </c>
      <c r="Y127" s="5">
        <f>AVERAGE(V127,W127,X127)</f>
        <v>0</v>
      </c>
      <c r="Z127">
        <f>IF(AND(X127="",W127="",V127=""),1,0)</f>
        <v>0</v>
      </c>
      <c r="AA127" t="str">
        <f>IF(Y127&gt;=R127,"Rise", "Dip")</f>
        <v>Dip</v>
      </c>
      <c r="AB127" s="4">
        <f>VLOOKUP(A127,'[1]End to End CR'!$F$1:$I$127,4,0)</f>
        <v>0</v>
      </c>
      <c r="AC127" t="str">
        <f t="shared" si="1"/>
        <v>Dip</v>
      </c>
      <c r="AD127" s="5">
        <f>AB127-R127</f>
        <v>-0.34300000000000003</v>
      </c>
    </row>
    <row r="128" spans="1:30" x14ac:dyDescent="0.2">
      <c r="A128" s="2" t="s">
        <v>297</v>
      </c>
      <c r="B128" s="2" t="s">
        <v>298</v>
      </c>
      <c r="C128" s="2">
        <v>5411</v>
      </c>
      <c r="D128" s="2"/>
      <c r="E128" s="2" t="s">
        <v>32</v>
      </c>
      <c r="F128" s="2">
        <v>9</v>
      </c>
      <c r="G128" s="3">
        <v>0.41270000000000001</v>
      </c>
      <c r="H128" s="3">
        <v>0.58730000000000004</v>
      </c>
      <c r="I128" s="3">
        <v>0.625</v>
      </c>
      <c r="J128" s="3">
        <v>0.1875</v>
      </c>
      <c r="K128" s="3">
        <v>0.1875</v>
      </c>
      <c r="L128" s="2"/>
      <c r="M128" s="2">
        <v>1237</v>
      </c>
      <c r="N128" s="2">
        <v>3</v>
      </c>
      <c r="O128" s="2">
        <v>538</v>
      </c>
      <c r="P128" s="2"/>
      <c r="Q128" s="3">
        <v>8.5099999999999995E-2</v>
      </c>
      <c r="R128" s="3">
        <v>0.19170000000000001</v>
      </c>
      <c r="S128" s="2" t="s">
        <v>33</v>
      </c>
      <c r="T128" s="2" t="s">
        <v>34</v>
      </c>
      <c r="U128" s="2" t="s">
        <v>72</v>
      </c>
      <c r="V128" s="4">
        <f>_xlfn.IFNA(VLOOKUP(A128,'[1]End to End CR'!$A$1:$D$127,2,0),"")</f>
        <v>0.18181818181818182</v>
      </c>
      <c r="W128" s="4">
        <f>_xlfn.IFNA(VLOOKUP(A128,'[1]End to End CR'!$A$1:$D$127,3,0),"")</f>
        <v>0.52380952380952384</v>
      </c>
      <c r="X128" s="4">
        <f>_xlfn.IFNA(VLOOKUP(A128,'[1]End to End CR'!$A$1:$D$127,4,0),"")</f>
        <v>0.66666666666666663</v>
      </c>
      <c r="Y128" s="5">
        <f>AVERAGE(V128,W128,X128)</f>
        <v>0.45743145743145747</v>
      </c>
      <c r="Z128">
        <f>IF(AND(X128="",W128="",V128=""),1,0)</f>
        <v>0</v>
      </c>
      <c r="AA128" t="str">
        <f>IF(Y128&gt;=R128,"Rise", "Dip")</f>
        <v>Rise</v>
      </c>
      <c r="AB128" s="4">
        <f>VLOOKUP(A128,'[1]End to End CR'!$F$1:$I$127,4,0)</f>
        <v>0.44736842105263158</v>
      </c>
      <c r="AC128" t="str">
        <f t="shared" si="1"/>
        <v>Rise</v>
      </c>
      <c r="AD128" s="5">
        <f>AB128-R128</f>
        <v>0.25566842105263154</v>
      </c>
    </row>
    <row r="129" spans="1:30" x14ac:dyDescent="0.2">
      <c r="A129" s="2" t="s">
        <v>299</v>
      </c>
      <c r="B129" s="2" t="s">
        <v>300</v>
      </c>
      <c r="C129" s="2">
        <v>5261</v>
      </c>
      <c r="D129" s="2"/>
      <c r="E129" s="2" t="s">
        <v>51</v>
      </c>
      <c r="F129" s="2">
        <v>8</v>
      </c>
      <c r="G129" s="2"/>
      <c r="H129" s="3">
        <v>1</v>
      </c>
      <c r="I129" s="2"/>
      <c r="J129" s="2"/>
      <c r="K129" s="3">
        <v>1</v>
      </c>
      <c r="L129" s="2"/>
      <c r="M129" s="2">
        <v>320</v>
      </c>
      <c r="N129" s="2">
        <v>1</v>
      </c>
      <c r="O129" s="2">
        <v>320</v>
      </c>
      <c r="P129" s="2"/>
      <c r="Q129" s="3">
        <v>9.6799999999999997E-2</v>
      </c>
      <c r="R129" s="3">
        <v>0.16500000000000001</v>
      </c>
      <c r="S129" s="2" t="s">
        <v>128</v>
      </c>
      <c r="T129" s="2" t="s">
        <v>33</v>
      </c>
      <c r="U129" s="2" t="s">
        <v>72</v>
      </c>
      <c r="V129" s="4">
        <f>_xlfn.IFNA(VLOOKUP(A129,'[1]End to End CR'!$A$1:$D$127,2,0),"")</f>
        <v>0</v>
      </c>
      <c r="W129" s="4" t="str">
        <f>_xlfn.IFNA(VLOOKUP(A129,'[1]End to End CR'!$A$1:$D$127,3,0),"")</f>
        <v/>
      </c>
      <c r="X129" s="4">
        <f>_xlfn.IFNA(VLOOKUP(A129,'[1]End to End CR'!$A$1:$D$127,4,0),"")</f>
        <v>0.15217391304347827</v>
      </c>
      <c r="Y129" s="5">
        <f>AVERAGE(V129,W129,X129)</f>
        <v>7.6086956521739135E-2</v>
      </c>
      <c r="Z129">
        <f>IF(AND(X129="",W129="",V129=""),1,0)</f>
        <v>0</v>
      </c>
      <c r="AA129" t="str">
        <f>IF(Y129&gt;=R129,"Rise", "Dip")</f>
        <v>Dip</v>
      </c>
      <c r="AB129" s="4">
        <f>VLOOKUP(A129,'[1]End to End CR'!$F$1:$I$127,4,0)</f>
        <v>0.14583333333333334</v>
      </c>
      <c r="AC129" t="str">
        <f t="shared" si="1"/>
        <v>Dip</v>
      </c>
      <c r="AD129" s="5">
        <f>AB129-R129</f>
        <v>-1.9166666666666665E-2</v>
      </c>
    </row>
    <row r="130" spans="1:30" x14ac:dyDescent="0.2">
      <c r="A130" s="2" t="s">
        <v>301</v>
      </c>
      <c r="B130" s="2" t="s">
        <v>302</v>
      </c>
      <c r="C130" s="2">
        <v>5732</v>
      </c>
      <c r="D130" s="2"/>
      <c r="E130" s="2" t="s">
        <v>32</v>
      </c>
      <c r="F130" s="2">
        <v>7</v>
      </c>
      <c r="G130" s="2"/>
      <c r="H130" s="3">
        <v>1</v>
      </c>
      <c r="I130" s="2"/>
      <c r="J130" s="2"/>
      <c r="K130" s="2"/>
      <c r="L130" s="2"/>
      <c r="M130" s="2"/>
      <c r="N130" s="2"/>
      <c r="O130" s="2"/>
      <c r="P130" s="2"/>
      <c r="Q130" s="3">
        <v>0.14000000000000001</v>
      </c>
      <c r="R130" s="3">
        <v>0.121</v>
      </c>
      <c r="S130" s="2" t="s">
        <v>33</v>
      </c>
      <c r="T130" s="2" t="s">
        <v>34</v>
      </c>
      <c r="U130" s="2" t="s">
        <v>35</v>
      </c>
      <c r="V130" s="4" t="str">
        <f>_xlfn.IFNA(VLOOKUP(A130,'[1]End to End CR'!$A$1:$D$127,2,0),"")</f>
        <v/>
      </c>
      <c r="W130" s="4">
        <f>_xlfn.IFNA(VLOOKUP(A130,'[1]End to End CR'!$A$1:$D$127,3,0),"")</f>
        <v>0</v>
      </c>
      <c r="X130" s="4">
        <f>_xlfn.IFNA(VLOOKUP(A130,'[1]End to End CR'!$A$1:$D$127,4,0),"")</f>
        <v>0</v>
      </c>
      <c r="Y130" s="5">
        <f>AVERAGE(V130,W130,X130)</f>
        <v>0</v>
      </c>
      <c r="Z130">
        <f>IF(AND(X130="",W130="",V130=""),1,0)</f>
        <v>0</v>
      </c>
      <c r="AA130" t="str">
        <f>IF(Y130&gt;=R130,"Rise", "Dip")</f>
        <v>Dip</v>
      </c>
      <c r="AB130" s="4">
        <f>VLOOKUP(A130,'[1]End to End CR'!$F$1:$I$127,4,0)</f>
        <v>0</v>
      </c>
      <c r="AC130" t="str">
        <f t="shared" si="1"/>
        <v>Dip</v>
      </c>
      <c r="AD130" s="5">
        <f>AB130-R130</f>
        <v>-0.121</v>
      </c>
    </row>
    <row r="131" spans="1:30" x14ac:dyDescent="0.2">
      <c r="A131" s="2" t="s">
        <v>303</v>
      </c>
      <c r="B131" s="2" t="s">
        <v>304</v>
      </c>
      <c r="C131" s="2">
        <v>5691</v>
      </c>
      <c r="D131" s="2"/>
      <c r="E131" s="2" t="s">
        <v>32</v>
      </c>
      <c r="F131" s="2">
        <v>5</v>
      </c>
      <c r="G131" s="3">
        <v>0.3</v>
      </c>
      <c r="H131" s="3">
        <v>0.7</v>
      </c>
      <c r="I131" s="2"/>
      <c r="J131" s="2"/>
      <c r="K131" s="2"/>
      <c r="L131" s="2"/>
      <c r="M131" s="2"/>
      <c r="N131" s="2"/>
      <c r="O131" s="2"/>
      <c r="P131" s="2"/>
      <c r="Q131" s="3">
        <v>9.5200000000000007E-2</v>
      </c>
      <c r="R131" s="3">
        <v>0.32500000000000001</v>
      </c>
      <c r="S131" s="2" t="s">
        <v>33</v>
      </c>
      <c r="T131" s="2" t="s">
        <v>34</v>
      </c>
      <c r="U131" s="2" t="s">
        <v>35</v>
      </c>
      <c r="V131" s="4">
        <f>_xlfn.IFNA(VLOOKUP(A131,'[1]End to End CR'!$A$1:$D$127,2,0),"")</f>
        <v>0</v>
      </c>
      <c r="W131" s="4">
        <f>_xlfn.IFNA(VLOOKUP(A131,'[1]End to End CR'!$A$1:$D$127,3,0),"")</f>
        <v>0</v>
      </c>
      <c r="X131" s="4" t="str">
        <f>_xlfn.IFNA(VLOOKUP(A131,'[1]End to End CR'!$A$1:$D$127,4,0),"")</f>
        <v/>
      </c>
      <c r="Y131" s="5">
        <f>AVERAGE(V131,W131,X131)</f>
        <v>0</v>
      </c>
      <c r="Z131">
        <f>IF(AND(X131="",W131="",V131=""),1,0)</f>
        <v>0</v>
      </c>
      <c r="AA131" t="str">
        <f>IF(Y131&gt;=R131,"Rise", "Dip")</f>
        <v>Dip</v>
      </c>
      <c r="AB131" s="4">
        <f>VLOOKUP(A131,'[1]End to End CR'!$F$1:$I$127,4,0)</f>
        <v>0</v>
      </c>
      <c r="AC131" t="str">
        <f t="shared" si="1"/>
        <v>Dip</v>
      </c>
      <c r="AD131" s="5">
        <f>AB131-R131</f>
        <v>-0.32500000000000001</v>
      </c>
    </row>
    <row r="132" spans="1:30" x14ac:dyDescent="0.2">
      <c r="A132" s="2" t="s">
        <v>305</v>
      </c>
      <c r="B132" s="2" t="s">
        <v>306</v>
      </c>
      <c r="C132" s="2">
        <v>5971</v>
      </c>
      <c r="D132" s="2"/>
      <c r="E132" s="2" t="s">
        <v>32</v>
      </c>
      <c r="F132" s="2">
        <v>3</v>
      </c>
      <c r="G132" s="2"/>
      <c r="H132" s="3">
        <v>1</v>
      </c>
      <c r="I132" s="2"/>
      <c r="J132" s="2"/>
      <c r="K132" s="2"/>
      <c r="L132" s="2"/>
      <c r="M132" s="2"/>
      <c r="N132" s="2"/>
      <c r="O132" s="2"/>
      <c r="P132" s="2"/>
      <c r="Q132" s="2" t="e">
        <v>#N/A</v>
      </c>
      <c r="R132" s="3">
        <v>0.23499999999999999</v>
      </c>
      <c r="S132" s="2" t="s">
        <v>33</v>
      </c>
      <c r="T132" s="2" t="s">
        <v>34</v>
      </c>
      <c r="U132" s="2" t="s">
        <v>72</v>
      </c>
      <c r="V132" s="4" t="str">
        <f>_xlfn.IFNA(VLOOKUP(A132,'[1]End to End CR'!$A$1:$D$127,2,0),"")</f>
        <v/>
      </c>
      <c r="W132" s="4">
        <f>_xlfn.IFNA(VLOOKUP(A132,'[1]End to End CR'!$A$1:$D$127,3,0),"")</f>
        <v>0</v>
      </c>
      <c r="X132" s="4">
        <f>_xlfn.IFNA(VLOOKUP(A132,'[1]End to End CR'!$A$1:$D$127,4,0),"")</f>
        <v>0</v>
      </c>
      <c r="Y132" s="5">
        <f>AVERAGE(V132,W132,X132)</f>
        <v>0</v>
      </c>
      <c r="Z132">
        <f>IF(AND(X132="",W132="",V132=""),1,0)</f>
        <v>0</v>
      </c>
      <c r="AA132" t="str">
        <f>IF(Y132&gt;=R132,"Rise", "Dip")</f>
        <v>Dip</v>
      </c>
      <c r="AB132" s="4">
        <f>VLOOKUP(A132,'[1]End to End CR'!$F$1:$I$127,4,0)</f>
        <v>0</v>
      </c>
      <c r="AC132" t="str">
        <f t="shared" si="1"/>
        <v>Dip</v>
      </c>
      <c r="AD132" s="5">
        <f>AB132-R132</f>
        <v>-0.23499999999999999</v>
      </c>
    </row>
    <row r="133" spans="1:30" x14ac:dyDescent="0.2">
      <c r="A133" s="2" t="s">
        <v>307</v>
      </c>
      <c r="B133" s="2" t="s">
        <v>308</v>
      </c>
      <c r="C133" s="2">
        <v>5691</v>
      </c>
      <c r="D133" s="2"/>
      <c r="E133" s="2" t="s">
        <v>32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3">
        <v>0.1007</v>
      </c>
      <c r="R133" s="3">
        <v>0.36</v>
      </c>
      <c r="S133" s="2" t="s">
        <v>33</v>
      </c>
      <c r="T133" s="2" t="s">
        <v>43</v>
      </c>
      <c r="U133" s="2" t="s">
        <v>72</v>
      </c>
      <c r="V133" s="4">
        <f>_xlfn.IFNA(VLOOKUP(A133,'[1]End to End CR'!$A$1:$D$127,2,0),"")</f>
        <v>0</v>
      </c>
      <c r="W133" s="4">
        <f>_xlfn.IFNA(VLOOKUP(A133,'[1]End to End CR'!$A$1:$D$127,3,0),"")</f>
        <v>0</v>
      </c>
      <c r="X133" s="4" t="str">
        <f>_xlfn.IFNA(VLOOKUP(A133,'[1]End to End CR'!$A$1:$D$127,4,0),"")</f>
        <v/>
      </c>
      <c r="Y133" s="5">
        <f>AVERAGE(V133,W133,X133)</f>
        <v>0</v>
      </c>
      <c r="Z133">
        <f>IF(AND(X133="",W133="",V133=""),1,0)</f>
        <v>0</v>
      </c>
      <c r="AA133" t="str">
        <f>IF(Y133&gt;=R133,"Rise", "Dip")</f>
        <v>Dip</v>
      </c>
      <c r="AB133" s="4">
        <f>VLOOKUP(A133,'[1]End to End CR'!$F$1:$I$127,4,0)</f>
        <v>0</v>
      </c>
      <c r="AC133" t="str">
        <f t="shared" si="1"/>
        <v>Dip</v>
      </c>
      <c r="AD133" s="5">
        <f>AB133-R133</f>
        <v>-0.36</v>
      </c>
    </row>
    <row r="134" spans="1:30" x14ac:dyDescent="0.2">
      <c r="A134" s="2" t="s">
        <v>309</v>
      </c>
      <c r="B134" s="2" t="s">
        <v>310</v>
      </c>
      <c r="C134" s="2">
        <v>5691</v>
      </c>
      <c r="D134" s="2"/>
      <c r="E134" s="2" t="s">
        <v>51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3">
        <v>0.4</v>
      </c>
      <c r="R134" s="3">
        <v>0.30599999999999999</v>
      </c>
      <c r="S134" s="2" t="s">
        <v>128</v>
      </c>
      <c r="T134" s="2" t="s">
        <v>33</v>
      </c>
      <c r="U134" s="2" t="s">
        <v>35</v>
      </c>
      <c r="V134" s="4">
        <f>_xlfn.IFNA(VLOOKUP(A134,'[1]End to End CR'!$A$1:$D$127,2,0),"")</f>
        <v>0</v>
      </c>
      <c r="W134" s="4">
        <f>_xlfn.IFNA(VLOOKUP(A134,'[1]End to End CR'!$A$1:$D$127,3,0),"")</f>
        <v>0</v>
      </c>
      <c r="X134" s="4">
        <f>_xlfn.IFNA(VLOOKUP(A134,'[1]End to End CR'!$A$1:$D$127,4,0),"")</f>
        <v>0</v>
      </c>
      <c r="Y134" s="5">
        <f>AVERAGE(V134,W134,X134)</f>
        <v>0</v>
      </c>
      <c r="Z134">
        <f>IF(AND(X134="",W134="",V134=""),1,0)</f>
        <v>0</v>
      </c>
      <c r="AA134" t="str">
        <f>IF(Y134&gt;=R134,"Rise", "Dip")</f>
        <v>Dip</v>
      </c>
      <c r="AB134" s="4">
        <f>VLOOKUP(A134,'[1]End to End CR'!$F$1:$I$127,4,0)</f>
        <v>0</v>
      </c>
      <c r="AC134" t="str">
        <f t="shared" si="1"/>
        <v>Dip</v>
      </c>
      <c r="AD134" s="5">
        <f>AB134-R134</f>
        <v>-0.30599999999999999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9BBE-35B6-C940-824B-96006CF2B578}">
  <dimension ref="A2:D26"/>
  <sheetViews>
    <sheetView workbookViewId="0">
      <selection activeCell="B15" sqref="B15"/>
    </sheetView>
  </sheetViews>
  <sheetFormatPr baseColWidth="10" defaultRowHeight="16" x14ac:dyDescent="0.2"/>
  <cols>
    <col min="1" max="1" width="13" bestFit="1" customWidth="1"/>
    <col min="2" max="2" width="16.5" bestFit="1" customWidth="1"/>
    <col min="3" max="3" width="4.6640625" bestFit="1" customWidth="1"/>
    <col min="4" max="4" width="10.83203125" bestFit="1" customWidth="1"/>
    <col min="5" max="5" width="31.1640625" bestFit="1" customWidth="1"/>
  </cols>
  <sheetData>
    <row r="2" spans="1:4" x14ac:dyDescent="0.2">
      <c r="A2" s="6" t="s">
        <v>4</v>
      </c>
      <c r="B2" t="s">
        <v>32</v>
      </c>
    </row>
    <row r="3" spans="1:4" x14ac:dyDescent="0.2">
      <c r="A3" s="6" t="s">
        <v>25</v>
      </c>
      <c r="B3" s="7">
        <v>0</v>
      </c>
    </row>
    <row r="5" spans="1:4" x14ac:dyDescent="0.2">
      <c r="A5" s="6" t="s">
        <v>316</v>
      </c>
      <c r="B5" s="6" t="s">
        <v>324</v>
      </c>
    </row>
    <row r="6" spans="1:4" x14ac:dyDescent="0.2">
      <c r="A6" s="6" t="s">
        <v>311</v>
      </c>
      <c r="B6" t="s">
        <v>312</v>
      </c>
      <c r="C6" t="s">
        <v>313</v>
      </c>
      <c r="D6" t="s">
        <v>315</v>
      </c>
    </row>
    <row r="7" spans="1:4" x14ac:dyDescent="0.2">
      <c r="A7" s="7">
        <v>5013</v>
      </c>
      <c r="B7" s="8"/>
      <c r="C7" s="8">
        <v>1</v>
      </c>
      <c r="D7" s="8">
        <v>1</v>
      </c>
    </row>
    <row r="8" spans="1:4" x14ac:dyDescent="0.2">
      <c r="A8" s="7">
        <v>5047</v>
      </c>
      <c r="B8" s="8">
        <v>1</v>
      </c>
      <c r="C8" s="8"/>
      <c r="D8" s="8">
        <v>1</v>
      </c>
    </row>
    <row r="9" spans="1:4" x14ac:dyDescent="0.2">
      <c r="A9" s="7">
        <v>5193</v>
      </c>
      <c r="B9" s="8">
        <v>1</v>
      </c>
      <c r="C9" s="8"/>
      <c r="D9" s="8">
        <v>1</v>
      </c>
    </row>
    <row r="10" spans="1:4" x14ac:dyDescent="0.2">
      <c r="A10" s="7">
        <v>5399</v>
      </c>
      <c r="B10" s="8">
        <v>1</v>
      </c>
      <c r="C10" s="8">
        <v>3</v>
      </c>
      <c r="D10" s="8">
        <v>4</v>
      </c>
    </row>
    <row r="11" spans="1:4" x14ac:dyDescent="0.2">
      <c r="A11" s="7">
        <v>5411</v>
      </c>
      <c r="B11" s="8">
        <v>2</v>
      </c>
      <c r="C11" s="8">
        <v>7</v>
      </c>
      <c r="D11" s="8">
        <v>9</v>
      </c>
    </row>
    <row r="12" spans="1:4" x14ac:dyDescent="0.2">
      <c r="A12" s="7">
        <v>5499</v>
      </c>
      <c r="B12" s="8"/>
      <c r="C12" s="8">
        <v>4</v>
      </c>
      <c r="D12" s="8">
        <v>4</v>
      </c>
    </row>
    <row r="13" spans="1:4" x14ac:dyDescent="0.2">
      <c r="A13" s="7">
        <v>5533</v>
      </c>
      <c r="B13" s="8"/>
      <c r="C13" s="8">
        <v>1</v>
      </c>
      <c r="D13" s="8">
        <v>1</v>
      </c>
    </row>
    <row r="14" spans="1:4" x14ac:dyDescent="0.2">
      <c r="A14" s="7">
        <v>5631</v>
      </c>
      <c r="B14" s="8">
        <v>2</v>
      </c>
      <c r="C14" s="8"/>
      <c r="D14" s="8">
        <v>2</v>
      </c>
    </row>
    <row r="15" spans="1:4" x14ac:dyDescent="0.2">
      <c r="A15" s="7">
        <v>5691</v>
      </c>
      <c r="B15" s="8">
        <v>17</v>
      </c>
      <c r="C15" s="8">
        <v>13</v>
      </c>
      <c r="D15" s="8">
        <v>30</v>
      </c>
    </row>
    <row r="16" spans="1:4" x14ac:dyDescent="0.2">
      <c r="A16" s="7">
        <v>5699</v>
      </c>
      <c r="B16" s="8">
        <v>5</v>
      </c>
      <c r="C16" s="8">
        <v>5</v>
      </c>
      <c r="D16" s="8">
        <v>10</v>
      </c>
    </row>
    <row r="17" spans="1:4" x14ac:dyDescent="0.2">
      <c r="A17" s="7">
        <v>5712</v>
      </c>
      <c r="B17" s="8">
        <v>1</v>
      </c>
      <c r="C17" s="8"/>
      <c r="D17" s="8">
        <v>1</v>
      </c>
    </row>
    <row r="18" spans="1:4" x14ac:dyDescent="0.2">
      <c r="A18" s="7">
        <v>5732</v>
      </c>
      <c r="B18" s="8">
        <v>4</v>
      </c>
      <c r="C18" s="8">
        <v>2</v>
      </c>
      <c r="D18" s="8">
        <v>6</v>
      </c>
    </row>
    <row r="19" spans="1:4" x14ac:dyDescent="0.2">
      <c r="A19" s="7">
        <v>5811</v>
      </c>
      <c r="B19" s="8"/>
      <c r="C19" s="8">
        <v>3</v>
      </c>
      <c r="D19" s="8">
        <v>3</v>
      </c>
    </row>
    <row r="20" spans="1:4" x14ac:dyDescent="0.2">
      <c r="A20" s="7">
        <v>5941</v>
      </c>
      <c r="B20" s="8"/>
      <c r="C20" s="8">
        <v>1</v>
      </c>
      <c r="D20" s="8">
        <v>1</v>
      </c>
    </row>
    <row r="21" spans="1:4" x14ac:dyDescent="0.2">
      <c r="A21" s="7">
        <v>5944</v>
      </c>
      <c r="B21" s="8"/>
      <c r="C21" s="8">
        <v>1</v>
      </c>
      <c r="D21" s="8">
        <v>1</v>
      </c>
    </row>
    <row r="22" spans="1:4" x14ac:dyDescent="0.2">
      <c r="A22" s="7">
        <v>5971</v>
      </c>
      <c r="B22" s="8">
        <v>2</v>
      </c>
      <c r="C22" s="8">
        <v>1</v>
      </c>
      <c r="D22" s="8">
        <v>3</v>
      </c>
    </row>
    <row r="23" spans="1:4" x14ac:dyDescent="0.2">
      <c r="A23" s="7">
        <v>5973</v>
      </c>
      <c r="B23" s="8"/>
      <c r="C23" s="8">
        <v>2</v>
      </c>
      <c r="D23" s="8">
        <v>2</v>
      </c>
    </row>
    <row r="24" spans="1:4" x14ac:dyDescent="0.2">
      <c r="A24" s="7">
        <v>5977</v>
      </c>
      <c r="B24" s="8">
        <v>4</v>
      </c>
      <c r="C24" s="8">
        <v>10</v>
      </c>
      <c r="D24" s="8">
        <v>14</v>
      </c>
    </row>
    <row r="25" spans="1:4" x14ac:dyDescent="0.2">
      <c r="A25" s="7">
        <v>5995</v>
      </c>
      <c r="B25" s="8">
        <v>1</v>
      </c>
      <c r="C25" s="8"/>
      <c r="D25" s="8">
        <v>1</v>
      </c>
    </row>
    <row r="26" spans="1:4" x14ac:dyDescent="0.2">
      <c r="A26" s="7" t="s">
        <v>315</v>
      </c>
      <c r="B26" s="8">
        <v>41</v>
      </c>
      <c r="C26" s="8">
        <v>54</v>
      </c>
      <c r="D26" s="8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8BE4-B584-F44D-AD2D-9F05E5AC64F1}">
  <dimension ref="A1:I48"/>
  <sheetViews>
    <sheetView tabSelected="1" workbookViewId="0">
      <selection activeCell="C32" sqref="C32"/>
    </sheetView>
  </sheetViews>
  <sheetFormatPr baseColWidth="10" defaultRowHeight="16" x14ac:dyDescent="0.2"/>
  <cols>
    <col min="2" max="2" width="17.83203125" customWidth="1"/>
    <col min="3" max="3" width="20" customWidth="1"/>
  </cols>
  <sheetData>
    <row r="1" spans="1:5" x14ac:dyDescent="0.2">
      <c r="A1" s="11" t="s">
        <v>317</v>
      </c>
    </row>
    <row r="4" spans="1:5" x14ac:dyDescent="0.2">
      <c r="A4" s="9" t="s">
        <v>311</v>
      </c>
      <c r="B4" s="9" t="s">
        <v>316</v>
      </c>
    </row>
    <row r="5" spans="1:5" x14ac:dyDescent="0.2">
      <c r="A5" s="7" t="s">
        <v>312</v>
      </c>
      <c r="B5" s="8">
        <v>65</v>
      </c>
    </row>
    <row r="6" spans="1:5" x14ac:dyDescent="0.2">
      <c r="A6" s="7" t="s">
        <v>313</v>
      </c>
      <c r="B6" s="8">
        <v>60</v>
      </c>
    </row>
    <row r="7" spans="1:5" x14ac:dyDescent="0.2">
      <c r="A7" s="7" t="s">
        <v>314</v>
      </c>
      <c r="B7" s="8">
        <v>8</v>
      </c>
    </row>
    <row r="14" spans="1:5" x14ac:dyDescent="0.2">
      <c r="A14" s="9" t="s">
        <v>311</v>
      </c>
      <c r="B14" s="9" t="s">
        <v>318</v>
      </c>
      <c r="C14" s="9" t="s">
        <v>319</v>
      </c>
      <c r="D14" s="9" t="s">
        <v>320</v>
      </c>
      <c r="E14" s="9" t="s">
        <v>321</v>
      </c>
    </row>
    <row r="15" spans="1:5" x14ac:dyDescent="0.2">
      <c r="A15" s="7" t="s">
        <v>312</v>
      </c>
      <c r="B15" s="8">
        <v>281817.3898305085</v>
      </c>
      <c r="C15" s="8">
        <v>169.32203389830508</v>
      </c>
      <c r="D15" s="8">
        <v>3263.2542372881358</v>
      </c>
      <c r="E15" s="8">
        <v>748.61904761904759</v>
      </c>
    </row>
    <row r="16" spans="1:5" x14ac:dyDescent="0.2">
      <c r="A16" s="7" t="s">
        <v>313</v>
      </c>
      <c r="B16" s="8">
        <v>508088.21666666667</v>
      </c>
      <c r="C16" s="8">
        <v>400.2</v>
      </c>
      <c r="D16" s="8">
        <v>2833.1166666666668</v>
      </c>
      <c r="E16" s="8">
        <v>1722.3833333333334</v>
      </c>
    </row>
    <row r="18" spans="1:9" x14ac:dyDescent="0.2">
      <c r="A18" t="s">
        <v>322</v>
      </c>
      <c r="B18" s="15">
        <f>1-(B15/B16)</f>
        <v>0.44533767840674809</v>
      </c>
      <c r="C18" s="15">
        <f>1-(C15/C16)</f>
        <v>0.5769064620232256</v>
      </c>
      <c r="D18" s="15">
        <f>1-(D15/D16)</f>
        <v>-0.15182487035648684</v>
      </c>
      <c r="E18" s="15">
        <f>1-(E15/E16)</f>
        <v>0.56535863234913974</v>
      </c>
    </row>
    <row r="24" spans="1:9" x14ac:dyDescent="0.2">
      <c r="B24" t="s">
        <v>325</v>
      </c>
    </row>
    <row r="25" spans="1:9" x14ac:dyDescent="0.2">
      <c r="A25" s="9" t="s">
        <v>311</v>
      </c>
      <c r="B25" s="9" t="s">
        <v>312</v>
      </c>
      <c r="C25" s="9" t="s">
        <v>313</v>
      </c>
      <c r="G25" s="9" t="s">
        <v>311</v>
      </c>
      <c r="H25" s="9" t="s">
        <v>312</v>
      </c>
      <c r="I25" s="9" t="s">
        <v>313</v>
      </c>
    </row>
    <row r="26" spans="1:9" x14ac:dyDescent="0.2">
      <c r="A26" s="7" t="s">
        <v>34</v>
      </c>
      <c r="B26" s="8">
        <v>52</v>
      </c>
      <c r="C26" s="8">
        <v>43</v>
      </c>
      <c r="G26" s="7" t="s">
        <v>44</v>
      </c>
      <c r="H26" s="8">
        <v>2</v>
      </c>
      <c r="I26" s="8"/>
    </row>
    <row r="27" spans="1:9" x14ac:dyDescent="0.2">
      <c r="A27" s="7" t="s">
        <v>43</v>
      </c>
      <c r="B27" s="8">
        <v>6</v>
      </c>
      <c r="C27" s="8">
        <v>7</v>
      </c>
      <c r="G27" s="7" t="s">
        <v>262</v>
      </c>
      <c r="H27" s="8"/>
      <c r="I27" s="8">
        <v>1</v>
      </c>
    </row>
    <row r="28" spans="1:9" x14ac:dyDescent="0.2">
      <c r="A28" s="7" t="s">
        <v>61</v>
      </c>
      <c r="B28" s="8">
        <v>1</v>
      </c>
      <c r="C28" s="8">
        <v>4</v>
      </c>
      <c r="G28" s="7" t="s">
        <v>38</v>
      </c>
      <c r="H28" s="8">
        <v>5</v>
      </c>
      <c r="I28" s="8">
        <v>12</v>
      </c>
    </row>
    <row r="29" spans="1:9" x14ac:dyDescent="0.2">
      <c r="A29" s="7" t="s">
        <v>52</v>
      </c>
      <c r="B29" s="8"/>
      <c r="C29" s="8">
        <v>4</v>
      </c>
      <c r="G29" s="7" t="s">
        <v>35</v>
      </c>
      <c r="H29" s="8">
        <v>39</v>
      </c>
      <c r="I29" s="8">
        <v>28</v>
      </c>
    </row>
    <row r="30" spans="1:9" x14ac:dyDescent="0.2">
      <c r="A30" s="7" t="s">
        <v>33</v>
      </c>
      <c r="B30" s="8">
        <v>4</v>
      </c>
      <c r="C30" s="8">
        <v>1</v>
      </c>
      <c r="G30" s="7" t="s">
        <v>72</v>
      </c>
      <c r="H30" s="8">
        <v>19</v>
      </c>
      <c r="I30" s="8">
        <v>19</v>
      </c>
    </row>
    <row r="31" spans="1:9" x14ac:dyDescent="0.2">
      <c r="A31" s="7" t="s">
        <v>175</v>
      </c>
      <c r="B31" s="8">
        <v>2</v>
      </c>
      <c r="C31" s="8">
        <v>1</v>
      </c>
    </row>
    <row r="32" spans="1:9" x14ac:dyDescent="0.2">
      <c r="A32" s="12" t="s">
        <v>315</v>
      </c>
      <c r="B32" s="13">
        <v>65</v>
      </c>
      <c r="C32" s="13">
        <v>60</v>
      </c>
    </row>
    <row r="34" spans="1:4" x14ac:dyDescent="0.2">
      <c r="B34" t="s">
        <v>326</v>
      </c>
      <c r="C34" t="s">
        <v>327</v>
      </c>
    </row>
    <row r="35" spans="1:4" x14ac:dyDescent="0.2">
      <c r="A35" t="s">
        <v>312</v>
      </c>
      <c r="B35" s="17">
        <v>0.83799999999999997</v>
      </c>
      <c r="C35" s="17">
        <f>1-B35</f>
        <v>0.16200000000000003</v>
      </c>
    </row>
    <row r="36" spans="1:4" x14ac:dyDescent="0.2">
      <c r="A36" t="s">
        <v>313</v>
      </c>
      <c r="B36" s="5">
        <v>0.82199999999999995</v>
      </c>
      <c r="C36" s="5">
        <f>1-B36</f>
        <v>0.17800000000000005</v>
      </c>
    </row>
    <row r="39" spans="1:4" x14ac:dyDescent="0.2">
      <c r="B39" t="s">
        <v>312</v>
      </c>
      <c r="C39" t="s">
        <v>313</v>
      </c>
    </row>
    <row r="40" spans="1:4" x14ac:dyDescent="0.2">
      <c r="A40" t="s">
        <v>328</v>
      </c>
      <c r="B40" s="14">
        <v>0.30820714285714279</v>
      </c>
      <c r="C40" s="14">
        <v>0.31544576271186442</v>
      </c>
      <c r="D40" s="16">
        <f>C40-B40</f>
        <v>7.2386198547216285E-3</v>
      </c>
    </row>
    <row r="41" spans="1:4" x14ac:dyDescent="0.2">
      <c r="A41" t="s">
        <v>329</v>
      </c>
      <c r="B41" s="14">
        <v>0.26123859649122805</v>
      </c>
      <c r="C41" s="14">
        <v>0.23601525423728817</v>
      </c>
      <c r="D41" s="16">
        <f t="shared" ref="D41:D43" si="0">C41-B41</f>
        <v>-2.5223342253939879E-2</v>
      </c>
    </row>
    <row r="42" spans="1:4" x14ac:dyDescent="0.2">
      <c r="A42" t="s">
        <v>330</v>
      </c>
      <c r="B42" s="14">
        <v>0.28458448275862064</v>
      </c>
      <c r="C42" s="14">
        <v>0.27354833333333334</v>
      </c>
      <c r="D42" s="16">
        <f t="shared" si="0"/>
        <v>-1.10361494252873E-2</v>
      </c>
    </row>
    <row r="43" spans="1:4" x14ac:dyDescent="0.2">
      <c r="A43" t="s">
        <v>331</v>
      </c>
      <c r="B43" s="14">
        <v>0.18146666666666667</v>
      </c>
      <c r="C43" s="14">
        <v>0.18731016949152546</v>
      </c>
      <c r="D43" s="16">
        <f t="shared" si="0"/>
        <v>5.8435028248587928E-3</v>
      </c>
    </row>
    <row r="47" spans="1:4" x14ac:dyDescent="0.2">
      <c r="B47" t="s">
        <v>312</v>
      </c>
      <c r="C47" t="s">
        <v>313</v>
      </c>
    </row>
    <row r="48" spans="1:4" x14ac:dyDescent="0.2">
      <c r="A48" t="s">
        <v>332</v>
      </c>
      <c r="B48" s="4">
        <v>0.1386</v>
      </c>
      <c r="C48" s="4">
        <v>0.16489999999999999</v>
      </c>
      <c r="D48" s="5">
        <f>C48-B48</f>
        <v>2.629999999999999E-2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A7FE-735F-B142-BBC6-07A4F1994946}">
  <dimension ref="A1:K43"/>
  <sheetViews>
    <sheetView topLeftCell="A8" workbookViewId="0">
      <selection activeCell="E31" sqref="E31"/>
    </sheetView>
  </sheetViews>
  <sheetFormatPr baseColWidth="10" defaultRowHeight="16" x14ac:dyDescent="0.2"/>
  <sheetData>
    <row r="1" spans="1:5" x14ac:dyDescent="0.2">
      <c r="A1" s="11" t="s">
        <v>323</v>
      </c>
    </row>
    <row r="2" spans="1:5" x14ac:dyDescent="0.2">
      <c r="A2" s="11"/>
    </row>
    <row r="3" spans="1:5" x14ac:dyDescent="0.2">
      <c r="A3" s="9" t="s">
        <v>311</v>
      </c>
      <c r="B3" s="9" t="s">
        <v>316</v>
      </c>
    </row>
    <row r="4" spans="1:5" x14ac:dyDescent="0.2">
      <c r="A4" s="7" t="s">
        <v>312</v>
      </c>
      <c r="B4" s="8">
        <v>41</v>
      </c>
    </row>
    <row r="5" spans="1:5" x14ac:dyDescent="0.2">
      <c r="A5" s="7" t="s">
        <v>313</v>
      </c>
      <c r="B5" s="8">
        <v>54</v>
      </c>
      <c r="D5" s="14">
        <f>B5/SUM(B5,B4)</f>
        <v>0.56842105263157894</v>
      </c>
    </row>
    <row r="11" spans="1:5" x14ac:dyDescent="0.2">
      <c r="A11" s="9" t="s">
        <v>311</v>
      </c>
      <c r="B11" s="9" t="s">
        <v>318</v>
      </c>
      <c r="C11" s="9" t="s">
        <v>319</v>
      </c>
      <c r="D11" s="9" t="s">
        <v>320</v>
      </c>
      <c r="E11" s="9" t="s">
        <v>321</v>
      </c>
    </row>
    <row r="12" spans="1:5" x14ac:dyDescent="0.2">
      <c r="A12" s="7" t="s">
        <v>312</v>
      </c>
      <c r="B12" s="8">
        <v>307310.66666666669</v>
      </c>
      <c r="C12" s="8">
        <v>202.83333333333334</v>
      </c>
      <c r="D12" s="8">
        <v>3576.2777777777778</v>
      </c>
      <c r="E12" s="8">
        <v>782.07500000000005</v>
      </c>
    </row>
    <row r="13" spans="1:5" x14ac:dyDescent="0.2">
      <c r="A13" s="7" t="s">
        <v>313</v>
      </c>
      <c r="B13" s="8">
        <v>472004.9259259259</v>
      </c>
      <c r="C13" s="8">
        <v>360.09259259259261</v>
      </c>
      <c r="D13" s="8">
        <v>2998.462962962963</v>
      </c>
      <c r="E13" s="8">
        <v>1481.4814814814815</v>
      </c>
    </row>
    <row r="15" spans="1:5" x14ac:dyDescent="0.2">
      <c r="A15" t="s">
        <v>322</v>
      </c>
      <c r="B15" s="15">
        <f>1-(B12/B13)</f>
        <v>0.34892487390079807</v>
      </c>
      <c r="C15" s="15">
        <f>1-(C12/C13)</f>
        <v>0.43671895088711754</v>
      </c>
      <c r="D15" s="15">
        <f>1-(D12/D13)</f>
        <v>-0.19270366916383086</v>
      </c>
      <c r="E15" s="15">
        <f>1-(E12/E13)</f>
        <v>0.47209937499999999</v>
      </c>
    </row>
    <row r="17" spans="1:10" x14ac:dyDescent="0.2">
      <c r="B17" t="s">
        <v>325</v>
      </c>
    </row>
    <row r="18" spans="1:10" x14ac:dyDescent="0.2">
      <c r="A18" s="9" t="s">
        <v>311</v>
      </c>
      <c r="B18" s="9" t="s">
        <v>312</v>
      </c>
      <c r="C18" s="9" t="s">
        <v>313</v>
      </c>
      <c r="F18" s="9" t="s">
        <v>311</v>
      </c>
      <c r="G18" s="9" t="s">
        <v>312</v>
      </c>
      <c r="H18" s="9" t="s">
        <v>313</v>
      </c>
    </row>
    <row r="19" spans="1:10" x14ac:dyDescent="0.2">
      <c r="A19" s="7" t="s">
        <v>34</v>
      </c>
      <c r="B19" s="8">
        <v>35</v>
      </c>
      <c r="C19" s="8">
        <v>38</v>
      </c>
      <c r="F19" s="7" t="s">
        <v>44</v>
      </c>
      <c r="G19" s="8">
        <v>2</v>
      </c>
      <c r="H19" s="8"/>
    </row>
    <row r="20" spans="1:10" x14ac:dyDescent="0.2">
      <c r="A20" s="7" t="s">
        <v>43</v>
      </c>
      <c r="B20" s="8">
        <v>5</v>
      </c>
      <c r="C20" s="8">
        <v>7</v>
      </c>
      <c r="F20" s="7" t="s">
        <v>262</v>
      </c>
      <c r="G20" s="8"/>
      <c r="H20" s="8">
        <v>1</v>
      </c>
    </row>
    <row r="21" spans="1:10" x14ac:dyDescent="0.2">
      <c r="A21" s="7" t="s">
        <v>61</v>
      </c>
      <c r="B21" s="8"/>
      <c r="C21" s="8">
        <v>3</v>
      </c>
      <c r="F21" s="7" t="s">
        <v>38</v>
      </c>
      <c r="G21" s="8">
        <v>1</v>
      </c>
      <c r="H21" s="8">
        <v>11</v>
      </c>
      <c r="J21" s="10" t="s">
        <v>333</v>
      </c>
    </row>
    <row r="22" spans="1:10" x14ac:dyDescent="0.2">
      <c r="A22" s="7" t="s">
        <v>52</v>
      </c>
      <c r="B22" s="8"/>
      <c r="C22" s="8">
        <v>4</v>
      </c>
      <c r="F22" s="7" t="s">
        <v>35</v>
      </c>
      <c r="G22" s="8">
        <v>26</v>
      </c>
      <c r="H22" s="8">
        <v>27</v>
      </c>
    </row>
    <row r="23" spans="1:10" x14ac:dyDescent="0.2">
      <c r="A23" s="7" t="s">
        <v>33</v>
      </c>
      <c r="B23" s="8">
        <v>1</v>
      </c>
      <c r="C23" s="8">
        <v>1</v>
      </c>
      <c r="F23" s="7" t="s">
        <v>72</v>
      </c>
      <c r="G23" s="8">
        <v>12</v>
      </c>
      <c r="H23" s="8">
        <v>15</v>
      </c>
    </row>
    <row r="24" spans="1:10" x14ac:dyDescent="0.2">
      <c r="A24" s="7" t="s">
        <v>175</v>
      </c>
      <c r="B24" s="8"/>
      <c r="C24" s="8">
        <v>1</v>
      </c>
    </row>
    <row r="25" spans="1:10" x14ac:dyDescent="0.2">
      <c r="A25" s="12" t="s">
        <v>315</v>
      </c>
      <c r="B25" s="13">
        <v>41</v>
      </c>
      <c r="C25" s="13">
        <v>54</v>
      </c>
    </row>
    <row r="30" spans="1:10" x14ac:dyDescent="0.2">
      <c r="B30" t="s">
        <v>326</v>
      </c>
      <c r="C30" t="s">
        <v>327</v>
      </c>
    </row>
    <row r="31" spans="1:10" x14ac:dyDescent="0.2">
      <c r="A31" t="s">
        <v>312</v>
      </c>
      <c r="B31" s="5">
        <v>0.82789999999999997</v>
      </c>
      <c r="C31" s="5">
        <f>1-B31</f>
        <v>0.17210000000000003</v>
      </c>
    </row>
    <row r="32" spans="1:10" x14ac:dyDescent="0.2">
      <c r="A32" t="s">
        <v>313</v>
      </c>
      <c r="B32" s="5">
        <v>0.81100000000000005</v>
      </c>
      <c r="C32" s="5">
        <f>1-B32</f>
        <v>0.18899999999999995</v>
      </c>
    </row>
    <row r="35" spans="1:11" x14ac:dyDescent="0.2">
      <c r="B35" t="s">
        <v>312</v>
      </c>
      <c r="C35" t="s">
        <v>313</v>
      </c>
    </row>
    <row r="36" spans="1:11" x14ac:dyDescent="0.2">
      <c r="A36" t="s">
        <v>328</v>
      </c>
      <c r="B36" s="14">
        <v>0.31742941176470585</v>
      </c>
      <c r="C36" s="14">
        <v>0.32035849056603766</v>
      </c>
      <c r="D36" s="16">
        <f>C36-B36</f>
        <v>2.9290788013318081E-3</v>
      </c>
      <c r="H36">
        <v>0.31742941176470585</v>
      </c>
      <c r="I36">
        <v>0.26951428571428582</v>
      </c>
      <c r="J36">
        <v>0.26702500000000007</v>
      </c>
      <c r="K36">
        <v>0.17603999999999997</v>
      </c>
    </row>
    <row r="37" spans="1:11" x14ac:dyDescent="0.2">
      <c r="A37" t="s">
        <v>329</v>
      </c>
      <c r="B37" s="14">
        <v>0.26951428571428582</v>
      </c>
      <c r="C37" s="14">
        <v>0.23578490566037741</v>
      </c>
      <c r="D37" s="16">
        <f t="shared" ref="D37:D39" si="0">C37-B37</f>
        <v>-3.3729380053908409E-2</v>
      </c>
      <c r="H37">
        <v>0.32035849056603766</v>
      </c>
      <c r="I37">
        <v>0.23578490566037741</v>
      </c>
      <c r="J37">
        <v>0.27004814814814815</v>
      </c>
      <c r="K37">
        <v>0.18758490566037736</v>
      </c>
    </row>
    <row r="38" spans="1:11" x14ac:dyDescent="0.2">
      <c r="A38" t="s">
        <v>330</v>
      </c>
      <c r="B38" s="14">
        <v>0.26702500000000007</v>
      </c>
      <c r="C38" s="14">
        <v>0.27004814814814815</v>
      </c>
      <c r="D38" s="16">
        <f t="shared" si="0"/>
        <v>3.0231481481480804E-3</v>
      </c>
    </row>
    <row r="39" spans="1:11" x14ac:dyDescent="0.2">
      <c r="A39" t="s">
        <v>331</v>
      </c>
      <c r="B39" s="14">
        <v>0.17603999999999997</v>
      </c>
      <c r="C39" s="14">
        <v>0.18758490566037736</v>
      </c>
      <c r="D39" s="16">
        <f t="shared" si="0"/>
        <v>1.1544905660377386E-2</v>
      </c>
    </row>
    <row r="42" spans="1:11" x14ac:dyDescent="0.2">
      <c r="B42" t="s">
        <v>312</v>
      </c>
      <c r="C42" t="s">
        <v>313</v>
      </c>
    </row>
    <row r="43" spans="1:11" x14ac:dyDescent="0.2">
      <c r="A43" t="s">
        <v>332</v>
      </c>
      <c r="B43" s="4">
        <v>0.14219999999999999</v>
      </c>
      <c r="C43" s="4">
        <v>0.16600000000000001</v>
      </c>
      <c r="D43" s="5">
        <f>C43-B43</f>
        <v>2.3800000000000016E-2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0B9E-FF3C-F844-8898-8DD48AE7C290}">
  <dimension ref="A1:K41"/>
  <sheetViews>
    <sheetView topLeftCell="A9" workbookViewId="0">
      <selection activeCell="B41" sqref="B41"/>
    </sheetView>
  </sheetViews>
  <sheetFormatPr baseColWidth="10" defaultRowHeight="16" x14ac:dyDescent="0.2"/>
  <sheetData>
    <row r="1" spans="1:5" x14ac:dyDescent="0.2">
      <c r="A1" s="11" t="s">
        <v>51</v>
      </c>
    </row>
    <row r="4" spans="1:5" x14ac:dyDescent="0.2">
      <c r="A4" s="9" t="s">
        <v>311</v>
      </c>
      <c r="B4" s="9" t="s">
        <v>316</v>
      </c>
    </row>
    <row r="5" spans="1:5" x14ac:dyDescent="0.2">
      <c r="A5" s="7" t="s">
        <v>312</v>
      </c>
      <c r="B5" s="8">
        <v>24</v>
      </c>
    </row>
    <row r="6" spans="1:5" x14ac:dyDescent="0.2">
      <c r="A6" s="7" t="s">
        <v>313</v>
      </c>
      <c r="B6" s="8">
        <v>6</v>
      </c>
    </row>
    <row r="9" spans="1:5" x14ac:dyDescent="0.2">
      <c r="A9" s="9" t="s">
        <v>311</v>
      </c>
      <c r="B9" s="9" t="s">
        <v>318</v>
      </c>
      <c r="C9" s="9" t="s">
        <v>319</v>
      </c>
      <c r="D9" s="9" t="s">
        <v>320</v>
      </c>
      <c r="E9" s="9" t="s">
        <v>321</v>
      </c>
    </row>
    <row r="10" spans="1:5" x14ac:dyDescent="0.2">
      <c r="A10" s="7" t="s">
        <v>312</v>
      </c>
      <c r="B10" s="8">
        <v>241914.86956521738</v>
      </c>
      <c r="C10" s="8">
        <v>116.8695652173913</v>
      </c>
      <c r="D10" s="8">
        <v>2773.304347826087</v>
      </c>
      <c r="E10" s="8">
        <v>690.43478260869563</v>
      </c>
    </row>
    <row r="11" spans="1:5" x14ac:dyDescent="0.2">
      <c r="A11" s="7" t="s">
        <v>313</v>
      </c>
      <c r="B11" s="8">
        <v>832837.83333333337</v>
      </c>
      <c r="C11" s="8">
        <v>761.16666666666663</v>
      </c>
      <c r="D11" s="8">
        <v>1345</v>
      </c>
      <c r="E11" s="8">
        <v>3890.5</v>
      </c>
    </row>
    <row r="13" spans="1:5" x14ac:dyDescent="0.2">
      <c r="A13" t="s">
        <v>322</v>
      </c>
      <c r="B13" s="14">
        <f>1-(B10/B11)</f>
        <v>0.70952944272838547</v>
      </c>
      <c r="C13" s="14">
        <f>1-(C10/C11)</f>
        <v>0.84645995373235217</v>
      </c>
      <c r="D13" s="14">
        <f>1-(D10/D11)</f>
        <v>-1.0619363180863099</v>
      </c>
      <c r="E13" s="14">
        <f>1-(E10/E11)</f>
        <v>0.82253314931019261</v>
      </c>
    </row>
    <row r="19" spans="1:8" x14ac:dyDescent="0.2">
      <c r="B19" t="s">
        <v>325</v>
      </c>
    </row>
    <row r="20" spans="1:8" x14ac:dyDescent="0.2">
      <c r="A20" s="9" t="s">
        <v>311</v>
      </c>
      <c r="B20" s="9" t="s">
        <v>312</v>
      </c>
      <c r="C20" s="9" t="s">
        <v>313</v>
      </c>
      <c r="F20" s="9" t="s">
        <v>311</v>
      </c>
      <c r="G20" s="9" t="s">
        <v>312</v>
      </c>
      <c r="H20" s="9" t="s">
        <v>313</v>
      </c>
    </row>
    <row r="21" spans="1:8" x14ac:dyDescent="0.2">
      <c r="A21" s="7" t="s">
        <v>34</v>
      </c>
      <c r="B21" s="8">
        <v>17</v>
      </c>
      <c r="C21" s="8">
        <v>5</v>
      </c>
      <c r="F21" s="7" t="s">
        <v>38</v>
      </c>
      <c r="G21" s="8">
        <v>4</v>
      </c>
      <c r="H21" s="8">
        <v>1</v>
      </c>
    </row>
    <row r="22" spans="1:8" x14ac:dyDescent="0.2">
      <c r="A22" s="7" t="s">
        <v>43</v>
      </c>
      <c r="B22" s="8">
        <v>1</v>
      </c>
      <c r="C22" s="8"/>
      <c r="F22" s="7" t="s">
        <v>35</v>
      </c>
      <c r="G22" s="8">
        <v>13</v>
      </c>
      <c r="H22" s="8">
        <v>1</v>
      </c>
    </row>
    <row r="23" spans="1:8" x14ac:dyDescent="0.2">
      <c r="A23" s="7" t="s">
        <v>61</v>
      </c>
      <c r="B23" s="8">
        <v>1</v>
      </c>
      <c r="C23" s="8">
        <v>1</v>
      </c>
      <c r="F23" s="7" t="s">
        <v>72</v>
      </c>
      <c r="G23" s="8">
        <v>7</v>
      </c>
      <c r="H23" s="8">
        <v>4</v>
      </c>
    </row>
    <row r="24" spans="1:8" x14ac:dyDescent="0.2">
      <c r="A24" s="7" t="s">
        <v>33</v>
      </c>
      <c r="B24" s="8">
        <v>3</v>
      </c>
      <c r="C24" s="8"/>
    </row>
    <row r="25" spans="1:8" x14ac:dyDescent="0.2">
      <c r="A25" s="7" t="s">
        <v>175</v>
      </c>
      <c r="B25" s="8">
        <v>2</v>
      </c>
      <c r="C25" s="8"/>
    </row>
    <row r="28" spans="1:8" x14ac:dyDescent="0.2">
      <c r="B28" t="s">
        <v>326</v>
      </c>
      <c r="C28" t="s">
        <v>327</v>
      </c>
    </row>
    <row r="29" spans="1:8" x14ac:dyDescent="0.2">
      <c r="A29" t="s">
        <v>312</v>
      </c>
      <c r="B29" s="17">
        <v>0.85570000000000002</v>
      </c>
      <c r="C29" s="17">
        <f>1-B29</f>
        <v>0.14429999999999998</v>
      </c>
    </row>
    <row r="30" spans="1:8" x14ac:dyDescent="0.2">
      <c r="A30" t="s">
        <v>313</v>
      </c>
      <c r="B30" s="5">
        <v>0.91810000000000003</v>
      </c>
      <c r="C30" s="5">
        <f>1-B30</f>
        <v>8.1899999999999973E-2</v>
      </c>
    </row>
    <row r="33" spans="1:11" x14ac:dyDescent="0.2">
      <c r="B33" t="s">
        <v>312</v>
      </c>
      <c r="C33" t="s">
        <v>313</v>
      </c>
    </row>
    <row r="34" spans="1:11" x14ac:dyDescent="0.2">
      <c r="A34" t="s">
        <v>328</v>
      </c>
      <c r="B34" s="14">
        <v>0.29395454545454547</v>
      </c>
      <c r="C34" s="14">
        <v>0.27205000000000001</v>
      </c>
      <c r="D34" s="16">
        <f>C34-B34</f>
        <v>-2.1904545454545454E-2</v>
      </c>
      <c r="H34">
        <v>0.27205000000000001</v>
      </c>
      <c r="I34">
        <v>0.23804999999999998</v>
      </c>
      <c r="J34">
        <v>0.30504999999999999</v>
      </c>
      <c r="K34">
        <v>0.18488333333333332</v>
      </c>
    </row>
    <row r="35" spans="1:11" x14ac:dyDescent="0.2">
      <c r="A35" t="s">
        <v>329</v>
      </c>
      <c r="B35" s="14">
        <v>0.24807272727272728</v>
      </c>
      <c r="C35" s="14">
        <v>0.23804999999999998</v>
      </c>
      <c r="D35" s="16">
        <f t="shared" ref="D35:D37" si="0">C35-B35</f>
        <v>-1.0022727272727294E-2</v>
      </c>
      <c r="H35">
        <v>0.29395454545454547</v>
      </c>
      <c r="I35">
        <v>0.24807272727272728</v>
      </c>
      <c r="J35">
        <v>0.31331818181818183</v>
      </c>
      <c r="K35">
        <v>0.19009999999999996</v>
      </c>
    </row>
    <row r="36" spans="1:11" x14ac:dyDescent="0.2">
      <c r="A36" t="s">
        <v>330</v>
      </c>
      <c r="B36" s="14">
        <v>0.31331818181818183</v>
      </c>
      <c r="C36" s="14">
        <v>0.30504999999999999</v>
      </c>
      <c r="D36" s="16">
        <f t="shared" si="0"/>
        <v>-8.2681818181818412E-3</v>
      </c>
    </row>
    <row r="37" spans="1:11" x14ac:dyDescent="0.2">
      <c r="A37" t="s">
        <v>331</v>
      </c>
      <c r="B37" s="14">
        <v>0.19009999999999996</v>
      </c>
      <c r="C37" s="14">
        <v>0.18488333333333332</v>
      </c>
      <c r="D37" s="16">
        <f t="shared" si="0"/>
        <v>-5.2166666666666472E-3</v>
      </c>
    </row>
    <row r="40" spans="1:11" x14ac:dyDescent="0.2">
      <c r="B40" t="s">
        <v>312</v>
      </c>
      <c r="C40" t="s">
        <v>313</v>
      </c>
    </row>
    <row r="41" spans="1:11" x14ac:dyDescent="0.2">
      <c r="A41" t="s">
        <v>332</v>
      </c>
      <c r="B41" s="4">
        <v>0.13270000000000001</v>
      </c>
      <c r="C41" s="4">
        <v>0.154</v>
      </c>
      <c r="D41" s="5">
        <f>C41-B41</f>
        <v>2.1299999999999986E-2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Summary</vt:lpstr>
      <vt:lpstr>Single Summary</vt:lpstr>
      <vt:lpstr>Dual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Anjon Bagrodia</dc:creator>
  <cp:lastModifiedBy>Anjon Bagrodia</cp:lastModifiedBy>
  <dcterms:created xsi:type="dcterms:W3CDTF">2023-03-27T13:34:26Z</dcterms:created>
  <dcterms:modified xsi:type="dcterms:W3CDTF">2023-03-27T14:26:04Z</dcterms:modified>
</cp:coreProperties>
</file>