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/>
  <xr:revisionPtr revIDLastSave="0" documentId="8_{80562823-FDA5-FC40-89D8-464A500C0186}" xr6:coauthVersionLast="47" xr6:coauthVersionMax="47" xr10:uidLastSave="{00000000-0000-0000-0000-000000000000}"/>
  <bookViews>
    <workbookView xWindow="240" yWindow="105" windowWidth="14805" windowHeight="8010" firstSheet="5" activeTab="6" xr2:uid="{00000000-000D-0000-FFFF-FFFF00000000}"/>
  </bookViews>
  <sheets>
    <sheet name="Item-1" sheetId="1" r:id="rId1"/>
    <sheet name="item-2" sheetId="9" r:id="rId2"/>
    <sheet name="item-3" sheetId="10" r:id="rId3"/>
    <sheet name="item-4" sheetId="5" r:id="rId4"/>
    <sheet name="item-5" sheetId="7" r:id="rId5"/>
    <sheet name="item-6" sheetId="8" r:id="rId6"/>
    <sheet name="item-7" sheetId="4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0" i="10" l="1"/>
  <c r="I40" i="10"/>
  <c r="I38" i="10"/>
  <c r="J37" i="10"/>
  <c r="J35" i="10"/>
  <c r="J36" i="10"/>
  <c r="I41" i="10"/>
  <c r="J41" i="10"/>
  <c r="J38" i="8"/>
  <c r="J37" i="1"/>
  <c r="J38" i="10"/>
  <c r="J43" i="10"/>
  <c r="I39" i="10"/>
  <c r="J39" i="10"/>
  <c r="I37" i="10"/>
  <c r="I36" i="10"/>
  <c r="I35" i="10"/>
  <c r="J45" i="10"/>
  <c r="J41" i="1"/>
  <c r="J42" i="9"/>
  <c r="J43" i="7"/>
  <c r="J43" i="8"/>
  <c r="J42" i="4"/>
  <c r="J44" i="4"/>
  <c r="J35" i="8"/>
  <c r="I41" i="5"/>
  <c r="J41" i="5"/>
  <c r="I36" i="5"/>
  <c r="J36" i="5"/>
  <c r="I42" i="5"/>
  <c r="J42" i="5"/>
  <c r="I38" i="5"/>
  <c r="J38" i="5"/>
  <c r="I39" i="5"/>
  <c r="J39" i="5"/>
  <c r="I37" i="5"/>
  <c r="J37" i="5"/>
  <c r="I35" i="5"/>
  <c r="J35" i="5"/>
  <c r="J40" i="7"/>
  <c r="J41" i="7"/>
  <c r="I38" i="7"/>
  <c r="J38" i="7"/>
  <c r="I41" i="7"/>
  <c r="I40" i="7"/>
  <c r="I39" i="7"/>
  <c r="J39" i="7"/>
  <c r="I37" i="7"/>
  <c r="J37" i="7"/>
  <c r="I36" i="7"/>
  <c r="J36" i="7"/>
  <c r="I35" i="7"/>
  <c r="J35" i="7"/>
  <c r="J45" i="7"/>
  <c r="J40" i="8"/>
  <c r="I40" i="8"/>
  <c r="I38" i="8"/>
  <c r="I39" i="8"/>
  <c r="J39" i="8"/>
  <c r="I41" i="8"/>
  <c r="J41" i="8"/>
  <c r="I37" i="8"/>
  <c r="J37" i="8"/>
  <c r="I36" i="8"/>
  <c r="J36" i="8"/>
  <c r="I35" i="8"/>
  <c r="J45" i="8"/>
  <c r="I40" i="4"/>
  <c r="J40" i="4"/>
  <c r="I39" i="4"/>
  <c r="J39" i="4"/>
  <c r="J38" i="4"/>
  <c r="I38" i="4"/>
  <c r="I37" i="4"/>
  <c r="J37" i="4"/>
  <c r="I36" i="4"/>
  <c r="J36" i="4"/>
  <c r="I35" i="4"/>
  <c r="J35" i="4"/>
  <c r="J43" i="1"/>
  <c r="J44" i="9"/>
  <c r="I41" i="9"/>
  <c r="J41" i="9"/>
  <c r="J40" i="9"/>
  <c r="I40" i="9"/>
  <c r="J37" i="9"/>
  <c r="I37" i="9"/>
  <c r="I35" i="9"/>
  <c r="I39" i="9"/>
  <c r="J39" i="9"/>
  <c r="I38" i="9"/>
  <c r="J38" i="9"/>
  <c r="I36" i="9"/>
  <c r="J36" i="9"/>
  <c r="J35" i="9"/>
  <c r="I40" i="1"/>
  <c r="J40" i="1"/>
  <c r="I39" i="1"/>
  <c r="J39" i="1"/>
  <c r="I37" i="1"/>
  <c r="I38" i="1"/>
  <c r="I35" i="1"/>
  <c r="J35" i="1"/>
  <c r="J38" i="1"/>
  <c r="I36" i="1"/>
  <c r="J36" i="1"/>
  <c r="J43" i="5"/>
  <c r="J45" i="5"/>
</calcChain>
</file>

<file path=xl/sharedStrings.xml><?xml version="1.0" encoding="utf-8"?>
<sst xmlns="http://schemas.openxmlformats.org/spreadsheetml/2006/main" count="498" uniqueCount="221">
  <si>
    <t>FICHA CÓCTEL</t>
  </si>
  <si>
    <t>NOMBRE DE CÓCTEL</t>
  </si>
  <si>
    <t>TIPO / TEMPORADA</t>
  </si>
  <si>
    <t>Primer Rayo</t>
  </si>
  <si>
    <t>Temporada de calor</t>
  </si>
  <si>
    <t>JUSTIFICACIÓN DEL CÓCTEL</t>
  </si>
  <si>
    <t>HISTORIA DEL CÓCTEL / STORYTELLING</t>
  </si>
  <si>
    <t xml:space="preserve">Cóctel ideal para comenzar el día, de una forma ligera, pero a la vez </t>
  </si>
  <si>
    <t>Inspirado en la serenidad de la madrugada, "Primer Rayo" captura el despertar del día.</t>
  </si>
  <si>
    <t xml:space="preserve">
</t>
  </si>
  <si>
    <t>muy hidrante, ademñas el aroma que aporta la hierba despierta  los</t>
  </si>
  <si>
    <t>La infusión de hierba luisa refresca los sentidos, mientras el jarabe de plátano y el zumo de</t>
  </si>
  <si>
    <t>sentidos.</t>
  </si>
  <si>
    <t>lima aportan una dulzura sutil. El agua de coco añade una ligereza tropical, completada</t>
  </si>
  <si>
    <t>con una hoja de hierba luisa como toque final.</t>
  </si>
  <si>
    <t>INGREDIENTES</t>
  </si>
  <si>
    <t>CANT.</t>
  </si>
  <si>
    <t>ELABORACIÓN Y OBSERVACIONES</t>
  </si>
  <si>
    <t>infusión de hierba luisa</t>
  </si>
  <si>
    <t>7 cl</t>
  </si>
  <si>
    <t>jarabe de platano</t>
  </si>
  <si>
    <t>2,5 cl</t>
  </si>
  <si>
    <t>1. Preparar la infusión de hierba luisa</t>
  </si>
  <si>
    <t>zumo de lima</t>
  </si>
  <si>
    <t>2 cl</t>
  </si>
  <si>
    <t>2. Preparar la coctelera - rellenar con hielo</t>
  </si>
  <si>
    <t>agua de coco</t>
  </si>
  <si>
    <t>5cl</t>
  </si>
  <si>
    <t xml:space="preserve">3. Infusión de hierba luisa, jarabe de plátano, zumo de lima y agua de coco </t>
  </si>
  <si>
    <t>hojas de hierba luisa  (garnish)</t>
  </si>
  <si>
    <t>3 hojas</t>
  </si>
  <si>
    <t>4. Hard shake para mezclar y enfriar.</t>
  </si>
  <si>
    <t>hielo</t>
  </si>
  <si>
    <t>240g</t>
  </si>
  <si>
    <t>5. Veter todo el contenido, incluyendo el hielo en un vaso Highball</t>
  </si>
  <si>
    <t>6. Garnish:  hojas de hierba luisa</t>
  </si>
  <si>
    <t>ESCANDALLO</t>
  </si>
  <si>
    <t>Producto</t>
  </si>
  <si>
    <t>Cantidad</t>
  </si>
  <si>
    <t>Unidades</t>
  </si>
  <si>
    <t>Pack</t>
  </si>
  <si>
    <t>Merma (%)</t>
  </si>
  <si>
    <t>Precio (€)</t>
  </si>
  <si>
    <t>Producto sin merma</t>
  </si>
  <si>
    <t>Coste</t>
  </si>
  <si>
    <t>Infusión de hierba luisa (una bolsa)</t>
  </si>
  <si>
    <t>cl</t>
  </si>
  <si>
    <t>bolsas</t>
  </si>
  <si>
    <t>Jarabe de plátano</t>
  </si>
  <si>
    <t>Zumo lima (1 lima = 2.5 cl aprox)</t>
  </si>
  <si>
    <t>kg (14 u)</t>
  </si>
  <si>
    <t>Agua de coco</t>
  </si>
  <si>
    <t xml:space="preserve">cl </t>
  </si>
  <si>
    <t xml:space="preserve">hoja de hierba luisa </t>
  </si>
  <si>
    <t>hoja</t>
  </si>
  <si>
    <t>g (500 u)</t>
  </si>
  <si>
    <t>Hielo</t>
  </si>
  <si>
    <t>g</t>
  </si>
  <si>
    <t xml:space="preserve">Total </t>
  </si>
  <si>
    <t>FECHA DEL ESCANDALLO</t>
  </si>
  <si>
    <t>COSTE TOTAL DEL CÓCTEL (20% beneficio)</t>
  </si>
  <si>
    <t>Viva Mañana</t>
  </si>
  <si>
    <t>Este cóctel es una opción ideal para un arranque energético y</t>
  </si>
  <si>
    <t>"Viva Mañana" captura la esencia vibrante y refrescante del inicio del día.  Este cóctel</t>
  </si>
  <si>
    <t>optimista para comenzar el día.</t>
  </si>
  <si>
    <t>combina vodka con shrub de kiwi y licor de pepino, ofreciendo un perfil de sabor único que</t>
  </si>
  <si>
    <t xml:space="preserve">despierta los sentidos. El zumo de piña añade una nota tropical, mientras que la infusión    </t>
  </si>
  <si>
    <t>de té verde y hierbabuena aporta una frescura herbal que completa la mezcla.</t>
  </si>
  <si>
    <t>Vodka</t>
  </si>
  <si>
    <t>5 cl</t>
  </si>
  <si>
    <t>shrub de kiwi</t>
  </si>
  <si>
    <t>3cl</t>
  </si>
  <si>
    <t>1. Preparar la infusión de té verde y hierbabuena</t>
  </si>
  <si>
    <t>licor  de pepino</t>
  </si>
  <si>
    <t>2.5cl</t>
  </si>
  <si>
    <t>zumo de piña</t>
  </si>
  <si>
    <t xml:space="preserve">3. Infusión, shrub de kiwi, licor de pepino y zumo de piña </t>
  </si>
  <si>
    <t>Infusion de té verde y hierbabuena</t>
  </si>
  <si>
    <t>4 cl</t>
  </si>
  <si>
    <t>4. Hard shake durante  para mezclar, enfriar y levantar espuma</t>
  </si>
  <si>
    <t>hojas de hierbabuena (garnish)</t>
  </si>
  <si>
    <t>2hojas</t>
  </si>
  <si>
    <t>5. Doble colado a vaso Highball con hielo</t>
  </si>
  <si>
    <t>300g</t>
  </si>
  <si>
    <t>6. Garnish:  hojas de hierbabuena</t>
  </si>
  <si>
    <t>licor de pepino</t>
  </si>
  <si>
    <t>Zumo de piña</t>
  </si>
  <si>
    <t>Infusion de te verde y hierbabuena ( 1 bolsa)</t>
  </si>
  <si>
    <t>Hojas de hierbabuena</t>
  </si>
  <si>
    <t>hojas (2g)</t>
  </si>
  <si>
    <t>g (100 u)</t>
  </si>
  <si>
    <t xml:space="preserve">g </t>
  </si>
  <si>
    <t>Revive a Media Mañana</t>
  </si>
  <si>
    <t xml:space="preserve">Cóctel  que revitaliza y refrescante justo antes de la transición a                 </t>
  </si>
  <si>
    <t xml:space="preserve">"Revive a Media Mañana" está diseñado para proporcionar un impulso de energía y frescura </t>
  </si>
  <si>
    <t>medio día.</t>
  </si>
  <si>
    <t xml:space="preserve">durante las últimas horas de la mañana. La combinación del tequila blanco y el licor de kiwi </t>
  </si>
  <si>
    <t>aportan una mezcla exótica, mientras que el sirope de guayaba añade una dulzura tropical.</t>
  </si>
  <si>
    <t xml:space="preserve"> El zumo de lima introduce una acidez refrescante. La infusión de hibisco añade un toque       </t>
  </si>
  <si>
    <t>herbáceo y un vibrante color rosáceo.</t>
  </si>
  <si>
    <t>Tequila blanco</t>
  </si>
  <si>
    <t>licor de kiwi</t>
  </si>
  <si>
    <t xml:space="preserve">1. Preparar la infusión de hibisco.		</t>
  </si>
  <si>
    <t>sirope de guayaba</t>
  </si>
  <si>
    <t>2cl</t>
  </si>
  <si>
    <t>3. Tequila blanco, licor de kiwi, sirope de guayaba, zumo de lima y la infusión.</t>
  </si>
  <si>
    <t>Infusión de hibisco o flor de jamaica</t>
  </si>
  <si>
    <t>4cl</t>
  </si>
  <si>
    <t xml:space="preserve">4. Hard shake </t>
  </si>
  <si>
    <t>Twist de lima</t>
  </si>
  <si>
    <t>1u</t>
  </si>
  <si>
    <t>6. Garnish: twist de lima</t>
  </si>
  <si>
    <t>Licor de kiwi</t>
  </si>
  <si>
    <t>Sirope de guayaba</t>
  </si>
  <si>
    <t>bolsa</t>
  </si>
  <si>
    <t>twist de lima(1 lima = 3 u)</t>
  </si>
  <si>
    <t>u</t>
  </si>
  <si>
    <t>Sombra a Mediodía</t>
  </si>
  <si>
    <t xml:space="preserve">Este cóctel es ideal para disfrutar durante una pausa al mediodía,           </t>
  </si>
  <si>
    <t xml:space="preserve">"Sabor de Mediodía" está diseñado para capturar el momento de calma y disfrute del           </t>
  </si>
  <si>
    <t>ofreciendo un momento de relajación y disfrute en medio del día.</t>
  </si>
  <si>
    <t xml:space="preserve">mediodía. La ginebra seca aporta una base botánica y refrescante, mientras que el licor de    </t>
  </si>
  <si>
    <t xml:space="preserve">manzana dulzura y sabor frutal. El sirope de albahaca y el zumo de limón brindan frescura     </t>
  </si>
  <si>
    <t xml:space="preserve"> y un toque herbáceo. La infusión de rosa mosqueta añade una suavidad floral y un color         </t>
  </si>
  <si>
    <t xml:space="preserve">rosado, simbolizando el mediodía. Las aceitunas negras no solo ofrecen un contraste visual, </t>
  </si>
  <si>
    <t>sino que también aportan un sabor salado que equilibra la dulzura del cóctel.</t>
  </si>
  <si>
    <t>Ginebra seca</t>
  </si>
  <si>
    <t>licor de manzana</t>
  </si>
  <si>
    <t xml:space="preserve">1. Infusionar el té de rosa mosqueta en el ginebra durante 5 min.		</t>
  </si>
  <si>
    <t>sirope de albahaca</t>
  </si>
  <si>
    <t>1.5cl</t>
  </si>
  <si>
    <t>zumo de limón</t>
  </si>
  <si>
    <t>3. Ginebra, licor de manzana, sirope de albahaca, zumo de limón</t>
  </si>
  <si>
    <t>Infusión de rosa mosqueta</t>
  </si>
  <si>
    <t>1 bolsa</t>
  </si>
  <si>
    <t>4.Shake suave</t>
  </si>
  <si>
    <t>Agua de soda</t>
  </si>
  <si>
    <t>toc</t>
  </si>
  <si>
    <t>aceitunas negras (garnish)</t>
  </si>
  <si>
    <t>2 u</t>
  </si>
  <si>
    <t>6. Se añade agua de soda hasta rellenar el vaso</t>
  </si>
  <si>
    <t>7. Garnish: 2 aceitunas negras</t>
  </si>
  <si>
    <t>Licor de manzana</t>
  </si>
  <si>
    <t>Sirope de albahaca</t>
  </si>
  <si>
    <t>Zumo limón  (1 limón = 5cl aprox)</t>
  </si>
  <si>
    <t>2.5 (1/2 limón)</t>
  </si>
  <si>
    <t>kg (12 u)</t>
  </si>
  <si>
    <t>20cl</t>
  </si>
  <si>
    <t>aceitunas negras</t>
  </si>
  <si>
    <t>g (2u)</t>
  </si>
  <si>
    <t>g (50u)</t>
  </si>
  <si>
    <t>Reflejo de Atardecer</t>
  </si>
  <si>
    <t xml:space="preserve">Este cóctel es perfecto para los momentos de calma  que caracterizan </t>
  </si>
  <si>
    <t>"Reflejo de Atardecer" es un cóctel diseñado para capturar y celebrar el período de la tarde,</t>
  </si>
  <si>
    <t>la tarde.</t>
  </si>
  <si>
    <t xml:space="preserve">un momento de serenidad y reflexión. El ron añejo y el triple seco forman una base rica y        </t>
  </si>
  <si>
    <t xml:space="preserve">compleja, mientras que el sirope de almendra y el zumo de albaricoque aportan dulzura y     </t>
  </si>
  <si>
    <t>fescura.  La infusión de canela añade un toque cálido y especiado.</t>
  </si>
  <si>
    <t>Ron</t>
  </si>
  <si>
    <t>Triple seco</t>
  </si>
  <si>
    <t>1. Preparar el té de canela</t>
  </si>
  <si>
    <t xml:space="preserve">sirope de almendra </t>
  </si>
  <si>
    <t>2.5 cl</t>
  </si>
  <si>
    <t>zumo de albaricoque</t>
  </si>
  <si>
    <t>3. Ron, Triple seco, sirope de almendra, zumo de albaricoque y la infusion de canela</t>
  </si>
  <si>
    <t>Infusión de canela</t>
  </si>
  <si>
    <t>4.Hard shake</t>
  </si>
  <si>
    <t>Rodaja de naranja deshidratada</t>
  </si>
  <si>
    <t>1 un</t>
  </si>
  <si>
    <t>6. Garnish: 1 rodaja de naranja deshidratada</t>
  </si>
  <si>
    <t>Ron Añejo</t>
  </si>
  <si>
    <t>Sirope de almedra</t>
  </si>
  <si>
    <t>Rodaja de naranja</t>
  </si>
  <si>
    <t>g (1u)</t>
  </si>
  <si>
    <t>g (125 u)</t>
  </si>
  <si>
    <t xml:space="preserve">Sombra de Anochecer </t>
  </si>
  <si>
    <t>Todo el año</t>
  </si>
  <si>
    <t xml:space="preserve">Este cóctel es una perfecta compañía para la transición tranquila de la </t>
  </si>
  <si>
    <t xml:space="preserve">"Sombra de Anochecer" ofrece una experiencia sensorial única, combinando la profundidad </t>
  </si>
  <si>
    <t>tarde a la noche.</t>
  </si>
  <si>
    <t xml:space="preserve">del whisky y la suavidad del rooibos con el frescor de zumo de lima.  El mirto y sirope de         </t>
  </si>
  <si>
    <t>ciruela y jengibre añaden complejidad y un toque frutal, mientras que la ciruela deshidratada</t>
  </si>
  <si>
    <t xml:space="preserve">proporciona una presentación sofisticada y un aroma que realza la experiencia de disfrutar    </t>
  </si>
  <si>
    <t>al final del día.</t>
  </si>
  <si>
    <t>whisky</t>
  </si>
  <si>
    <t>mirto</t>
  </si>
  <si>
    <t>1. Infusionar el Rooibos en el whisky durante 5 min.</t>
  </si>
  <si>
    <t xml:space="preserve">sirope de ciruela y jengibre </t>
  </si>
  <si>
    <t>3. Whisky,mirto, sirope de ciruela y jengibre, zumo de lima</t>
  </si>
  <si>
    <t>Infusión de Rooibos</t>
  </si>
  <si>
    <t>4. Shake suave</t>
  </si>
  <si>
    <t>cirueja deshidratada</t>
  </si>
  <si>
    <t>1 u</t>
  </si>
  <si>
    <t>5. Doble colado a vaso bajo con hielo</t>
  </si>
  <si>
    <t>6. Garnish: 1 ciruela deshidratada</t>
  </si>
  <si>
    <t>Whisky</t>
  </si>
  <si>
    <t>Mirto</t>
  </si>
  <si>
    <t xml:space="preserve">Sirope de ciruela y jengibre </t>
  </si>
  <si>
    <t>Una ciruela deshidratada</t>
  </si>
  <si>
    <t>Susurro Nocturno</t>
  </si>
  <si>
    <t>Este cóctel es una opción ideal para terminar el día, un capricho antes</t>
  </si>
  <si>
    <t xml:space="preserve">"Susurro Nocturno" celebra la serenidad nocturna con su combinación de whisky </t>
  </si>
  <si>
    <t>del descanso.</t>
  </si>
  <si>
    <t xml:space="preserve">infusionado con manzanilla, que aporta calma y suavidad. El jarabe de chocolate negro y  la  </t>
  </si>
  <si>
    <t xml:space="preserve">leche de coco añaden una dulzura suave, mientras que la clara de huevo proporciona una    </t>
  </si>
  <si>
    <t xml:space="preserve"> textura cremosa. Servido en un vaso Coupette y decorado con polvo de flor de manzanilla, este     </t>
  </si>
  <si>
    <t>cóctel es ideal para cerrar la noche con relajación y elegancia.</t>
  </si>
  <si>
    <t>jarabe de chocolate negro</t>
  </si>
  <si>
    <t>1. Infusionar la manzanilla en el whisky durante 5 min.</t>
  </si>
  <si>
    <t>leche de coco</t>
  </si>
  <si>
    <t xml:space="preserve">infusion manzanilla </t>
  </si>
  <si>
    <t>3. Whisky, jarabe de chocolate negro, leche de coco, clara de huevo</t>
  </si>
  <si>
    <t>clara  de huevo</t>
  </si>
  <si>
    <t>4. Hard shake para mezclar, enfriar y generar espuma</t>
  </si>
  <si>
    <t>polvo de flor manzanilla (garnish)</t>
  </si>
  <si>
    <t>2g</t>
  </si>
  <si>
    <t>5. Doble colado a vaso Coupette con hielo</t>
  </si>
  <si>
    <t>6. Garnish:  polvo de flor manzanilla</t>
  </si>
  <si>
    <t>Jarabe de chocolate negro</t>
  </si>
  <si>
    <t>infusion de manzanilla</t>
  </si>
  <si>
    <t>Flor de manzanilla en polvo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</si>
</sst>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4"/>
      <name val="Aptos Narrow"/>
      <family val="2"/>
      <scheme val="minor"/>
    </font>
    <font>
      <b/>
      <sz val="11"/>
      <color theme="4"/>
      <name val="Aptos Narrow"/>
      <family val="2"/>
      <scheme val="minor"/>
    </font>
    <font>
      <b/>
      <sz val="12"/>
      <color rgb="FFFFC000"/>
      <name val="Aptos Narrow"/>
      <family val="2"/>
      <scheme val="minor"/>
    </font>
    <font>
      <sz val="11"/>
      <color rgb="FF145F82"/>
      <name val="Aptos Narrow"/>
      <scheme val="minor"/>
    </font>
    <font>
      <b/>
      <sz val="16"/>
      <color theme="1"/>
      <name val="Aptos Narrow"/>
      <family val="2"/>
      <scheme val="minor"/>
    </font>
    <font>
      <sz val="11"/>
      <color rgb="FF444444"/>
      <name val="Aptos Narrow"/>
      <charset val="1"/>
    </font>
    <font>
      <i/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  <charset val="1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2" fontId="0" fillId="0" borderId="0" xfId="0" applyNumberFormat="1"/>
    <xf numFmtId="0" fontId="0" fillId="0" borderId="2" xfId="0" applyBorder="1"/>
    <xf numFmtId="0" fontId="0" fillId="0" borderId="4" xfId="0" applyBorder="1"/>
    <xf numFmtId="9" fontId="0" fillId="0" borderId="0" xfId="0" applyNumberFormat="1"/>
    <xf numFmtId="2" fontId="0" fillId="0" borderId="5" xfId="0" applyNumberFormat="1" applyBorder="1"/>
    <xf numFmtId="0" fontId="0" fillId="0" borderId="4" xfId="0" applyBorder="1" applyAlignment="1">
      <alignment horizontal="left"/>
    </xf>
    <xf numFmtId="0" fontId="0" fillId="0" borderId="7" xfId="0" applyBorder="1"/>
    <xf numFmtId="0" fontId="1" fillId="0" borderId="12" xfId="0" applyFont="1" applyBorder="1"/>
    <xf numFmtId="0" fontId="0" fillId="0" borderId="13" xfId="0" applyBorder="1"/>
    <xf numFmtId="2" fontId="1" fillId="0" borderId="14" xfId="0" applyNumberFormat="1" applyFont="1" applyBorder="1"/>
    <xf numFmtId="0" fontId="3" fillId="0" borderId="0" xfId="0" applyFont="1"/>
    <xf numFmtId="0" fontId="3" fillId="0" borderId="9" xfId="0" applyFont="1" applyBorder="1"/>
    <xf numFmtId="0" fontId="3" fillId="0" borderId="10" xfId="0" applyFont="1" applyBorder="1"/>
    <xf numFmtId="0" fontId="2" fillId="0" borderId="10" xfId="0" applyFont="1" applyBorder="1"/>
    <xf numFmtId="2" fontId="3" fillId="0" borderId="11" xfId="0" applyNumberFormat="1" applyFont="1" applyBorder="1"/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3" xfId="0" applyNumberFormat="1" applyBorder="1"/>
    <xf numFmtId="2" fontId="0" fillId="0" borderId="8" xfId="0" applyNumberFormat="1" applyBorder="1"/>
    <xf numFmtId="0" fontId="5" fillId="0" borderId="10" xfId="0" applyFont="1" applyBorder="1"/>
    <xf numFmtId="0" fontId="0" fillId="0" borderId="15" xfId="0" applyBorder="1"/>
    <xf numFmtId="0" fontId="3" fillId="0" borderId="15" xfId="0" applyFont="1" applyBorder="1"/>
    <xf numFmtId="0" fontId="3" fillId="0" borderId="16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0" xfId="0" applyAlignment="1">
      <alignment horizontal="center" wrapText="1"/>
    </xf>
    <xf numFmtId="0" fontId="7" fillId="0" borderId="4" xfId="0" applyFont="1" applyBorder="1"/>
    <xf numFmtId="0" fontId="10" fillId="0" borderId="4" xfId="0" applyFont="1" applyBorder="1"/>
    <xf numFmtId="0" fontId="9" fillId="0" borderId="1" xfId="0" applyFont="1" applyBorder="1"/>
    <xf numFmtId="2" fontId="0" fillId="0" borderId="11" xfId="0" applyNumberFormat="1" applyBorder="1"/>
    <xf numFmtId="9" fontId="0" fillId="0" borderId="2" xfId="0" applyNumberFormat="1" applyBorder="1"/>
    <xf numFmtId="0" fontId="3" fillId="0" borderId="1" xfId="0" applyFont="1" applyBorder="1"/>
    <xf numFmtId="0" fontId="3" fillId="0" borderId="2" xfId="0" applyFont="1" applyBorder="1"/>
    <xf numFmtId="0" fontId="2" fillId="0" borderId="2" xfId="0" applyFont="1" applyBorder="1"/>
    <xf numFmtId="0" fontId="5" fillId="0" borderId="2" xfId="0" applyFont="1" applyBorder="1"/>
    <xf numFmtId="2" fontId="3" fillId="0" borderId="3" xfId="0" applyNumberFormat="1" applyFont="1" applyBorder="1"/>
    <xf numFmtId="2" fontId="1" fillId="0" borderId="8" xfId="0" applyNumberFormat="1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7" fillId="0" borderId="4" xfId="0" applyFont="1" applyBorder="1" applyAlignment="1"/>
    <xf numFmtId="0" fontId="8" fillId="0" borderId="0" xfId="0" applyFont="1" applyBorder="1" applyAlignment="1"/>
    <xf numFmtId="0" fontId="8" fillId="0" borderId="5" xfId="0" applyFont="1" applyBorder="1" applyAlignment="1"/>
    <xf numFmtId="0" fontId="7" fillId="0" borderId="17" xfId="0" applyFont="1" applyBorder="1"/>
    <xf numFmtId="0" fontId="7" fillId="0" borderId="0" xfId="0" applyFont="1" applyBorder="1" applyAlignment="1"/>
    <xf numFmtId="0" fontId="7" fillId="0" borderId="5" xfId="0" applyFont="1" applyBorder="1" applyAlignment="1"/>
    <xf numFmtId="0" fontId="3" fillId="0" borderId="0" xfId="0" applyFont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14" fontId="0" fillId="0" borderId="16" xfId="0" applyNumberForma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5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calcChain" Target="calcChain.xml" /><Relationship Id="rId5" Type="http://schemas.openxmlformats.org/officeDocument/2006/relationships/worksheet" Target="worksheets/sheet5.xml" /><Relationship Id="rId10" Type="http://schemas.openxmlformats.org/officeDocument/2006/relationships/sharedStrings" Target="sharedStrings.xml" /><Relationship Id="rId4" Type="http://schemas.openxmlformats.org/officeDocument/2006/relationships/worksheet" Target="worksheets/sheet4.xml" /><Relationship Id="rId9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43"/>
  <sheetViews>
    <sheetView topLeftCell="A14" workbookViewId="0">
      <selection activeCell="J43" sqref="J43"/>
    </sheetView>
  </sheetViews>
  <sheetFormatPr defaultRowHeight="15" x14ac:dyDescent="0.2"/>
  <cols>
    <col min="2" max="2" width="32.5546875" customWidth="1"/>
    <col min="3" max="3" width="12.5078125" customWidth="1"/>
    <col min="4" max="5" width="6.05078125" customWidth="1"/>
    <col min="6" max="6" width="7.80078125" customWidth="1"/>
    <col min="7" max="7" width="16.0078125" customWidth="1"/>
    <col min="8" max="8" width="18.5625" customWidth="1"/>
    <col min="9" max="9" width="19.1015625" customWidth="1"/>
    <col min="10" max="10" width="22.05859375" style="1" customWidth="1"/>
    <col min="11" max="11" width="48.5625" customWidth="1"/>
  </cols>
  <sheetData>
    <row r="1" spans="2:11" x14ac:dyDescent="0.2">
      <c r="B1" s="59" t="s">
        <v>0</v>
      </c>
      <c r="C1" s="59"/>
      <c r="D1" s="59"/>
      <c r="E1" s="59"/>
      <c r="F1" s="59"/>
      <c r="G1" s="59"/>
      <c r="H1" s="59"/>
      <c r="I1" s="59"/>
      <c r="J1" s="59"/>
    </row>
    <row r="2" spans="2:11" ht="18.75" customHeight="1" x14ac:dyDescent="0.2">
      <c r="B2" s="59"/>
      <c r="C2" s="59"/>
      <c r="D2" s="59"/>
      <c r="E2" s="59"/>
      <c r="F2" s="59"/>
      <c r="G2" s="59"/>
      <c r="H2" s="59"/>
      <c r="I2" s="59"/>
      <c r="J2" s="59"/>
    </row>
    <row r="5" spans="2:11" x14ac:dyDescent="0.2">
      <c r="B5" s="11" t="s">
        <v>1</v>
      </c>
      <c r="H5" s="58" t="s">
        <v>2</v>
      </c>
      <c r="I5" s="58"/>
    </row>
    <row r="6" spans="2:11" x14ac:dyDescent="0.2">
      <c r="B6" s="69" t="s">
        <v>3</v>
      </c>
      <c r="C6" s="70"/>
      <c r="D6" s="70"/>
      <c r="E6" s="71"/>
      <c r="G6" s="19" t="s">
        <v>4</v>
      </c>
      <c r="H6" s="24"/>
      <c r="I6" s="24"/>
      <c r="J6" s="29"/>
    </row>
    <row r="7" spans="2:11" x14ac:dyDescent="0.2">
      <c r="B7" s="72"/>
      <c r="C7" s="73"/>
      <c r="D7" s="73"/>
      <c r="E7" s="74"/>
      <c r="G7" s="22"/>
      <c r="H7" s="28"/>
      <c r="I7" s="28"/>
      <c r="J7" s="30"/>
    </row>
    <row r="8" spans="2:11" x14ac:dyDescent="0.2">
      <c r="B8" s="35"/>
      <c r="C8" s="36"/>
      <c r="D8" s="36"/>
      <c r="E8" s="37"/>
    </row>
    <row r="10" spans="2:11" x14ac:dyDescent="0.2">
      <c r="B10" s="11" t="s">
        <v>5</v>
      </c>
      <c r="G10" s="11" t="s">
        <v>6</v>
      </c>
      <c r="J10"/>
    </row>
    <row r="11" spans="2:11" ht="27.75" x14ac:dyDescent="0.2">
      <c r="B11" s="60" t="s">
        <v>7</v>
      </c>
      <c r="C11" s="61"/>
      <c r="D11" s="61"/>
      <c r="E11" s="62"/>
      <c r="G11" s="19" t="s">
        <v>8</v>
      </c>
      <c r="H11" s="24"/>
      <c r="I11" s="24"/>
      <c r="J11" s="16"/>
      <c r="K11" s="38" t="s">
        <v>9</v>
      </c>
    </row>
    <row r="12" spans="2:11" x14ac:dyDescent="0.2">
      <c r="B12" s="63" t="s">
        <v>10</v>
      </c>
      <c r="C12" s="64"/>
      <c r="D12" s="64"/>
      <c r="E12" s="65"/>
      <c r="G12" s="75" t="s">
        <v>11</v>
      </c>
      <c r="H12" s="76"/>
      <c r="I12" s="76"/>
      <c r="J12" s="77"/>
      <c r="K12" s="26"/>
    </row>
    <row r="13" spans="2:11" x14ac:dyDescent="0.2">
      <c r="B13" s="40" t="s">
        <v>12</v>
      </c>
      <c r="C13" s="26"/>
      <c r="D13" s="26"/>
      <c r="E13" s="27"/>
      <c r="G13" s="39" t="s">
        <v>13</v>
      </c>
      <c r="H13" s="26"/>
      <c r="I13" s="26"/>
      <c r="J13" s="27"/>
      <c r="K13" s="26"/>
    </row>
    <row r="14" spans="2:11" x14ac:dyDescent="0.2">
      <c r="B14" s="3"/>
      <c r="C14" s="26"/>
      <c r="D14" s="26"/>
      <c r="E14" s="27"/>
      <c r="G14" s="3" t="s">
        <v>14</v>
      </c>
      <c r="J14" s="21"/>
      <c r="K14" s="26"/>
    </row>
    <row r="15" spans="2:11" x14ac:dyDescent="0.2">
      <c r="B15" s="25"/>
      <c r="E15" s="21"/>
      <c r="G15" s="25"/>
      <c r="H15" s="26"/>
      <c r="I15" s="26"/>
      <c r="J15" s="27"/>
      <c r="K15" s="26"/>
    </row>
    <row r="16" spans="2:11" x14ac:dyDescent="0.2">
      <c r="B16" s="3"/>
      <c r="E16" s="21"/>
      <c r="G16" s="78"/>
      <c r="H16" s="79"/>
      <c r="I16" s="79"/>
      <c r="J16" s="80"/>
      <c r="K16" s="26"/>
    </row>
    <row r="17" spans="2:11" x14ac:dyDescent="0.2">
      <c r="B17" s="3"/>
      <c r="E17" s="21"/>
      <c r="G17" s="39"/>
      <c r="H17" s="26"/>
      <c r="I17" s="26"/>
      <c r="J17" s="27"/>
      <c r="K17" s="26"/>
    </row>
    <row r="18" spans="2:11" x14ac:dyDescent="0.2">
      <c r="B18" s="3"/>
      <c r="E18" s="21"/>
      <c r="G18" s="17"/>
      <c r="H18" s="28"/>
      <c r="I18" s="28"/>
      <c r="J18" s="18"/>
      <c r="K18" s="26"/>
    </row>
    <row r="19" spans="2:11" x14ac:dyDescent="0.2">
      <c r="B19" s="22"/>
      <c r="C19" s="7"/>
      <c r="D19" s="7"/>
      <c r="E19" s="23"/>
      <c r="G19" s="26"/>
      <c r="H19" s="26"/>
      <c r="I19" s="26"/>
      <c r="J19" s="26"/>
      <c r="K19" s="26"/>
    </row>
    <row r="20" spans="2:11" x14ac:dyDescent="0.2">
      <c r="J20"/>
    </row>
    <row r="22" spans="2:11" x14ac:dyDescent="0.2">
      <c r="B22" s="58" t="s">
        <v>15</v>
      </c>
      <c r="C22" s="58"/>
      <c r="D22" s="11" t="s">
        <v>16</v>
      </c>
      <c r="G22" s="58" t="s">
        <v>17</v>
      </c>
      <c r="H22" s="58"/>
    </row>
    <row r="23" spans="2:11" x14ac:dyDescent="0.2">
      <c r="B23" s="60" t="s">
        <v>18</v>
      </c>
      <c r="C23" s="61"/>
      <c r="D23" s="2" t="s">
        <v>19</v>
      </c>
      <c r="E23" s="20"/>
      <c r="G23" s="19"/>
      <c r="H23" s="2"/>
      <c r="I23" s="2"/>
      <c r="J23" s="29"/>
    </row>
    <row r="24" spans="2:11" x14ac:dyDescent="0.2">
      <c r="B24" s="63" t="s">
        <v>20</v>
      </c>
      <c r="C24" s="64"/>
      <c r="D24" t="s">
        <v>21</v>
      </c>
      <c r="E24" s="21"/>
      <c r="G24" s="3" t="s">
        <v>22</v>
      </c>
      <c r="J24" s="21"/>
    </row>
    <row r="25" spans="2:11" x14ac:dyDescent="0.2">
      <c r="B25" s="63" t="s">
        <v>23</v>
      </c>
      <c r="C25" s="64"/>
      <c r="D25" t="s">
        <v>24</v>
      </c>
      <c r="E25" s="21"/>
      <c r="G25" s="3" t="s">
        <v>25</v>
      </c>
      <c r="J25" s="21"/>
    </row>
    <row r="26" spans="2:11" x14ac:dyDescent="0.2">
      <c r="B26" s="63" t="s">
        <v>26</v>
      </c>
      <c r="C26" s="64"/>
      <c r="D26" t="s">
        <v>27</v>
      </c>
      <c r="E26" s="21"/>
      <c r="G26" s="3" t="s">
        <v>28</v>
      </c>
      <c r="J26" s="21"/>
    </row>
    <row r="27" spans="2:11" x14ac:dyDescent="0.2">
      <c r="B27" s="63" t="s">
        <v>29</v>
      </c>
      <c r="C27" s="64"/>
      <c r="D27" t="s">
        <v>30</v>
      </c>
      <c r="E27" s="21"/>
      <c r="G27" s="3" t="s">
        <v>31</v>
      </c>
      <c r="J27" s="21"/>
    </row>
    <row r="28" spans="2:11" x14ac:dyDescent="0.2">
      <c r="B28" s="63" t="s">
        <v>32</v>
      </c>
      <c r="C28" s="64"/>
      <c r="D28" t="s">
        <v>33</v>
      </c>
      <c r="E28" s="21"/>
      <c r="G28" s="3" t="s">
        <v>34</v>
      </c>
      <c r="J28" s="21"/>
    </row>
    <row r="29" spans="2:11" x14ac:dyDescent="0.2">
      <c r="B29" s="63"/>
      <c r="C29" s="64"/>
      <c r="E29" s="21"/>
      <c r="G29" s="3" t="s">
        <v>35</v>
      </c>
      <c r="J29" s="5"/>
    </row>
    <row r="30" spans="2:11" x14ac:dyDescent="0.2">
      <c r="B30" s="81"/>
      <c r="C30" s="82"/>
      <c r="D30" s="7"/>
      <c r="E30" s="23"/>
      <c r="G30" s="22"/>
      <c r="H30" s="7"/>
      <c r="I30" s="7"/>
      <c r="J30" s="30"/>
    </row>
    <row r="31" spans="2:11" x14ac:dyDescent="0.2">
      <c r="B31" s="64"/>
      <c r="C31" s="64"/>
    </row>
    <row r="33" spans="2:10" x14ac:dyDescent="0.2">
      <c r="B33" s="11" t="s">
        <v>36</v>
      </c>
    </row>
    <row r="34" spans="2:10" x14ac:dyDescent="0.2">
      <c r="B34" s="12" t="s">
        <v>37</v>
      </c>
      <c r="C34" s="13" t="s">
        <v>38</v>
      </c>
      <c r="D34" s="14" t="s">
        <v>39</v>
      </c>
      <c r="E34" s="13" t="s">
        <v>40</v>
      </c>
      <c r="F34" s="14" t="s">
        <v>39</v>
      </c>
      <c r="G34" s="13" t="s">
        <v>41</v>
      </c>
      <c r="H34" s="13" t="s">
        <v>42</v>
      </c>
      <c r="I34" s="31" t="s">
        <v>43</v>
      </c>
      <c r="J34" s="15" t="s">
        <v>44</v>
      </c>
    </row>
    <row r="35" spans="2:10" x14ac:dyDescent="0.2">
      <c r="B35" s="3" t="s">
        <v>45</v>
      </c>
      <c r="C35">
        <v>7</v>
      </c>
      <c r="D35" t="s">
        <v>46</v>
      </c>
      <c r="E35">
        <v>25</v>
      </c>
      <c r="F35" t="s">
        <v>47</v>
      </c>
      <c r="G35" s="4">
        <v>0.1</v>
      </c>
      <c r="H35">
        <v>4</v>
      </c>
      <c r="I35">
        <f>(E35 - (E35*G35))</f>
        <v>22.5</v>
      </c>
      <c r="J35" s="5">
        <f>(H35/I35)*1</f>
        <v>0.17777777777777778</v>
      </c>
    </row>
    <row r="36" spans="2:10" x14ac:dyDescent="0.2">
      <c r="B36" s="3" t="s">
        <v>48</v>
      </c>
      <c r="C36">
        <v>2.5</v>
      </c>
      <c r="D36" t="s">
        <v>46</v>
      </c>
      <c r="E36">
        <v>100</v>
      </c>
      <c r="F36" t="s">
        <v>46</v>
      </c>
      <c r="G36" s="4">
        <v>0.1</v>
      </c>
      <c r="H36">
        <v>7.87</v>
      </c>
      <c r="I36">
        <f>(E36 - (E36*G36))</f>
        <v>90</v>
      </c>
      <c r="J36" s="5">
        <f>(H36/I36)*C36</f>
        <v>0.21861111111111112</v>
      </c>
    </row>
    <row r="37" spans="2:10" x14ac:dyDescent="0.2">
      <c r="B37" s="6" t="s">
        <v>49</v>
      </c>
      <c r="C37">
        <v>2.5</v>
      </c>
      <c r="D37" t="s">
        <v>46</v>
      </c>
      <c r="E37">
        <v>1</v>
      </c>
      <c r="F37" t="s">
        <v>50</v>
      </c>
      <c r="G37" s="4">
        <v>0.1</v>
      </c>
      <c r="H37">
        <v>7.45</v>
      </c>
      <c r="I37">
        <f>(14 - (14*G37))</f>
        <v>12.6</v>
      </c>
      <c r="J37" s="5">
        <f>(H37/I37) * 1</f>
        <v>0.59126984126984128</v>
      </c>
    </row>
    <row r="38" spans="2:10" x14ac:dyDescent="0.2">
      <c r="B38" s="3" t="s">
        <v>51</v>
      </c>
      <c r="C38">
        <v>5</v>
      </c>
      <c r="D38" t="s">
        <v>46</v>
      </c>
      <c r="E38">
        <v>100</v>
      </c>
      <c r="F38" t="s">
        <v>52</v>
      </c>
      <c r="G38" s="4">
        <v>0.1</v>
      </c>
      <c r="H38">
        <v>2.15</v>
      </c>
      <c r="I38">
        <f>(E38 - (E38*G38))</f>
        <v>90</v>
      </c>
      <c r="J38" s="5">
        <f>(H38/I38)*C38</f>
        <v>0.11944444444444444</v>
      </c>
    </row>
    <row r="39" spans="2:10" x14ac:dyDescent="0.2">
      <c r="B39" s="3" t="s">
        <v>53</v>
      </c>
      <c r="C39">
        <v>3</v>
      </c>
      <c r="D39" t="s">
        <v>54</v>
      </c>
      <c r="E39">
        <v>100</v>
      </c>
      <c r="F39" t="s">
        <v>55</v>
      </c>
      <c r="G39" s="4">
        <v>0.1</v>
      </c>
      <c r="H39">
        <v>6</v>
      </c>
      <c r="I39">
        <f>(500 - (500*G39))</f>
        <v>450</v>
      </c>
      <c r="J39" s="5">
        <f xml:space="preserve"> (H39/I39) *C39</f>
        <v>0.04</v>
      </c>
    </row>
    <row r="40" spans="2:10" x14ac:dyDescent="0.2">
      <c r="B40" s="3" t="s">
        <v>56</v>
      </c>
      <c r="C40">
        <v>240</v>
      </c>
      <c r="D40" t="s">
        <v>57</v>
      </c>
      <c r="E40">
        <v>2000</v>
      </c>
      <c r="F40" t="s">
        <v>57</v>
      </c>
      <c r="G40" s="4">
        <v>0.1</v>
      </c>
      <c r="H40">
        <v>0.95</v>
      </c>
      <c r="I40">
        <f>(E40 - (E40*G40))</f>
        <v>1800</v>
      </c>
      <c r="J40" s="5">
        <f>(H40/I40)*C40</f>
        <v>0.12666666666666665</v>
      </c>
    </row>
    <row r="41" spans="2:10" x14ac:dyDescent="0.2">
      <c r="B41" s="8" t="s">
        <v>58</v>
      </c>
      <c r="C41" s="9"/>
      <c r="D41" s="9"/>
      <c r="E41" s="9"/>
      <c r="F41" s="9"/>
      <c r="G41" s="9"/>
      <c r="H41" s="9"/>
      <c r="I41" s="9"/>
      <c r="J41" s="10">
        <f>SUM(J35:J40)</f>
        <v>1.2737698412698413</v>
      </c>
    </row>
    <row r="43" spans="2:10" x14ac:dyDescent="0.2">
      <c r="B43" s="83" t="s">
        <v>59</v>
      </c>
      <c r="C43" s="84"/>
      <c r="D43" s="66">
        <v>45498</v>
      </c>
      <c r="E43" s="67"/>
      <c r="F43" s="68"/>
      <c r="G43" s="33" t="s">
        <v>60</v>
      </c>
      <c r="H43" s="34"/>
      <c r="I43" s="32"/>
      <c r="J43" s="42">
        <f xml:space="preserve"> (J41*3) + ((J41*3)*0.2)</f>
        <v>4.5855714285714289</v>
      </c>
    </row>
  </sheetData>
  <mergeCells count="20">
    <mergeCell ref="B43:C43"/>
    <mergeCell ref="B27:C27"/>
    <mergeCell ref="B28:C28"/>
    <mergeCell ref="B29:C29"/>
    <mergeCell ref="G22:H22"/>
    <mergeCell ref="B1:J2"/>
    <mergeCell ref="B11:E11"/>
    <mergeCell ref="B12:E12"/>
    <mergeCell ref="D43:F43"/>
    <mergeCell ref="H5:I5"/>
    <mergeCell ref="B22:C22"/>
    <mergeCell ref="B23:C23"/>
    <mergeCell ref="B24:C24"/>
    <mergeCell ref="B25:C25"/>
    <mergeCell ref="B26:C26"/>
    <mergeCell ref="B6:E7"/>
    <mergeCell ref="G12:J12"/>
    <mergeCell ref="G16:J16"/>
    <mergeCell ref="B30:C30"/>
    <mergeCell ref="B31:C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89257-076F-4C09-89B6-252FB8CD4981}">
  <dimension ref="B1:K48"/>
  <sheetViews>
    <sheetView workbookViewId="0">
      <selection activeCell="G9" sqref="G9"/>
    </sheetView>
  </sheetViews>
  <sheetFormatPr defaultRowHeight="15" x14ac:dyDescent="0.2"/>
  <cols>
    <col min="2" max="2" width="32.5546875" customWidth="1"/>
    <col min="3" max="3" width="12.5078125" customWidth="1"/>
    <col min="4" max="4" width="8.609375" customWidth="1"/>
    <col min="5" max="5" width="6.05078125" customWidth="1"/>
    <col min="6" max="6" width="7.80078125" customWidth="1"/>
    <col min="7" max="7" width="16.0078125" customWidth="1"/>
    <col min="8" max="8" width="18.5625" customWidth="1"/>
    <col min="9" max="9" width="19.1015625" customWidth="1"/>
    <col min="10" max="10" width="22.05859375" customWidth="1"/>
    <col min="11" max="11" width="48.5625" customWidth="1"/>
  </cols>
  <sheetData>
    <row r="1" spans="2:11" ht="15" customHeight="1" x14ac:dyDescent="0.2">
      <c r="B1" s="59" t="s">
        <v>0</v>
      </c>
      <c r="C1" s="59"/>
      <c r="D1" s="59"/>
      <c r="E1" s="59"/>
      <c r="F1" s="59"/>
      <c r="G1" s="59"/>
      <c r="H1" s="59"/>
      <c r="I1" s="59"/>
      <c r="J1" s="59"/>
    </row>
    <row r="2" spans="2:11" ht="15" customHeight="1" x14ac:dyDescent="0.2">
      <c r="B2" s="59"/>
      <c r="C2" s="59"/>
      <c r="D2" s="59"/>
      <c r="E2" s="59"/>
      <c r="F2" s="59"/>
      <c r="G2" s="59"/>
      <c r="H2" s="59"/>
      <c r="I2" s="59"/>
      <c r="J2" s="59"/>
    </row>
    <row r="3" spans="2:11" x14ac:dyDescent="0.2">
      <c r="J3" s="1"/>
    </row>
    <row r="4" spans="2:11" x14ac:dyDescent="0.2">
      <c r="J4" s="1"/>
    </row>
    <row r="5" spans="2:11" x14ac:dyDescent="0.2">
      <c r="B5" s="11" t="s">
        <v>1</v>
      </c>
      <c r="H5" s="58" t="s">
        <v>2</v>
      </c>
      <c r="I5" s="58"/>
      <c r="J5" s="1"/>
    </row>
    <row r="6" spans="2:11" ht="15" customHeight="1" x14ac:dyDescent="0.2">
      <c r="B6" s="69" t="s">
        <v>61</v>
      </c>
      <c r="C6" s="70"/>
      <c r="D6" s="70"/>
      <c r="E6" s="71"/>
      <c r="G6" s="19" t="s">
        <v>4</v>
      </c>
      <c r="H6" s="24"/>
      <c r="I6" s="24"/>
      <c r="J6" s="29"/>
    </row>
    <row r="7" spans="2:11" ht="15" customHeight="1" x14ac:dyDescent="0.2">
      <c r="B7" s="72"/>
      <c r="C7" s="73"/>
      <c r="D7" s="73"/>
      <c r="E7" s="74"/>
      <c r="G7" s="22"/>
      <c r="H7" s="28"/>
      <c r="I7" s="28"/>
      <c r="J7" s="30"/>
    </row>
    <row r="8" spans="2:11" x14ac:dyDescent="0.2">
      <c r="B8" s="35"/>
      <c r="C8" s="36"/>
      <c r="D8" s="36"/>
      <c r="E8" s="37"/>
      <c r="J8" s="1"/>
    </row>
    <row r="9" spans="2:11" x14ac:dyDescent="0.2">
      <c r="J9" s="1"/>
    </row>
    <row r="10" spans="2:11" x14ac:dyDescent="0.2">
      <c r="B10" s="11" t="s">
        <v>5</v>
      </c>
      <c r="G10" s="11" t="s">
        <v>6</v>
      </c>
    </row>
    <row r="11" spans="2:11" ht="27.75" x14ac:dyDescent="0.2">
      <c r="B11" s="19" t="s">
        <v>62</v>
      </c>
      <c r="C11" s="2"/>
      <c r="D11" s="2"/>
      <c r="E11" s="20"/>
      <c r="G11" s="41" t="s">
        <v>63</v>
      </c>
      <c r="H11" s="24"/>
      <c r="I11" s="24"/>
      <c r="J11" s="16"/>
      <c r="K11" s="38" t="s">
        <v>9</v>
      </c>
    </row>
    <row r="12" spans="2:11" x14ac:dyDescent="0.2">
      <c r="B12" s="39" t="s">
        <v>64</v>
      </c>
      <c r="E12" s="21"/>
      <c r="G12" s="75" t="s">
        <v>65</v>
      </c>
      <c r="H12" s="76"/>
      <c r="I12" s="76"/>
      <c r="J12" s="77"/>
      <c r="K12" s="26"/>
    </row>
    <row r="13" spans="2:11" x14ac:dyDescent="0.2">
      <c r="B13" s="40"/>
      <c r="C13" s="26"/>
      <c r="D13" s="26"/>
      <c r="E13" s="27"/>
      <c r="G13" s="75" t="s">
        <v>66</v>
      </c>
      <c r="H13" s="76"/>
      <c r="I13" s="76"/>
      <c r="J13" s="77"/>
      <c r="K13" s="26"/>
    </row>
    <row r="14" spans="2:11" x14ac:dyDescent="0.2">
      <c r="B14" s="3"/>
      <c r="C14" s="26"/>
      <c r="D14" s="26"/>
      <c r="E14" s="27"/>
      <c r="G14" s="3" t="s">
        <v>67</v>
      </c>
      <c r="J14" s="21"/>
      <c r="K14" s="26"/>
    </row>
    <row r="15" spans="2:11" x14ac:dyDescent="0.2">
      <c r="B15" s="25"/>
      <c r="E15" s="21"/>
      <c r="G15" s="25"/>
      <c r="H15" s="26"/>
      <c r="I15" s="26"/>
      <c r="J15" s="27"/>
      <c r="K15" s="26"/>
    </row>
    <row r="16" spans="2:11" x14ac:dyDescent="0.2">
      <c r="B16" s="3"/>
      <c r="E16" s="21"/>
      <c r="G16" s="78"/>
      <c r="H16" s="79"/>
      <c r="I16" s="79"/>
      <c r="J16" s="80"/>
      <c r="K16" s="26"/>
    </row>
    <row r="17" spans="2:11" x14ac:dyDescent="0.2">
      <c r="B17" s="3"/>
      <c r="E17" s="21"/>
      <c r="G17" s="39"/>
      <c r="H17" s="26"/>
      <c r="I17" s="26"/>
      <c r="J17" s="27"/>
      <c r="K17" s="26"/>
    </row>
    <row r="18" spans="2:11" x14ac:dyDescent="0.2">
      <c r="B18" s="3"/>
      <c r="E18" s="21"/>
      <c r="G18" s="17"/>
      <c r="H18" s="28"/>
      <c r="I18" s="28"/>
      <c r="J18" s="18"/>
      <c r="K18" s="26"/>
    </row>
    <row r="19" spans="2:11" x14ac:dyDescent="0.2">
      <c r="B19" s="22"/>
      <c r="C19" s="7"/>
      <c r="D19" s="7"/>
      <c r="E19" s="23"/>
      <c r="G19" s="26"/>
      <c r="H19" s="26"/>
      <c r="I19" s="26"/>
      <c r="J19" s="26"/>
      <c r="K19" s="26"/>
    </row>
    <row r="21" spans="2:11" x14ac:dyDescent="0.2">
      <c r="J21" s="1"/>
    </row>
    <row r="22" spans="2:11" x14ac:dyDescent="0.2">
      <c r="B22" s="58" t="s">
        <v>15</v>
      </c>
      <c r="C22" s="58"/>
      <c r="D22" s="11" t="s">
        <v>16</v>
      </c>
      <c r="G22" s="58" t="s">
        <v>17</v>
      </c>
      <c r="H22" s="58"/>
      <c r="J22" s="1"/>
    </row>
    <row r="23" spans="2:11" x14ac:dyDescent="0.2">
      <c r="B23" s="60" t="s">
        <v>68</v>
      </c>
      <c r="C23" s="61"/>
      <c r="D23" s="2" t="s">
        <v>69</v>
      </c>
      <c r="E23" s="20"/>
      <c r="G23" s="19"/>
      <c r="H23" s="2"/>
      <c r="I23" s="2"/>
      <c r="J23" s="29"/>
    </row>
    <row r="24" spans="2:11" x14ac:dyDescent="0.2">
      <c r="B24" s="63" t="s">
        <v>70</v>
      </c>
      <c r="C24" s="64"/>
      <c r="D24" t="s">
        <v>71</v>
      </c>
      <c r="E24" s="21"/>
      <c r="G24" s="3" t="s">
        <v>72</v>
      </c>
      <c r="J24" s="21"/>
    </row>
    <row r="25" spans="2:11" x14ac:dyDescent="0.2">
      <c r="B25" s="63" t="s">
        <v>73</v>
      </c>
      <c r="C25" s="64"/>
      <c r="D25" t="s">
        <v>74</v>
      </c>
      <c r="E25" s="21"/>
      <c r="G25" s="3" t="s">
        <v>25</v>
      </c>
      <c r="J25" s="21"/>
    </row>
    <row r="26" spans="2:11" x14ac:dyDescent="0.2">
      <c r="B26" s="63" t="s">
        <v>75</v>
      </c>
      <c r="C26" s="64"/>
      <c r="D26" t="s">
        <v>74</v>
      </c>
      <c r="E26" s="21"/>
      <c r="G26" s="3" t="s">
        <v>76</v>
      </c>
      <c r="J26" s="21"/>
    </row>
    <row r="27" spans="2:11" x14ac:dyDescent="0.2">
      <c r="B27" s="63" t="s">
        <v>77</v>
      </c>
      <c r="C27" s="64"/>
      <c r="D27" t="s">
        <v>78</v>
      </c>
      <c r="E27" s="21"/>
      <c r="G27" s="3" t="s">
        <v>79</v>
      </c>
      <c r="J27" s="21"/>
    </row>
    <row r="28" spans="2:11" x14ac:dyDescent="0.2">
      <c r="B28" s="63" t="s">
        <v>80</v>
      </c>
      <c r="C28" s="64"/>
      <c r="D28" t="s">
        <v>81</v>
      </c>
      <c r="E28" s="21"/>
      <c r="G28" s="3" t="s">
        <v>82</v>
      </c>
      <c r="J28" s="21"/>
    </row>
    <row r="29" spans="2:11" x14ac:dyDescent="0.2">
      <c r="B29" s="63" t="s">
        <v>32</v>
      </c>
      <c r="C29" s="64"/>
      <c r="D29" t="s">
        <v>83</v>
      </c>
      <c r="E29" s="21"/>
      <c r="G29" s="3" t="s">
        <v>84</v>
      </c>
      <c r="J29" s="5"/>
    </row>
    <row r="30" spans="2:11" x14ac:dyDescent="0.2">
      <c r="B30" s="81"/>
      <c r="C30" s="82"/>
      <c r="D30" s="7"/>
      <c r="E30" s="23"/>
      <c r="G30" s="22"/>
      <c r="H30" s="7"/>
      <c r="I30" s="7"/>
      <c r="J30" s="30"/>
    </row>
    <row r="31" spans="2:11" x14ac:dyDescent="0.2">
      <c r="B31" s="64"/>
      <c r="C31" s="64"/>
      <c r="J31" s="1"/>
    </row>
    <row r="32" spans="2:11" x14ac:dyDescent="0.2">
      <c r="J32" s="1"/>
    </row>
    <row r="33" spans="2:10" x14ac:dyDescent="0.2">
      <c r="B33" s="11" t="s">
        <v>36</v>
      </c>
      <c r="J33" s="1"/>
    </row>
    <row r="34" spans="2:10" x14ac:dyDescent="0.2">
      <c r="B34" s="12" t="s">
        <v>37</v>
      </c>
      <c r="C34" s="13" t="s">
        <v>38</v>
      </c>
      <c r="D34" s="14" t="s">
        <v>39</v>
      </c>
      <c r="E34" s="13" t="s">
        <v>40</v>
      </c>
      <c r="F34" s="14" t="s">
        <v>39</v>
      </c>
      <c r="G34" s="13" t="s">
        <v>41</v>
      </c>
      <c r="H34" s="13" t="s">
        <v>42</v>
      </c>
      <c r="I34" s="31" t="s">
        <v>43</v>
      </c>
      <c r="J34" s="15" t="s">
        <v>44</v>
      </c>
    </row>
    <row r="35" spans="2:10" x14ac:dyDescent="0.2">
      <c r="B35" s="3" t="s">
        <v>68</v>
      </c>
      <c r="C35">
        <v>5</v>
      </c>
      <c r="D35" t="s">
        <v>46</v>
      </c>
      <c r="E35">
        <v>70</v>
      </c>
      <c r="F35" t="s">
        <v>52</v>
      </c>
      <c r="G35" s="4">
        <v>0.1</v>
      </c>
      <c r="H35">
        <v>15.7</v>
      </c>
      <c r="I35">
        <f>(E35 - (E35*G35))</f>
        <v>63</v>
      </c>
      <c r="J35" s="5">
        <f>(H35/I35)*1</f>
        <v>0.24920634920634918</v>
      </c>
    </row>
    <row r="36" spans="2:10" x14ac:dyDescent="0.2">
      <c r="B36" s="3" t="s">
        <v>70</v>
      </c>
      <c r="C36">
        <v>3</v>
      </c>
      <c r="D36" t="s">
        <v>46</v>
      </c>
      <c r="E36">
        <v>100</v>
      </c>
      <c r="F36" t="s">
        <v>46</v>
      </c>
      <c r="G36" s="4">
        <v>0.1</v>
      </c>
      <c r="H36">
        <v>3.5</v>
      </c>
      <c r="I36">
        <f>(E36 - (E36*G36))</f>
        <v>90</v>
      </c>
      <c r="J36" s="5">
        <f>(H36/I36)*C36</f>
        <v>0.11666666666666667</v>
      </c>
    </row>
    <row r="37" spans="2:10" x14ac:dyDescent="0.2">
      <c r="B37" s="6" t="s">
        <v>85</v>
      </c>
      <c r="C37">
        <v>2.5</v>
      </c>
      <c r="D37" t="s">
        <v>46</v>
      </c>
      <c r="E37">
        <v>70</v>
      </c>
      <c r="F37" t="s">
        <v>52</v>
      </c>
      <c r="G37" s="4">
        <v>0.1</v>
      </c>
      <c r="H37">
        <v>15.39</v>
      </c>
      <c r="I37">
        <f>(E37 - (E37*G37))</f>
        <v>63</v>
      </c>
      <c r="J37" s="5">
        <f>(H37/I37) * C37</f>
        <v>0.61071428571428577</v>
      </c>
    </row>
    <row r="38" spans="2:10" x14ac:dyDescent="0.2">
      <c r="B38" s="3" t="s">
        <v>86</v>
      </c>
      <c r="C38">
        <v>2.5</v>
      </c>
      <c r="D38" t="s">
        <v>46</v>
      </c>
      <c r="E38">
        <v>100</v>
      </c>
      <c r="F38" t="s">
        <v>52</v>
      </c>
      <c r="G38" s="4">
        <v>0.1</v>
      </c>
      <c r="H38">
        <v>2.2000000000000002</v>
      </c>
      <c r="I38">
        <f>(E38 - (E38*G38))</f>
        <v>90</v>
      </c>
      <c r="J38" s="5">
        <f>(H38/I38)*C38</f>
        <v>6.1111111111111116E-2</v>
      </c>
    </row>
    <row r="39" spans="2:10" x14ac:dyDescent="0.2">
      <c r="B39" s="3" t="s">
        <v>87</v>
      </c>
      <c r="C39">
        <v>4</v>
      </c>
      <c r="D39" t="s">
        <v>46</v>
      </c>
      <c r="E39">
        <v>20</v>
      </c>
      <c r="F39" t="s">
        <v>47</v>
      </c>
      <c r="G39" s="4">
        <v>0.1</v>
      </c>
      <c r="H39">
        <v>1.99</v>
      </c>
      <c r="I39">
        <f>(500 - (500*G39))</f>
        <v>450</v>
      </c>
      <c r="J39" s="5">
        <f xml:space="preserve"> (H39/I39) *C39</f>
        <v>1.7688888888888889E-2</v>
      </c>
    </row>
    <row r="40" spans="2:10" x14ac:dyDescent="0.2">
      <c r="B40" s="3" t="s">
        <v>88</v>
      </c>
      <c r="C40">
        <v>2</v>
      </c>
      <c r="D40" t="s">
        <v>89</v>
      </c>
      <c r="E40">
        <v>100</v>
      </c>
      <c r="F40" t="s">
        <v>90</v>
      </c>
      <c r="G40" s="4">
        <v>0.1</v>
      </c>
      <c r="H40">
        <v>1.69</v>
      </c>
      <c r="I40">
        <f xml:space="preserve"> 100 - (100 *G40)</f>
        <v>90</v>
      </c>
      <c r="J40" s="5">
        <f>(H40/I40)*C40</f>
        <v>3.7555555555555557E-2</v>
      </c>
    </row>
    <row r="41" spans="2:10" x14ac:dyDescent="0.2">
      <c r="B41" s="3" t="s">
        <v>32</v>
      </c>
      <c r="C41">
        <v>300</v>
      </c>
      <c r="D41" t="s">
        <v>57</v>
      </c>
      <c r="E41">
        <v>2000</v>
      </c>
      <c r="F41" t="s">
        <v>91</v>
      </c>
      <c r="G41" s="4">
        <v>0.1</v>
      </c>
      <c r="H41">
        <v>0.95</v>
      </c>
      <c r="I41">
        <f>(E41 - (E41*G41))</f>
        <v>1800</v>
      </c>
      <c r="J41" s="5">
        <f>(H41/I41)*C41</f>
        <v>0.15833333333333333</v>
      </c>
    </row>
    <row r="42" spans="2:10" x14ac:dyDescent="0.2">
      <c r="B42" s="8" t="s">
        <v>58</v>
      </c>
      <c r="C42" s="9"/>
      <c r="D42" s="9"/>
      <c r="E42" s="9"/>
      <c r="F42" s="9"/>
      <c r="G42" s="9"/>
      <c r="H42" s="9"/>
      <c r="I42" s="9"/>
      <c r="J42" s="10">
        <f>SUM(J35:J41)</f>
        <v>1.2512761904761907</v>
      </c>
    </row>
    <row r="43" spans="2:10" x14ac:dyDescent="0.2">
      <c r="J43" s="1"/>
    </row>
    <row r="44" spans="2:10" x14ac:dyDescent="0.2">
      <c r="B44" s="83" t="s">
        <v>59</v>
      </c>
      <c r="C44" s="84"/>
      <c r="D44" s="66">
        <v>45498</v>
      </c>
      <c r="E44" s="67"/>
      <c r="F44" s="68"/>
      <c r="G44" s="33" t="s">
        <v>60</v>
      </c>
      <c r="H44" s="34"/>
      <c r="I44" s="32"/>
      <c r="J44" s="42">
        <f xml:space="preserve"> (J42*3) + ((J42*3)*0.2)</f>
        <v>4.5045942857142869</v>
      </c>
    </row>
    <row r="45" spans="2:10" x14ac:dyDescent="0.2">
      <c r="J45" s="1"/>
    </row>
    <row r="46" spans="2:10" x14ac:dyDescent="0.2">
      <c r="J46" s="1"/>
    </row>
    <row r="47" spans="2:10" x14ac:dyDescent="0.2">
      <c r="J47" s="1"/>
    </row>
    <row r="48" spans="2:10" x14ac:dyDescent="0.2">
      <c r="J48" s="1"/>
    </row>
  </sheetData>
  <mergeCells count="19">
    <mergeCell ref="B22:C22"/>
    <mergeCell ref="G22:H22"/>
    <mergeCell ref="B23:C23"/>
    <mergeCell ref="B24:C24"/>
    <mergeCell ref="B25:C25"/>
    <mergeCell ref="B26:C26"/>
    <mergeCell ref="B28:C28"/>
    <mergeCell ref="B29:C29"/>
    <mergeCell ref="B31:C31"/>
    <mergeCell ref="B44:C44"/>
    <mergeCell ref="D44:F44"/>
    <mergeCell ref="B27:C27"/>
    <mergeCell ref="B30:C30"/>
    <mergeCell ref="B1:J2"/>
    <mergeCell ref="H5:I5"/>
    <mergeCell ref="B6:E7"/>
    <mergeCell ref="G12:J12"/>
    <mergeCell ref="G16:J16"/>
    <mergeCell ref="G13:J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D5584-E871-41A9-B888-3BB55E4007F4}">
  <dimension ref="B1:K45"/>
  <sheetViews>
    <sheetView topLeftCell="A33" zoomScaleNormal="60" zoomScaleSheetLayoutView="100" workbookViewId="0">
      <selection activeCell="B12" sqref="B12"/>
    </sheetView>
  </sheetViews>
  <sheetFormatPr defaultRowHeight="15" x14ac:dyDescent="0.2"/>
  <cols>
    <col min="2" max="2" width="32.5546875" customWidth="1"/>
    <col min="3" max="3" width="12.5078125" customWidth="1"/>
    <col min="4" max="4" width="8.609375" customWidth="1"/>
    <col min="5" max="5" width="6.05078125" customWidth="1"/>
    <col min="6" max="6" width="7.80078125" customWidth="1"/>
    <col min="7" max="7" width="16.0078125" customWidth="1"/>
    <col min="8" max="8" width="18.5625" customWidth="1"/>
    <col min="9" max="9" width="19.1015625" customWidth="1"/>
    <col min="10" max="10" width="23.13671875" style="1" customWidth="1"/>
    <col min="11" max="11" width="48.5625" customWidth="1"/>
  </cols>
  <sheetData>
    <row r="1" spans="2:11" ht="15" customHeight="1" x14ac:dyDescent="0.2">
      <c r="B1" s="59" t="s">
        <v>0</v>
      </c>
      <c r="C1" s="59"/>
      <c r="D1" s="59"/>
      <c r="E1" s="59"/>
      <c r="F1" s="59"/>
      <c r="G1" s="59"/>
      <c r="H1" s="59"/>
      <c r="I1" s="59"/>
      <c r="J1" s="59"/>
    </row>
    <row r="2" spans="2:11" ht="18.75" customHeight="1" x14ac:dyDescent="0.2">
      <c r="B2" s="59"/>
      <c r="C2" s="59"/>
      <c r="D2" s="59"/>
      <c r="E2" s="59"/>
      <c r="F2" s="59"/>
      <c r="G2" s="59"/>
      <c r="H2" s="59"/>
      <c r="I2" s="59"/>
      <c r="J2" s="59"/>
    </row>
    <row r="5" spans="2:11" x14ac:dyDescent="0.2">
      <c r="B5" s="11" t="s">
        <v>1</v>
      </c>
      <c r="H5" s="58" t="s">
        <v>2</v>
      </c>
      <c r="I5" s="58"/>
    </row>
    <row r="6" spans="2:11" x14ac:dyDescent="0.2">
      <c r="B6" s="69" t="s">
        <v>92</v>
      </c>
      <c r="C6" s="70"/>
      <c r="D6" s="70"/>
      <c r="E6" s="71"/>
      <c r="G6" s="19" t="s">
        <v>4</v>
      </c>
      <c r="H6" s="24"/>
      <c r="I6" s="24"/>
      <c r="J6" s="29"/>
    </row>
    <row r="7" spans="2:11" x14ac:dyDescent="0.2">
      <c r="B7" s="72"/>
      <c r="C7" s="73"/>
      <c r="D7" s="73"/>
      <c r="E7" s="74"/>
      <c r="G7" s="22"/>
      <c r="H7" s="28"/>
      <c r="I7" s="28"/>
      <c r="J7" s="30"/>
    </row>
    <row r="8" spans="2:11" x14ac:dyDescent="0.2">
      <c r="B8" s="35"/>
      <c r="C8" s="36"/>
      <c r="D8" s="36"/>
      <c r="E8" s="37"/>
    </row>
    <row r="10" spans="2:11" x14ac:dyDescent="0.2">
      <c r="B10" s="11" t="s">
        <v>5</v>
      </c>
      <c r="G10" s="11" t="s">
        <v>6</v>
      </c>
      <c r="J10"/>
    </row>
    <row r="11" spans="2:11" ht="27.75" x14ac:dyDescent="0.2">
      <c r="B11" s="60" t="s">
        <v>93</v>
      </c>
      <c r="C11" s="61"/>
      <c r="D11" s="61"/>
      <c r="E11" s="62"/>
      <c r="G11" s="41" t="s">
        <v>94</v>
      </c>
      <c r="H11" s="24"/>
      <c r="I11" s="24"/>
      <c r="J11" s="16"/>
      <c r="K11" s="38" t="s">
        <v>9</v>
      </c>
    </row>
    <row r="12" spans="2:11" x14ac:dyDescent="0.2">
      <c r="B12" s="39" t="s">
        <v>95</v>
      </c>
      <c r="C12" s="50"/>
      <c r="D12" s="50"/>
      <c r="E12" s="21"/>
      <c r="G12" s="75" t="s">
        <v>96</v>
      </c>
      <c r="H12" s="85"/>
      <c r="I12" s="85"/>
      <c r="J12" s="77"/>
      <c r="K12" s="26"/>
    </row>
    <row r="13" spans="2:11" x14ac:dyDescent="0.2">
      <c r="B13" s="39"/>
      <c r="C13" s="51"/>
      <c r="D13" s="51"/>
      <c r="E13" s="27"/>
      <c r="G13" s="75" t="s">
        <v>97</v>
      </c>
      <c r="H13" s="85"/>
      <c r="I13" s="85"/>
      <c r="J13" s="77"/>
      <c r="K13" s="26"/>
    </row>
    <row r="14" spans="2:11" x14ac:dyDescent="0.2">
      <c r="B14" s="3"/>
      <c r="C14" s="51"/>
      <c r="D14" s="51"/>
      <c r="E14" s="27"/>
      <c r="G14" s="63" t="s">
        <v>98</v>
      </c>
      <c r="H14" s="86"/>
      <c r="I14" s="86"/>
      <c r="J14" s="65"/>
      <c r="K14" s="26"/>
    </row>
    <row r="15" spans="2:11" x14ac:dyDescent="0.2">
      <c r="B15" s="25"/>
      <c r="C15" s="50"/>
      <c r="D15" s="50"/>
      <c r="E15" s="21"/>
      <c r="G15" s="52" t="s">
        <v>99</v>
      </c>
      <c r="H15" s="56"/>
      <c r="I15" s="56"/>
      <c r="J15" s="57"/>
      <c r="K15" s="26"/>
    </row>
    <row r="16" spans="2:11" x14ac:dyDescent="0.2">
      <c r="B16" s="3"/>
      <c r="C16" s="50"/>
      <c r="D16" s="50"/>
      <c r="E16" s="21"/>
      <c r="G16" s="52"/>
      <c r="H16" s="53"/>
      <c r="I16" s="53"/>
      <c r="J16" s="54"/>
      <c r="K16" s="26"/>
    </row>
    <row r="17" spans="2:11" x14ac:dyDescent="0.2">
      <c r="B17" s="3"/>
      <c r="C17" s="50"/>
      <c r="D17" s="50"/>
      <c r="E17" s="21"/>
      <c r="G17" s="39"/>
      <c r="H17" s="51"/>
      <c r="I17" s="51"/>
      <c r="J17" s="27"/>
      <c r="K17" s="26"/>
    </row>
    <row r="18" spans="2:11" x14ac:dyDescent="0.2">
      <c r="B18" s="3"/>
      <c r="C18" s="50"/>
      <c r="D18" s="50"/>
      <c r="E18" s="21"/>
      <c r="G18" s="17"/>
      <c r="H18" s="28"/>
      <c r="I18" s="28"/>
      <c r="J18" s="18"/>
    </row>
    <row r="19" spans="2:11" x14ac:dyDescent="0.2">
      <c r="B19" s="22"/>
      <c r="C19" s="7"/>
      <c r="D19" s="7"/>
      <c r="E19" s="23"/>
      <c r="G19" s="26"/>
      <c r="H19" s="26"/>
      <c r="I19" s="26"/>
      <c r="J19" s="26"/>
      <c r="K19" s="26"/>
    </row>
    <row r="20" spans="2:11" x14ac:dyDescent="0.2">
      <c r="J20"/>
    </row>
    <row r="22" spans="2:11" x14ac:dyDescent="0.2">
      <c r="B22" s="58" t="s">
        <v>15</v>
      </c>
      <c r="C22" s="58"/>
      <c r="D22" s="11" t="s">
        <v>16</v>
      </c>
      <c r="G22" s="58" t="s">
        <v>17</v>
      </c>
      <c r="H22" s="58"/>
    </row>
    <row r="23" spans="2:11" x14ac:dyDescent="0.2">
      <c r="B23" s="60" t="s">
        <v>100</v>
      </c>
      <c r="C23" s="61"/>
      <c r="D23" s="24" t="s">
        <v>27</v>
      </c>
      <c r="E23" s="20"/>
      <c r="G23" s="19"/>
      <c r="H23" s="2"/>
      <c r="I23" s="2"/>
      <c r="J23" s="29"/>
    </row>
    <row r="24" spans="2:11" x14ac:dyDescent="0.2">
      <c r="B24" s="63" t="s">
        <v>101</v>
      </c>
      <c r="C24" s="64"/>
      <c r="D24" s="26">
        <v>2.5</v>
      </c>
      <c r="E24" s="21"/>
      <c r="G24" s="3" t="s">
        <v>102</v>
      </c>
      <c r="H24" s="50"/>
      <c r="I24" s="50"/>
      <c r="J24" s="21"/>
    </row>
    <row r="25" spans="2:11" x14ac:dyDescent="0.2">
      <c r="B25" s="63" t="s">
        <v>103</v>
      </c>
      <c r="C25" s="64"/>
      <c r="D25" s="26" t="s">
        <v>74</v>
      </c>
      <c r="E25" s="21"/>
      <c r="G25" s="3" t="s">
        <v>25</v>
      </c>
      <c r="H25" s="50"/>
      <c r="I25" s="50"/>
      <c r="J25" s="21"/>
    </row>
    <row r="26" spans="2:11" x14ac:dyDescent="0.2">
      <c r="B26" s="63" t="s">
        <v>23</v>
      </c>
      <c r="C26" s="64"/>
      <c r="D26" s="26" t="s">
        <v>104</v>
      </c>
      <c r="E26" s="21"/>
      <c r="G26" s="3" t="s">
        <v>105</v>
      </c>
      <c r="H26" s="50"/>
      <c r="I26" s="50"/>
      <c r="J26" s="21"/>
    </row>
    <row r="27" spans="2:11" x14ac:dyDescent="0.2">
      <c r="B27" s="63" t="s">
        <v>106</v>
      </c>
      <c r="C27" s="64"/>
      <c r="D27" s="26" t="s">
        <v>107</v>
      </c>
      <c r="E27" s="21"/>
      <c r="G27" s="3" t="s">
        <v>108</v>
      </c>
      <c r="H27" s="50"/>
      <c r="I27" s="50"/>
      <c r="J27" s="21"/>
    </row>
    <row r="28" spans="2:11" x14ac:dyDescent="0.2">
      <c r="B28" s="63" t="s">
        <v>109</v>
      </c>
      <c r="C28" s="64"/>
      <c r="D28" s="26" t="s">
        <v>110</v>
      </c>
      <c r="E28" s="21"/>
      <c r="G28" s="3" t="s">
        <v>82</v>
      </c>
      <c r="H28" s="50"/>
      <c r="I28" s="50"/>
      <c r="J28" s="21"/>
    </row>
    <row r="29" spans="2:11" x14ac:dyDescent="0.2">
      <c r="B29" s="63" t="s">
        <v>56</v>
      </c>
      <c r="C29" s="64"/>
      <c r="D29" s="26" t="s">
        <v>83</v>
      </c>
      <c r="E29" s="21"/>
      <c r="G29" s="3" t="s">
        <v>111</v>
      </c>
      <c r="H29" s="50"/>
      <c r="I29" s="50"/>
      <c r="J29" s="5"/>
    </row>
    <row r="30" spans="2:11" x14ac:dyDescent="0.2">
      <c r="B30" s="81"/>
      <c r="C30" s="82"/>
      <c r="D30" s="7"/>
      <c r="E30" s="23"/>
      <c r="G30" s="22"/>
      <c r="H30" s="7"/>
      <c r="I30" s="7"/>
      <c r="J30" s="30"/>
    </row>
    <row r="31" spans="2:11" x14ac:dyDescent="0.2">
      <c r="B31" s="64"/>
      <c r="C31" s="64"/>
    </row>
    <row r="33" spans="2:10" x14ac:dyDescent="0.2">
      <c r="B33" s="11" t="s">
        <v>36</v>
      </c>
    </row>
    <row r="34" spans="2:10" x14ac:dyDescent="0.2">
      <c r="B34" s="44" t="s">
        <v>37</v>
      </c>
      <c r="C34" s="45" t="s">
        <v>38</v>
      </c>
      <c r="D34" s="46" t="s">
        <v>39</v>
      </c>
      <c r="E34" s="45" t="s">
        <v>40</v>
      </c>
      <c r="F34" s="46" t="s">
        <v>39</v>
      </c>
      <c r="G34" s="45" t="s">
        <v>41</v>
      </c>
      <c r="H34" s="45" t="s">
        <v>42</v>
      </c>
      <c r="I34" s="47" t="s">
        <v>43</v>
      </c>
      <c r="J34" s="48" t="s">
        <v>44</v>
      </c>
    </row>
    <row r="35" spans="2:10" x14ac:dyDescent="0.2">
      <c r="B35" s="19" t="s">
        <v>100</v>
      </c>
      <c r="C35" s="2">
        <v>5</v>
      </c>
      <c r="D35" s="2" t="s">
        <v>46</v>
      </c>
      <c r="E35" s="2">
        <v>70</v>
      </c>
      <c r="F35" s="2" t="s">
        <v>52</v>
      </c>
      <c r="G35" s="43">
        <v>0.1</v>
      </c>
      <c r="H35" s="2">
        <v>16.899999999999999</v>
      </c>
      <c r="I35" s="2">
        <f>(E35 - (E35*G35))</f>
        <v>63</v>
      </c>
      <c r="J35" s="29">
        <f>(H35/I35)*1</f>
        <v>0.26825396825396824</v>
      </c>
    </row>
    <row r="36" spans="2:10" x14ac:dyDescent="0.2">
      <c r="B36" s="3" t="s">
        <v>112</v>
      </c>
      <c r="C36">
        <v>2.5</v>
      </c>
      <c r="D36" t="s">
        <v>46</v>
      </c>
      <c r="E36">
        <v>100</v>
      </c>
      <c r="F36" t="s">
        <v>46</v>
      </c>
      <c r="G36" s="4">
        <v>0.1</v>
      </c>
      <c r="H36">
        <v>5.8</v>
      </c>
      <c r="I36">
        <f>(E36 - (E36*G36))</f>
        <v>90</v>
      </c>
      <c r="J36" s="5">
        <f>(H36/I36)*C36</f>
        <v>0.16111111111111109</v>
      </c>
    </row>
    <row r="37" spans="2:10" x14ac:dyDescent="0.2">
      <c r="B37" s="6" t="s">
        <v>113</v>
      </c>
      <c r="C37">
        <v>2.5</v>
      </c>
      <c r="D37" t="s">
        <v>46</v>
      </c>
      <c r="E37">
        <v>100</v>
      </c>
      <c r="F37" t="s">
        <v>52</v>
      </c>
      <c r="G37" s="4">
        <v>0.1</v>
      </c>
      <c r="H37">
        <v>11.52</v>
      </c>
      <c r="I37">
        <f>(E37 - (E37*G37))</f>
        <v>90</v>
      </c>
      <c r="J37" s="5">
        <f>(H37/I37) * C37</f>
        <v>0.32</v>
      </c>
    </row>
    <row r="38" spans="2:10" x14ac:dyDescent="0.2">
      <c r="B38" s="6" t="s">
        <v>49</v>
      </c>
      <c r="C38">
        <v>2</v>
      </c>
      <c r="D38" t="s">
        <v>46</v>
      </c>
      <c r="E38">
        <v>1</v>
      </c>
      <c r="F38" t="s">
        <v>50</v>
      </c>
      <c r="G38" s="4">
        <v>0.1</v>
      </c>
      <c r="H38">
        <v>7.45</v>
      </c>
      <c r="I38">
        <f>(14 - (14*G38))</f>
        <v>12.6</v>
      </c>
      <c r="J38" s="5">
        <f>(H38/I38) * 1</f>
        <v>0.59126984126984128</v>
      </c>
    </row>
    <row r="39" spans="2:10" x14ac:dyDescent="0.2">
      <c r="B39" s="3" t="s">
        <v>106</v>
      </c>
      <c r="C39">
        <v>1</v>
      </c>
      <c r="D39" t="s">
        <v>114</v>
      </c>
      <c r="E39">
        <v>20</v>
      </c>
      <c r="F39" t="s">
        <v>47</v>
      </c>
      <c r="G39" s="4">
        <v>0.1</v>
      </c>
      <c r="H39">
        <v>2.95</v>
      </c>
      <c r="I39">
        <f>(E39 - (E39*G39))</f>
        <v>18</v>
      </c>
      <c r="J39" s="5">
        <f>(H39/I39)*C39</f>
        <v>0.16388888888888889</v>
      </c>
    </row>
    <row r="40" spans="2:10" x14ac:dyDescent="0.2">
      <c r="B40" s="3" t="s">
        <v>115</v>
      </c>
      <c r="C40">
        <v>1</v>
      </c>
      <c r="D40" t="s">
        <v>116</v>
      </c>
      <c r="E40">
        <v>1</v>
      </c>
      <c r="F40" t="s">
        <v>50</v>
      </c>
      <c r="G40" s="4">
        <v>0.1</v>
      </c>
      <c r="H40">
        <v>7.45</v>
      </c>
      <c r="I40">
        <f>(14 - (14*G40))</f>
        <v>12.6</v>
      </c>
      <c r="J40" s="5">
        <f>(H40/I40) * 1/3</f>
        <v>0.19708994708994709</v>
      </c>
    </row>
    <row r="41" spans="2:10" x14ac:dyDescent="0.2">
      <c r="B41" s="3" t="s">
        <v>56</v>
      </c>
      <c r="C41">
        <v>300</v>
      </c>
      <c r="D41" t="s">
        <v>57</v>
      </c>
      <c r="E41">
        <v>2000</v>
      </c>
      <c r="F41" t="s">
        <v>57</v>
      </c>
      <c r="G41" s="4">
        <v>0.1</v>
      </c>
      <c r="H41">
        <v>0.95</v>
      </c>
      <c r="I41">
        <f>(E41 - (E41*G41))</f>
        <v>1800</v>
      </c>
      <c r="J41" s="5">
        <f>(H41/I41)*C41</f>
        <v>0.15833333333333333</v>
      </c>
    </row>
    <row r="42" spans="2:10" x14ac:dyDescent="0.2">
      <c r="B42" s="3"/>
      <c r="G42" s="4"/>
      <c r="J42" s="5"/>
    </row>
    <row r="43" spans="2:10" x14ac:dyDescent="0.2">
      <c r="B43" s="35" t="s">
        <v>58</v>
      </c>
      <c r="C43" s="7"/>
      <c r="D43" s="7"/>
      <c r="E43" s="7"/>
      <c r="F43" s="7"/>
      <c r="G43" s="7"/>
      <c r="H43" s="7"/>
      <c r="I43" s="7"/>
      <c r="J43" s="49">
        <f>SUM(J35:K42)</f>
        <v>1.8599470899470898</v>
      </c>
    </row>
    <row r="45" spans="2:10" x14ac:dyDescent="0.2">
      <c r="B45" s="83" t="s">
        <v>59</v>
      </c>
      <c r="C45" s="84"/>
      <c r="D45" s="66">
        <v>45498</v>
      </c>
      <c r="E45" s="67"/>
      <c r="F45" s="68"/>
      <c r="G45" s="33" t="s">
        <v>60</v>
      </c>
      <c r="H45" s="34"/>
      <c r="I45" s="32"/>
      <c r="J45" s="42">
        <f xml:space="preserve"> (J43*3) + ((J43*3)*0.2)</f>
        <v>6.6958095238095234</v>
      </c>
    </row>
  </sheetData>
  <mergeCells count="20">
    <mergeCell ref="B1:J2"/>
    <mergeCell ref="H5:I5"/>
    <mergeCell ref="B22:C22"/>
    <mergeCell ref="G22:H22"/>
    <mergeCell ref="B23:C23"/>
    <mergeCell ref="B6:E7"/>
    <mergeCell ref="B11:E11"/>
    <mergeCell ref="G12:J12"/>
    <mergeCell ref="G13:J13"/>
    <mergeCell ref="B45:C45"/>
    <mergeCell ref="D45:F45"/>
    <mergeCell ref="G14:J14"/>
    <mergeCell ref="B31:C31"/>
    <mergeCell ref="B25:C25"/>
    <mergeCell ref="B26:C26"/>
    <mergeCell ref="B27:C27"/>
    <mergeCell ref="B28:C28"/>
    <mergeCell ref="B29:C29"/>
    <mergeCell ref="B30:C30"/>
    <mergeCell ref="B24:C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13AAB-99DE-AF4A-90D9-3EFD72CC9B5D}">
  <dimension ref="B1:K45"/>
  <sheetViews>
    <sheetView zoomScaleNormal="60" zoomScaleSheetLayoutView="100" workbookViewId="0">
      <selection activeCell="G6" sqref="G6"/>
    </sheetView>
  </sheetViews>
  <sheetFormatPr defaultRowHeight="15" x14ac:dyDescent="0.2"/>
  <cols>
    <col min="2" max="2" width="32.5546875" customWidth="1"/>
    <col min="3" max="3" width="12.5078125" customWidth="1"/>
    <col min="4" max="4" width="8.609375" customWidth="1"/>
    <col min="5" max="5" width="6.05078125" customWidth="1"/>
    <col min="6" max="6" width="7.80078125" customWidth="1"/>
    <col min="7" max="7" width="16.0078125" customWidth="1"/>
    <col min="8" max="8" width="18.5625" customWidth="1"/>
    <col min="9" max="9" width="19.1015625" customWidth="1"/>
    <col min="10" max="10" width="23.13671875" style="1" customWidth="1"/>
    <col min="11" max="11" width="48.5625" customWidth="1"/>
  </cols>
  <sheetData>
    <row r="1" spans="2:11" ht="15" customHeight="1" x14ac:dyDescent="0.2">
      <c r="B1" s="59" t="s">
        <v>0</v>
      </c>
      <c r="C1" s="59"/>
      <c r="D1" s="59"/>
      <c r="E1" s="59"/>
      <c r="F1" s="59"/>
      <c r="G1" s="59"/>
      <c r="H1" s="59"/>
      <c r="I1" s="59"/>
      <c r="J1" s="59"/>
    </row>
    <row r="2" spans="2:11" ht="18.75" customHeight="1" x14ac:dyDescent="0.2">
      <c r="B2" s="59"/>
      <c r="C2" s="59"/>
      <c r="D2" s="59"/>
      <c r="E2" s="59"/>
      <c r="F2" s="59"/>
      <c r="G2" s="59"/>
      <c r="H2" s="59"/>
      <c r="I2" s="59"/>
      <c r="J2" s="59"/>
    </row>
    <row r="5" spans="2:11" ht="15.75" customHeight="1" x14ac:dyDescent="0.2">
      <c r="B5" s="11" t="s">
        <v>1</v>
      </c>
      <c r="H5" s="58" t="s">
        <v>2</v>
      </c>
      <c r="I5" s="58"/>
    </row>
    <row r="6" spans="2:11" x14ac:dyDescent="0.2">
      <c r="B6" s="69" t="s">
        <v>117</v>
      </c>
      <c r="C6" s="70"/>
      <c r="D6" s="70"/>
      <c r="E6" s="71"/>
      <c r="G6" s="19" t="s">
        <v>4</v>
      </c>
      <c r="H6" s="24"/>
      <c r="I6" s="24"/>
      <c r="J6" s="29"/>
    </row>
    <row r="7" spans="2:11" ht="15.75" customHeight="1" x14ac:dyDescent="0.2">
      <c r="B7" s="72"/>
      <c r="C7" s="73"/>
      <c r="D7" s="73"/>
      <c r="E7" s="74"/>
      <c r="G7" s="22"/>
      <c r="H7" s="28"/>
      <c r="I7" s="28"/>
      <c r="J7" s="30"/>
    </row>
    <row r="8" spans="2:11" ht="15.75" customHeight="1" x14ac:dyDescent="0.2">
      <c r="B8" s="35"/>
      <c r="C8" s="36"/>
      <c r="D8" s="36"/>
      <c r="E8" s="37"/>
    </row>
    <row r="10" spans="2:11" ht="15" customHeight="1" x14ac:dyDescent="0.2">
      <c r="B10" s="11" t="s">
        <v>5</v>
      </c>
      <c r="G10" s="11" t="s">
        <v>6</v>
      </c>
      <c r="J10"/>
    </row>
    <row r="11" spans="2:11" ht="15" customHeight="1" x14ac:dyDescent="0.2">
      <c r="B11" s="60" t="s">
        <v>118</v>
      </c>
      <c r="C11" s="61"/>
      <c r="D11" s="61"/>
      <c r="E11" s="62"/>
      <c r="G11" s="19" t="s">
        <v>119</v>
      </c>
      <c r="H11" s="24"/>
      <c r="I11" s="24"/>
      <c r="J11" s="16"/>
      <c r="K11" s="38" t="s">
        <v>9</v>
      </c>
    </row>
    <row r="12" spans="2:11" x14ac:dyDescent="0.2">
      <c r="B12" s="39" t="s">
        <v>120</v>
      </c>
      <c r="E12" s="21"/>
      <c r="G12" s="75" t="s">
        <v>121</v>
      </c>
      <c r="H12" s="85"/>
      <c r="I12" s="85"/>
      <c r="J12" s="77"/>
      <c r="K12" s="26"/>
    </row>
    <row r="13" spans="2:11" x14ac:dyDescent="0.2">
      <c r="B13" s="40"/>
      <c r="C13" s="26"/>
      <c r="D13" s="26"/>
      <c r="E13" s="27"/>
      <c r="G13" s="75" t="s">
        <v>122</v>
      </c>
      <c r="H13" s="85"/>
      <c r="I13" s="85"/>
      <c r="J13" s="77"/>
      <c r="K13" s="26"/>
    </row>
    <row r="14" spans="2:11" x14ac:dyDescent="0.2">
      <c r="B14" s="3"/>
      <c r="C14" s="26"/>
      <c r="D14" s="26"/>
      <c r="E14" s="27"/>
      <c r="G14" s="75" t="s">
        <v>123</v>
      </c>
      <c r="H14" s="85"/>
      <c r="I14" s="85"/>
      <c r="J14" s="77"/>
      <c r="K14" s="26"/>
    </row>
    <row r="15" spans="2:11" ht="15" customHeight="1" x14ac:dyDescent="0.2">
      <c r="B15" s="25"/>
      <c r="E15" s="21"/>
      <c r="G15" s="75" t="s">
        <v>124</v>
      </c>
      <c r="H15" s="85"/>
      <c r="I15" s="85"/>
      <c r="J15" s="77"/>
      <c r="K15" s="26"/>
    </row>
    <row r="16" spans="2:11" ht="15" customHeight="1" x14ac:dyDescent="0.2">
      <c r="B16" s="3"/>
      <c r="E16" s="21"/>
      <c r="G16" s="39" t="s">
        <v>125</v>
      </c>
      <c r="H16" s="39"/>
      <c r="I16" s="39"/>
      <c r="J16" s="55"/>
      <c r="K16" s="26"/>
    </row>
    <row r="17" spans="2:11" x14ac:dyDescent="0.2">
      <c r="B17" s="3"/>
      <c r="E17" s="21"/>
      <c r="G17" s="39"/>
      <c r="H17" s="51"/>
      <c r="I17" s="51"/>
      <c r="J17" s="27"/>
      <c r="K17" s="26"/>
    </row>
    <row r="18" spans="2:11" x14ac:dyDescent="0.2">
      <c r="B18" s="3"/>
      <c r="E18" s="21"/>
      <c r="G18" s="17"/>
      <c r="H18" s="28"/>
      <c r="I18" s="28"/>
      <c r="J18" s="18"/>
      <c r="K18" s="26"/>
    </row>
    <row r="19" spans="2:11" x14ac:dyDescent="0.2">
      <c r="B19" s="22"/>
      <c r="C19" s="7"/>
      <c r="D19" s="7"/>
      <c r="E19" s="23"/>
      <c r="G19" s="26"/>
      <c r="H19" s="26"/>
      <c r="I19" s="26"/>
      <c r="J19" s="26"/>
      <c r="K19" s="26"/>
    </row>
    <row r="20" spans="2:11" x14ac:dyDescent="0.2">
      <c r="J20"/>
    </row>
    <row r="22" spans="2:11" x14ac:dyDescent="0.2">
      <c r="B22" s="58" t="s">
        <v>15</v>
      </c>
      <c r="C22" s="58"/>
      <c r="D22" s="11" t="s">
        <v>16</v>
      </c>
      <c r="G22" s="58" t="s">
        <v>17</v>
      </c>
      <c r="H22" s="58"/>
    </row>
    <row r="23" spans="2:11" x14ac:dyDescent="0.2">
      <c r="B23" s="60" t="s">
        <v>126</v>
      </c>
      <c r="C23" s="61"/>
      <c r="D23" s="24" t="s">
        <v>27</v>
      </c>
      <c r="E23" s="20"/>
      <c r="G23" s="19"/>
      <c r="H23" s="2"/>
      <c r="I23" s="2"/>
      <c r="J23" s="29"/>
    </row>
    <row r="24" spans="2:11" x14ac:dyDescent="0.2">
      <c r="B24" s="63" t="s">
        <v>127</v>
      </c>
      <c r="C24" s="64"/>
      <c r="D24" s="26">
        <v>2.5</v>
      </c>
      <c r="E24" s="21"/>
      <c r="G24" s="3" t="s">
        <v>128</v>
      </c>
      <c r="H24" s="50"/>
      <c r="I24" s="50"/>
      <c r="J24" s="21"/>
    </row>
    <row r="25" spans="2:11" x14ac:dyDescent="0.2">
      <c r="B25" s="63" t="s">
        <v>129</v>
      </c>
      <c r="C25" s="64"/>
      <c r="D25" s="26" t="s">
        <v>130</v>
      </c>
      <c r="E25" s="21"/>
      <c r="G25" s="3" t="s">
        <v>25</v>
      </c>
      <c r="H25" s="50"/>
      <c r="I25" s="50"/>
      <c r="J25" s="21"/>
    </row>
    <row r="26" spans="2:11" x14ac:dyDescent="0.2">
      <c r="B26" s="63" t="s">
        <v>131</v>
      </c>
      <c r="C26" s="64"/>
      <c r="D26" s="26" t="s">
        <v>104</v>
      </c>
      <c r="E26" s="21"/>
      <c r="G26" s="3" t="s">
        <v>132</v>
      </c>
      <c r="H26" s="50"/>
      <c r="I26" s="50"/>
      <c r="J26" s="21"/>
    </row>
    <row r="27" spans="2:11" x14ac:dyDescent="0.2">
      <c r="B27" s="63" t="s">
        <v>133</v>
      </c>
      <c r="C27" s="64"/>
      <c r="D27" s="26" t="s">
        <v>134</v>
      </c>
      <c r="E27" s="21"/>
      <c r="G27" s="3" t="s">
        <v>135</v>
      </c>
      <c r="H27" s="50"/>
      <c r="I27" s="50"/>
      <c r="J27" s="21"/>
    </row>
    <row r="28" spans="2:11" x14ac:dyDescent="0.2">
      <c r="B28" s="63" t="s">
        <v>136</v>
      </c>
      <c r="C28" s="64"/>
      <c r="D28" s="26" t="s">
        <v>137</v>
      </c>
      <c r="E28" s="21"/>
      <c r="G28" s="3" t="s">
        <v>82</v>
      </c>
      <c r="H28" s="50"/>
      <c r="I28" s="50"/>
      <c r="J28" s="21"/>
    </row>
    <row r="29" spans="2:11" x14ac:dyDescent="0.2">
      <c r="B29" s="63" t="s">
        <v>138</v>
      </c>
      <c r="C29" s="64"/>
      <c r="D29" s="26" t="s">
        <v>139</v>
      </c>
      <c r="E29" s="21"/>
      <c r="G29" s="3" t="s">
        <v>140</v>
      </c>
      <c r="H29" s="50"/>
      <c r="I29" s="50"/>
      <c r="J29" s="5"/>
    </row>
    <row r="30" spans="2:11" x14ac:dyDescent="0.2">
      <c r="B30" s="81"/>
      <c r="C30" s="82"/>
      <c r="D30" s="7"/>
      <c r="E30" s="23"/>
      <c r="G30" s="22" t="s">
        <v>141</v>
      </c>
      <c r="H30" s="7"/>
      <c r="I30" s="7"/>
      <c r="J30" s="30"/>
    </row>
    <row r="31" spans="2:11" x14ac:dyDescent="0.2">
      <c r="B31" s="64"/>
      <c r="C31" s="64"/>
    </row>
    <row r="33" spans="2:10" x14ac:dyDescent="0.2">
      <c r="B33" s="11" t="s">
        <v>36</v>
      </c>
    </row>
    <row r="34" spans="2:10" x14ac:dyDescent="0.2">
      <c r="B34" s="44" t="s">
        <v>37</v>
      </c>
      <c r="C34" s="45" t="s">
        <v>38</v>
      </c>
      <c r="D34" s="46" t="s">
        <v>39</v>
      </c>
      <c r="E34" s="45" t="s">
        <v>40</v>
      </c>
      <c r="F34" s="46" t="s">
        <v>39</v>
      </c>
      <c r="G34" s="45" t="s">
        <v>41</v>
      </c>
      <c r="H34" s="45" t="s">
        <v>42</v>
      </c>
      <c r="I34" s="47" t="s">
        <v>43</v>
      </c>
      <c r="J34" s="48" t="s">
        <v>44</v>
      </c>
    </row>
    <row r="35" spans="2:10" x14ac:dyDescent="0.2">
      <c r="B35" s="19" t="s">
        <v>126</v>
      </c>
      <c r="C35" s="2">
        <v>5</v>
      </c>
      <c r="D35" s="2" t="s">
        <v>46</v>
      </c>
      <c r="E35" s="2">
        <v>70</v>
      </c>
      <c r="F35" s="2" t="s">
        <v>52</v>
      </c>
      <c r="G35" s="43">
        <v>0.1</v>
      </c>
      <c r="H35" s="2">
        <v>13.95</v>
      </c>
      <c r="I35" s="2">
        <f>(E35 - (E35*G35))</f>
        <v>63</v>
      </c>
      <c r="J35" s="29">
        <f>(H35/I35)*1</f>
        <v>0.22142857142857142</v>
      </c>
    </row>
    <row r="36" spans="2:10" x14ac:dyDescent="0.2">
      <c r="B36" s="3" t="s">
        <v>142</v>
      </c>
      <c r="C36">
        <v>2.5</v>
      </c>
      <c r="D36" t="s">
        <v>46</v>
      </c>
      <c r="E36">
        <v>100</v>
      </c>
      <c r="F36" t="s">
        <v>46</v>
      </c>
      <c r="G36" s="4">
        <v>0.1</v>
      </c>
      <c r="H36">
        <v>11</v>
      </c>
      <c r="I36">
        <f>(E36 - (E36*G36))</f>
        <v>90</v>
      </c>
      <c r="J36" s="5">
        <f>(H36/I36)*C36</f>
        <v>0.30555555555555552</v>
      </c>
    </row>
    <row r="37" spans="2:10" x14ac:dyDescent="0.2">
      <c r="B37" s="6" t="s">
        <v>143</v>
      </c>
      <c r="C37">
        <v>1.5</v>
      </c>
      <c r="D37" t="s">
        <v>46</v>
      </c>
      <c r="E37">
        <v>100</v>
      </c>
      <c r="F37" t="s">
        <v>52</v>
      </c>
      <c r="G37" s="4">
        <v>0.1</v>
      </c>
      <c r="H37">
        <v>10.76</v>
      </c>
      <c r="I37">
        <f>(E37 - (E37*G37))</f>
        <v>90</v>
      </c>
      <c r="J37" s="5">
        <f>(H37/I37) * C37</f>
        <v>0.17933333333333334</v>
      </c>
    </row>
    <row r="38" spans="2:10" x14ac:dyDescent="0.2">
      <c r="B38" s="6" t="s">
        <v>144</v>
      </c>
      <c r="C38" t="s">
        <v>145</v>
      </c>
      <c r="D38" t="s">
        <v>46</v>
      </c>
      <c r="E38">
        <v>1</v>
      </c>
      <c r="F38" t="s">
        <v>146</v>
      </c>
      <c r="G38" s="4">
        <v>0.1</v>
      </c>
      <c r="H38">
        <v>7.99</v>
      </c>
      <c r="I38">
        <f>(12 - (12*G38))</f>
        <v>10.8</v>
      </c>
      <c r="J38" s="5">
        <f>(H38/I38) * 1/2</f>
        <v>0.36990740740740741</v>
      </c>
    </row>
    <row r="39" spans="2:10" x14ac:dyDescent="0.2">
      <c r="B39" s="3" t="s">
        <v>133</v>
      </c>
      <c r="C39">
        <v>1</v>
      </c>
      <c r="D39" t="s">
        <v>114</v>
      </c>
      <c r="E39">
        <v>20</v>
      </c>
      <c r="F39" t="s">
        <v>47</v>
      </c>
      <c r="G39" s="4">
        <v>0.1</v>
      </c>
      <c r="H39">
        <v>3</v>
      </c>
      <c r="I39">
        <f>(E39 - (E39*G39))</f>
        <v>18</v>
      </c>
      <c r="J39" s="5">
        <f>(H39/I39)*C39</f>
        <v>0.16666666666666666</v>
      </c>
    </row>
    <row r="40" spans="2:10" x14ac:dyDescent="0.2">
      <c r="B40" s="3" t="s">
        <v>136</v>
      </c>
      <c r="C40">
        <v>1</v>
      </c>
      <c r="D40" t="s">
        <v>147</v>
      </c>
      <c r="E40">
        <v>1</v>
      </c>
      <c r="F40" t="s">
        <v>116</v>
      </c>
      <c r="G40" s="4">
        <v>0.1</v>
      </c>
      <c r="H40">
        <v>1.1000000000000001</v>
      </c>
      <c r="J40" s="5">
        <v>1.1000000000000001</v>
      </c>
    </row>
    <row r="41" spans="2:10" x14ac:dyDescent="0.2">
      <c r="B41" s="3" t="s">
        <v>148</v>
      </c>
      <c r="C41">
        <v>6</v>
      </c>
      <c r="D41" t="s">
        <v>149</v>
      </c>
      <c r="E41">
        <v>150</v>
      </c>
      <c r="F41" t="s">
        <v>150</v>
      </c>
      <c r="G41" s="4">
        <v>0.1</v>
      </c>
      <c r="H41">
        <v>2.5</v>
      </c>
      <c r="I41">
        <f>(E41 - (E41*G41))</f>
        <v>135</v>
      </c>
      <c r="J41" s="5">
        <f>(H41/I41)*C41</f>
        <v>0.1111111111111111</v>
      </c>
    </row>
    <row r="42" spans="2:10" x14ac:dyDescent="0.2">
      <c r="B42" s="3" t="s">
        <v>56</v>
      </c>
      <c r="C42">
        <v>300</v>
      </c>
      <c r="D42" t="s">
        <v>57</v>
      </c>
      <c r="E42">
        <v>2000</v>
      </c>
      <c r="F42" t="s">
        <v>57</v>
      </c>
      <c r="G42" s="4">
        <v>0.1</v>
      </c>
      <c r="H42">
        <v>0.95</v>
      </c>
      <c r="I42">
        <f>(E42 - (E42*G42))</f>
        <v>1800</v>
      </c>
      <c r="J42" s="5">
        <f>(H42/I42)*C42</f>
        <v>0.15833333333333333</v>
      </c>
    </row>
    <row r="43" spans="2:10" x14ac:dyDescent="0.2">
      <c r="B43" s="35" t="s">
        <v>58</v>
      </c>
      <c r="C43" s="7"/>
      <c r="D43" s="7"/>
      <c r="E43" s="7"/>
      <c r="F43" s="7"/>
      <c r="G43" s="7"/>
      <c r="H43" s="7"/>
      <c r="I43" s="7"/>
      <c r="J43" s="49">
        <f>SUM(J35:K42)</f>
        <v>2.6123359788359788</v>
      </c>
    </row>
    <row r="45" spans="2:10" x14ac:dyDescent="0.2">
      <c r="B45" s="83" t="s">
        <v>59</v>
      </c>
      <c r="C45" s="84"/>
      <c r="D45" s="66">
        <v>45498</v>
      </c>
      <c r="E45" s="67"/>
      <c r="F45" s="68"/>
      <c r="G45" s="33" t="s">
        <v>60</v>
      </c>
      <c r="H45" s="34"/>
      <c r="I45" s="32"/>
      <c r="J45" s="42">
        <f xml:space="preserve"> (J43*3) + ((J43*3)*0.2)</f>
        <v>9.4044095238095231</v>
      </c>
    </row>
  </sheetData>
  <mergeCells count="21">
    <mergeCell ref="B45:C45"/>
    <mergeCell ref="D45:F45"/>
    <mergeCell ref="B30:C30"/>
    <mergeCell ref="B1:J2"/>
    <mergeCell ref="H5:I5"/>
    <mergeCell ref="B22:C22"/>
    <mergeCell ref="G22:H22"/>
    <mergeCell ref="B23:C23"/>
    <mergeCell ref="B24:C24"/>
    <mergeCell ref="B25:C25"/>
    <mergeCell ref="B26:C26"/>
    <mergeCell ref="B27:C27"/>
    <mergeCell ref="B28:C28"/>
    <mergeCell ref="B29:C29"/>
    <mergeCell ref="B6:E7"/>
    <mergeCell ref="B11:E11"/>
    <mergeCell ref="G12:J12"/>
    <mergeCell ref="G13:J13"/>
    <mergeCell ref="B31:C31"/>
    <mergeCell ref="G14:J14"/>
    <mergeCell ref="G15:J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7863A-7123-FA4A-B103-23AE098495BD}">
  <dimension ref="B1:K46"/>
  <sheetViews>
    <sheetView topLeftCell="A29" zoomScaleNormal="60" zoomScaleSheetLayoutView="100" workbookViewId="0">
      <selection activeCell="G6" sqref="G6"/>
    </sheetView>
  </sheetViews>
  <sheetFormatPr defaultRowHeight="15" x14ac:dyDescent="0.2"/>
  <cols>
    <col min="2" max="2" width="32.5546875" customWidth="1"/>
    <col min="3" max="3" width="12.5078125" customWidth="1"/>
    <col min="4" max="4" width="8.609375" customWidth="1"/>
    <col min="5" max="5" width="6.05078125" customWidth="1"/>
    <col min="6" max="6" width="7.80078125" customWidth="1"/>
    <col min="7" max="7" width="16.0078125" customWidth="1"/>
    <col min="8" max="8" width="18.5625" customWidth="1"/>
    <col min="9" max="9" width="19.1015625" customWidth="1"/>
    <col min="10" max="10" width="23.13671875" style="1" customWidth="1"/>
    <col min="11" max="11" width="48.5625" customWidth="1"/>
  </cols>
  <sheetData>
    <row r="1" spans="2:11" ht="15" customHeight="1" x14ac:dyDescent="0.2">
      <c r="B1" s="59" t="s">
        <v>0</v>
      </c>
      <c r="C1" s="59"/>
      <c r="D1" s="59"/>
      <c r="E1" s="59"/>
      <c r="F1" s="59"/>
      <c r="G1" s="59"/>
      <c r="H1" s="59"/>
      <c r="I1" s="59"/>
      <c r="J1" s="59"/>
    </row>
    <row r="2" spans="2:11" ht="18.75" customHeight="1" x14ac:dyDescent="0.2">
      <c r="B2" s="59"/>
      <c r="C2" s="59"/>
      <c r="D2" s="59"/>
      <c r="E2" s="59"/>
      <c r="F2" s="59"/>
      <c r="G2" s="59"/>
      <c r="H2" s="59"/>
      <c r="I2" s="59"/>
      <c r="J2" s="59"/>
    </row>
    <row r="5" spans="2:11" ht="15.75" customHeight="1" x14ac:dyDescent="0.2">
      <c r="B5" s="11" t="s">
        <v>1</v>
      </c>
      <c r="H5" s="58" t="s">
        <v>2</v>
      </c>
      <c r="I5" s="58"/>
    </row>
    <row r="6" spans="2:11" x14ac:dyDescent="0.2">
      <c r="B6" s="69" t="s">
        <v>151</v>
      </c>
      <c r="C6" s="70"/>
      <c r="D6" s="70"/>
      <c r="E6" s="71"/>
      <c r="G6" s="19" t="s">
        <v>4</v>
      </c>
      <c r="H6" s="24"/>
      <c r="I6" s="24"/>
      <c r="J6" s="29"/>
    </row>
    <row r="7" spans="2:11" ht="15.75" customHeight="1" x14ac:dyDescent="0.2">
      <c r="B7" s="72"/>
      <c r="C7" s="73"/>
      <c r="D7" s="73"/>
      <c r="E7" s="74"/>
      <c r="G7" s="22"/>
      <c r="H7" s="28"/>
      <c r="I7" s="28"/>
      <c r="J7" s="30"/>
    </row>
    <row r="8" spans="2:11" ht="15.75" customHeight="1" x14ac:dyDescent="0.2">
      <c r="B8" s="35"/>
      <c r="C8" s="36"/>
      <c r="D8" s="36"/>
      <c r="E8" s="37"/>
    </row>
    <row r="10" spans="2:11" ht="15.75" customHeight="1" x14ac:dyDescent="0.2">
      <c r="B10" s="11" t="s">
        <v>5</v>
      </c>
      <c r="G10" s="11" t="s">
        <v>6</v>
      </c>
      <c r="J10"/>
    </row>
    <row r="11" spans="2:11" ht="27.75" x14ac:dyDescent="0.2">
      <c r="B11" s="60" t="s">
        <v>152</v>
      </c>
      <c r="C11" s="61"/>
      <c r="D11" s="61"/>
      <c r="E11" s="62"/>
      <c r="G11" s="41" t="s">
        <v>153</v>
      </c>
      <c r="H11" s="24"/>
      <c r="I11" s="24"/>
      <c r="J11" s="16"/>
      <c r="K11" s="38" t="s">
        <v>9</v>
      </c>
    </row>
    <row r="12" spans="2:11" x14ac:dyDescent="0.2">
      <c r="B12" s="39" t="s">
        <v>154</v>
      </c>
      <c r="E12" s="21"/>
      <c r="G12" s="75" t="s">
        <v>155</v>
      </c>
      <c r="H12" s="76"/>
      <c r="I12" s="76"/>
      <c r="J12" s="77"/>
      <c r="K12" s="26"/>
    </row>
    <row r="13" spans="2:11" x14ac:dyDescent="0.2">
      <c r="B13" s="40"/>
      <c r="C13" s="26"/>
      <c r="D13" s="26"/>
      <c r="E13" s="27"/>
      <c r="G13" s="75" t="s">
        <v>156</v>
      </c>
      <c r="H13" s="76"/>
      <c r="I13" s="76"/>
      <c r="J13" s="77"/>
      <c r="K13" s="26"/>
    </row>
    <row r="14" spans="2:11" x14ac:dyDescent="0.2">
      <c r="B14" s="3"/>
      <c r="C14" s="26"/>
      <c r="D14" s="26"/>
      <c r="E14" s="27"/>
      <c r="G14" s="3" t="s">
        <v>157</v>
      </c>
      <c r="J14" s="21"/>
      <c r="K14" s="26"/>
    </row>
    <row r="15" spans="2:11" x14ac:dyDescent="0.2">
      <c r="B15" s="25"/>
      <c r="E15" s="21"/>
      <c r="G15" s="39"/>
      <c r="H15" s="26"/>
      <c r="I15" s="26"/>
      <c r="J15" s="27"/>
      <c r="K15" s="26"/>
    </row>
    <row r="16" spans="2:11" x14ac:dyDescent="0.2">
      <c r="B16" s="3"/>
      <c r="E16" s="21"/>
      <c r="G16" s="78"/>
      <c r="H16" s="79"/>
      <c r="I16" s="79"/>
      <c r="J16" s="80"/>
      <c r="K16" s="26"/>
    </row>
    <row r="17" spans="2:11" x14ac:dyDescent="0.2">
      <c r="B17" s="3"/>
      <c r="E17" s="21"/>
      <c r="G17" s="39"/>
      <c r="H17" s="26"/>
      <c r="I17" s="26"/>
      <c r="J17" s="27"/>
      <c r="K17" s="26"/>
    </row>
    <row r="18" spans="2:11" x14ac:dyDescent="0.2">
      <c r="B18" s="3"/>
      <c r="E18" s="21"/>
      <c r="G18" s="17"/>
      <c r="H18" s="28"/>
      <c r="I18" s="28"/>
      <c r="J18" s="18"/>
      <c r="K18" s="26"/>
    </row>
    <row r="19" spans="2:11" ht="15.75" customHeight="1" x14ac:dyDescent="0.2">
      <c r="B19" s="22"/>
      <c r="C19" s="7"/>
      <c r="D19" s="7"/>
      <c r="E19" s="23"/>
      <c r="G19" s="26"/>
      <c r="H19" s="26"/>
      <c r="I19" s="26"/>
      <c r="J19" s="26"/>
      <c r="K19" s="26"/>
    </row>
    <row r="20" spans="2:11" x14ac:dyDescent="0.2">
      <c r="J20"/>
    </row>
    <row r="22" spans="2:11" ht="15.75" customHeight="1" x14ac:dyDescent="0.2">
      <c r="B22" s="58" t="s">
        <v>15</v>
      </c>
      <c r="C22" s="58"/>
      <c r="D22" s="11" t="s">
        <v>16</v>
      </c>
      <c r="G22" s="58" t="s">
        <v>17</v>
      </c>
      <c r="H22" s="58"/>
    </row>
    <row r="23" spans="2:11" x14ac:dyDescent="0.2">
      <c r="B23" s="60" t="s">
        <v>158</v>
      </c>
      <c r="C23" s="61"/>
      <c r="D23" s="2" t="s">
        <v>27</v>
      </c>
      <c r="E23" s="20"/>
      <c r="G23" s="19"/>
      <c r="H23" s="2"/>
      <c r="I23" s="2"/>
      <c r="J23" s="29"/>
    </row>
    <row r="24" spans="2:11" x14ac:dyDescent="0.2">
      <c r="B24" s="63" t="s">
        <v>159</v>
      </c>
      <c r="C24" s="64"/>
      <c r="D24" t="s">
        <v>104</v>
      </c>
      <c r="E24" s="21"/>
      <c r="G24" s="3" t="s">
        <v>160</v>
      </c>
      <c r="J24" s="21"/>
    </row>
    <row r="25" spans="2:11" x14ac:dyDescent="0.2">
      <c r="B25" s="63" t="s">
        <v>161</v>
      </c>
      <c r="C25" s="64"/>
      <c r="D25" t="s">
        <v>162</v>
      </c>
      <c r="E25" s="21"/>
      <c r="G25" s="3" t="s">
        <v>25</v>
      </c>
      <c r="J25" s="21"/>
    </row>
    <row r="26" spans="2:11" x14ac:dyDescent="0.2">
      <c r="B26" s="63" t="s">
        <v>163</v>
      </c>
      <c r="C26" s="64"/>
      <c r="D26" t="s">
        <v>74</v>
      </c>
      <c r="E26" s="21"/>
      <c r="G26" s="3" t="s">
        <v>164</v>
      </c>
      <c r="J26" s="21"/>
    </row>
    <row r="27" spans="2:11" x14ac:dyDescent="0.2">
      <c r="B27" s="63" t="s">
        <v>165</v>
      </c>
      <c r="C27" s="64"/>
      <c r="D27" t="s">
        <v>27</v>
      </c>
      <c r="E27" s="21"/>
      <c r="G27" s="3" t="s">
        <v>166</v>
      </c>
      <c r="J27" s="21"/>
    </row>
    <row r="28" spans="2:11" x14ac:dyDescent="0.2">
      <c r="B28" s="63" t="s">
        <v>167</v>
      </c>
      <c r="C28" s="64"/>
      <c r="D28" t="s">
        <v>168</v>
      </c>
      <c r="E28" s="21"/>
      <c r="G28" s="3" t="s">
        <v>82</v>
      </c>
      <c r="J28" s="21"/>
    </row>
    <row r="29" spans="2:11" x14ac:dyDescent="0.2">
      <c r="B29" s="63" t="s">
        <v>32</v>
      </c>
      <c r="C29" s="64"/>
      <c r="D29" t="s">
        <v>83</v>
      </c>
      <c r="E29" s="21"/>
      <c r="G29" s="3" t="s">
        <v>169</v>
      </c>
      <c r="J29" s="5"/>
    </row>
    <row r="30" spans="2:11" x14ac:dyDescent="0.2">
      <c r="B30" s="81"/>
      <c r="C30" s="82"/>
      <c r="D30" s="7"/>
      <c r="E30" s="23"/>
      <c r="G30" s="22"/>
      <c r="H30" s="7"/>
      <c r="I30" s="7"/>
      <c r="J30" s="30"/>
    </row>
    <row r="31" spans="2:11" x14ac:dyDescent="0.2">
      <c r="B31" s="64"/>
      <c r="C31" s="64"/>
    </row>
    <row r="33" spans="2:10" x14ac:dyDescent="0.2">
      <c r="B33" s="11" t="s">
        <v>36</v>
      </c>
    </row>
    <row r="34" spans="2:10" ht="15.75" customHeight="1" x14ac:dyDescent="0.2">
      <c r="B34" s="44" t="s">
        <v>37</v>
      </c>
      <c r="C34" s="45" t="s">
        <v>38</v>
      </c>
      <c r="D34" s="46" t="s">
        <v>39</v>
      </c>
      <c r="E34" s="45" t="s">
        <v>40</v>
      </c>
      <c r="F34" s="46" t="s">
        <v>39</v>
      </c>
      <c r="G34" s="45" t="s">
        <v>41</v>
      </c>
      <c r="H34" s="45" t="s">
        <v>42</v>
      </c>
      <c r="I34" s="47" t="s">
        <v>43</v>
      </c>
      <c r="J34" s="48" t="s">
        <v>44</v>
      </c>
    </row>
    <row r="35" spans="2:10" x14ac:dyDescent="0.2">
      <c r="B35" s="19" t="s">
        <v>170</v>
      </c>
      <c r="C35" s="2">
        <v>5</v>
      </c>
      <c r="D35" s="2" t="s">
        <v>46</v>
      </c>
      <c r="E35" s="2">
        <v>70</v>
      </c>
      <c r="F35" s="2" t="s">
        <v>52</v>
      </c>
      <c r="G35" s="43">
        <v>0.1</v>
      </c>
      <c r="H35" s="2">
        <v>15.65</v>
      </c>
      <c r="I35" s="2">
        <f>(E35 - (E35*G35))</f>
        <v>63</v>
      </c>
      <c r="J35" s="29">
        <f>(H35/I35)*1</f>
        <v>0.24841269841269842</v>
      </c>
    </row>
    <row r="36" spans="2:10" x14ac:dyDescent="0.2">
      <c r="B36" s="3" t="s">
        <v>159</v>
      </c>
      <c r="C36">
        <v>2</v>
      </c>
      <c r="D36" t="s">
        <v>46</v>
      </c>
      <c r="E36">
        <v>70</v>
      </c>
      <c r="F36" t="s">
        <v>46</v>
      </c>
      <c r="G36" s="4">
        <v>0.1</v>
      </c>
      <c r="H36">
        <v>18</v>
      </c>
      <c r="I36">
        <f>(E36 - (E36*G36))</f>
        <v>63</v>
      </c>
      <c r="J36" s="5">
        <f>(H36/I36)*C36</f>
        <v>0.5714285714285714</v>
      </c>
    </row>
    <row r="37" spans="2:10" ht="15.75" customHeight="1" x14ac:dyDescent="0.2">
      <c r="B37" s="6" t="s">
        <v>171</v>
      </c>
      <c r="C37">
        <v>2.5</v>
      </c>
      <c r="D37" t="s">
        <v>46</v>
      </c>
      <c r="E37">
        <v>70</v>
      </c>
      <c r="F37" t="s">
        <v>52</v>
      </c>
      <c r="G37" s="4">
        <v>0.1</v>
      </c>
      <c r="H37">
        <v>5.22</v>
      </c>
      <c r="I37">
        <f>(E37 - (E37*G37))</f>
        <v>63</v>
      </c>
      <c r="J37" s="5">
        <f>(H37/I37) * C37</f>
        <v>0.20714285714285713</v>
      </c>
    </row>
    <row r="38" spans="2:10" ht="15.75" customHeight="1" x14ac:dyDescent="0.2">
      <c r="B38" s="6" t="s">
        <v>163</v>
      </c>
      <c r="C38">
        <v>2.5</v>
      </c>
      <c r="D38" t="s">
        <v>46</v>
      </c>
      <c r="E38">
        <v>70</v>
      </c>
      <c r="F38" t="s">
        <v>52</v>
      </c>
      <c r="G38" s="4">
        <v>0.1</v>
      </c>
      <c r="H38">
        <v>5.22</v>
      </c>
      <c r="I38">
        <f>(E38 - (E38*G38))</f>
        <v>63</v>
      </c>
      <c r="J38" s="5">
        <f>(H38/I38) * C38</f>
        <v>0.20714285714285713</v>
      </c>
    </row>
    <row r="39" spans="2:10" x14ac:dyDescent="0.2">
      <c r="B39" s="3" t="s">
        <v>165</v>
      </c>
      <c r="C39">
        <v>1</v>
      </c>
      <c r="D39" t="s">
        <v>114</v>
      </c>
      <c r="E39">
        <v>20</v>
      </c>
      <c r="F39" t="s">
        <v>47</v>
      </c>
      <c r="G39" s="4">
        <v>0.1</v>
      </c>
      <c r="H39">
        <v>3.43</v>
      </c>
      <c r="I39">
        <f>(E39 - (E39*G39))</f>
        <v>18</v>
      </c>
      <c r="J39" s="5">
        <f>(H39/I39)*C39</f>
        <v>0.19055555555555556</v>
      </c>
    </row>
    <row r="40" spans="2:10" x14ac:dyDescent="0.2">
      <c r="B40" s="3" t="s">
        <v>172</v>
      </c>
      <c r="C40">
        <v>2</v>
      </c>
      <c r="D40" t="s">
        <v>173</v>
      </c>
      <c r="E40">
        <v>250</v>
      </c>
      <c r="F40" t="s">
        <v>174</v>
      </c>
      <c r="G40" s="4">
        <v>0.1</v>
      </c>
      <c r="H40">
        <v>17.95</v>
      </c>
      <c r="I40">
        <f>(E40 - (E40*G40))</f>
        <v>225</v>
      </c>
      <c r="J40" s="5">
        <f>(H40/I40)*C40</f>
        <v>0.15955555555555556</v>
      </c>
    </row>
    <row r="41" spans="2:10" x14ac:dyDescent="0.2">
      <c r="B41" s="3" t="s">
        <v>56</v>
      </c>
      <c r="C41">
        <v>300</v>
      </c>
      <c r="D41" t="s">
        <v>57</v>
      </c>
      <c r="E41">
        <v>2000</v>
      </c>
      <c r="F41" t="s">
        <v>57</v>
      </c>
      <c r="G41" s="4">
        <v>0.1</v>
      </c>
      <c r="H41">
        <v>0.95</v>
      </c>
      <c r="I41">
        <f>(E41 - (E41*G41))</f>
        <v>1800</v>
      </c>
      <c r="J41" s="5">
        <f>(H41/I41)*C41</f>
        <v>0.15833333333333333</v>
      </c>
    </row>
    <row r="42" spans="2:10" x14ac:dyDescent="0.2">
      <c r="B42" s="22"/>
      <c r="C42" s="7"/>
      <c r="D42" s="7"/>
      <c r="E42" s="7"/>
      <c r="F42" s="7"/>
      <c r="G42" s="7"/>
      <c r="H42" s="7"/>
      <c r="I42" s="7"/>
      <c r="J42" s="30"/>
    </row>
    <row r="43" spans="2:10" x14ac:dyDescent="0.2">
      <c r="B43" s="35" t="s">
        <v>58</v>
      </c>
      <c r="C43" s="7"/>
      <c r="D43" s="7"/>
      <c r="E43" s="7"/>
      <c r="F43" s="7"/>
      <c r="G43" s="7"/>
      <c r="H43" s="7"/>
      <c r="I43" s="7"/>
      <c r="J43" s="49">
        <f>SUM(J35:J41)</f>
        <v>1.7425714285714284</v>
      </c>
    </row>
    <row r="44" spans="2:10" ht="15.75" customHeight="1" x14ac:dyDescent="0.2"/>
    <row r="45" spans="2:10" x14ac:dyDescent="0.2">
      <c r="B45" s="83" t="s">
        <v>59</v>
      </c>
      <c r="C45" s="84"/>
      <c r="D45" s="66">
        <v>45498</v>
      </c>
      <c r="E45" s="67"/>
      <c r="F45" s="68"/>
      <c r="G45" s="33" t="s">
        <v>60</v>
      </c>
      <c r="H45" s="34"/>
      <c r="I45" s="32"/>
      <c r="J45" s="42">
        <f xml:space="preserve"> (J43*3) + ((J43*3)*0.2)</f>
        <v>6.2732571428571422</v>
      </c>
    </row>
    <row r="46" spans="2:10" ht="15.75" customHeight="1" x14ac:dyDescent="0.2"/>
  </sheetData>
  <mergeCells count="20">
    <mergeCell ref="B45:C45"/>
    <mergeCell ref="D45:F45"/>
    <mergeCell ref="B30:C30"/>
    <mergeCell ref="B1:J2"/>
    <mergeCell ref="H5:I5"/>
    <mergeCell ref="B22:C22"/>
    <mergeCell ref="G22:H22"/>
    <mergeCell ref="B23:C23"/>
    <mergeCell ref="B24:C24"/>
    <mergeCell ref="B25:C25"/>
    <mergeCell ref="B26:C26"/>
    <mergeCell ref="B27:C27"/>
    <mergeCell ref="B28:C28"/>
    <mergeCell ref="B29:C29"/>
    <mergeCell ref="B6:E7"/>
    <mergeCell ref="B11:E11"/>
    <mergeCell ref="G12:J12"/>
    <mergeCell ref="G13:J13"/>
    <mergeCell ref="B31:C31"/>
    <mergeCell ref="G16:J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CCD41-482C-A245-9F1D-752B3DACE57F}">
  <dimension ref="B1:K47"/>
  <sheetViews>
    <sheetView zoomScaleNormal="60" zoomScaleSheetLayoutView="100" workbookViewId="0">
      <selection activeCell="G15" sqref="G15"/>
    </sheetView>
  </sheetViews>
  <sheetFormatPr defaultRowHeight="15" x14ac:dyDescent="0.2"/>
  <cols>
    <col min="2" max="2" width="32.5546875" customWidth="1"/>
    <col min="3" max="3" width="12.5078125" customWidth="1"/>
    <col min="4" max="4" width="8.609375" customWidth="1"/>
    <col min="5" max="5" width="6.05078125" customWidth="1"/>
    <col min="6" max="6" width="7.80078125" customWidth="1"/>
    <col min="7" max="7" width="16.0078125" customWidth="1"/>
    <col min="8" max="8" width="18.5625" customWidth="1"/>
    <col min="9" max="9" width="19.1015625" customWidth="1"/>
    <col min="10" max="10" width="23.13671875" style="1" customWidth="1"/>
    <col min="11" max="11" width="48.5625" customWidth="1"/>
  </cols>
  <sheetData>
    <row r="1" spans="2:11" ht="15" customHeight="1" x14ac:dyDescent="0.2">
      <c r="B1" s="59" t="s">
        <v>0</v>
      </c>
      <c r="C1" s="59"/>
      <c r="D1" s="59"/>
      <c r="E1" s="59"/>
      <c r="F1" s="59"/>
      <c r="G1" s="59"/>
      <c r="H1" s="59"/>
      <c r="I1" s="59"/>
      <c r="J1" s="59"/>
    </row>
    <row r="2" spans="2:11" ht="18.75" customHeight="1" x14ac:dyDescent="0.2">
      <c r="B2" s="59"/>
      <c r="C2" s="59"/>
      <c r="D2" s="59"/>
      <c r="E2" s="59"/>
      <c r="F2" s="59"/>
      <c r="G2" s="59"/>
      <c r="H2" s="59"/>
      <c r="I2" s="59"/>
      <c r="J2" s="59"/>
    </row>
    <row r="5" spans="2:11" ht="15.75" customHeight="1" x14ac:dyDescent="0.2">
      <c r="B5" s="11" t="s">
        <v>1</v>
      </c>
      <c r="H5" s="58" t="s">
        <v>2</v>
      </c>
      <c r="I5" s="58"/>
    </row>
    <row r="6" spans="2:11" ht="15" customHeight="1" x14ac:dyDescent="0.2">
      <c r="B6" s="69" t="s">
        <v>175</v>
      </c>
      <c r="C6" s="70"/>
      <c r="D6" s="70"/>
      <c r="E6" s="71"/>
      <c r="G6" s="19" t="s">
        <v>176</v>
      </c>
      <c r="H6" s="24"/>
      <c r="I6" s="24"/>
      <c r="J6" s="29"/>
    </row>
    <row r="7" spans="2:11" ht="15.75" customHeight="1" x14ac:dyDescent="0.2">
      <c r="B7" s="72"/>
      <c r="C7" s="73"/>
      <c r="D7" s="73"/>
      <c r="E7" s="74"/>
      <c r="G7" s="22"/>
      <c r="H7" s="28"/>
      <c r="I7" s="28"/>
      <c r="J7" s="30"/>
    </row>
    <row r="8" spans="2:11" ht="15.75" customHeight="1" x14ac:dyDescent="0.2">
      <c r="B8" s="35"/>
      <c r="C8" s="36"/>
      <c r="D8" s="36"/>
      <c r="E8" s="37"/>
    </row>
    <row r="10" spans="2:11" ht="15.75" customHeight="1" x14ac:dyDescent="0.2">
      <c r="B10" s="11" t="s">
        <v>5</v>
      </c>
      <c r="G10" s="11" t="s">
        <v>6</v>
      </c>
      <c r="J10"/>
    </row>
    <row r="11" spans="2:11" ht="27.75" x14ac:dyDescent="0.2">
      <c r="B11" s="60" t="s">
        <v>177</v>
      </c>
      <c r="C11" s="61"/>
      <c r="D11" s="61"/>
      <c r="E11" s="62"/>
      <c r="G11" s="41" t="s">
        <v>178</v>
      </c>
      <c r="H11" s="24"/>
      <c r="I11" s="24"/>
      <c r="J11" s="16"/>
      <c r="K11" s="38" t="s">
        <v>9</v>
      </c>
    </row>
    <row r="12" spans="2:11" x14ac:dyDescent="0.2">
      <c r="B12" s="39" t="s">
        <v>179</v>
      </c>
      <c r="E12" s="21"/>
      <c r="G12" s="75" t="s">
        <v>180</v>
      </c>
      <c r="H12" s="76"/>
      <c r="I12" s="76"/>
      <c r="J12" s="77"/>
      <c r="K12" s="26"/>
    </row>
    <row r="13" spans="2:11" x14ac:dyDescent="0.2">
      <c r="B13" s="40"/>
      <c r="C13" s="26"/>
      <c r="D13" s="26"/>
      <c r="E13" s="27"/>
      <c r="G13" s="75" t="s">
        <v>181</v>
      </c>
      <c r="H13" s="76"/>
      <c r="I13" s="76"/>
      <c r="J13" s="77"/>
      <c r="K13" s="26"/>
    </row>
    <row r="14" spans="2:11" x14ac:dyDescent="0.2">
      <c r="B14" s="3"/>
      <c r="C14" s="26"/>
      <c r="D14" s="26"/>
      <c r="E14" s="27"/>
      <c r="G14" s="63" t="s">
        <v>182</v>
      </c>
      <c r="H14" s="64"/>
      <c r="I14" s="64"/>
      <c r="J14" s="65"/>
      <c r="K14" s="26"/>
    </row>
    <row r="15" spans="2:11" x14ac:dyDescent="0.2">
      <c r="B15" s="25"/>
      <c r="E15" s="21"/>
      <c r="G15" s="39" t="s">
        <v>183</v>
      </c>
      <c r="H15" s="26"/>
      <c r="I15" s="26"/>
      <c r="J15" s="27"/>
      <c r="K15" s="26"/>
    </row>
    <row r="16" spans="2:11" x14ac:dyDescent="0.2">
      <c r="B16" s="3"/>
      <c r="E16" s="21"/>
      <c r="G16" s="78"/>
      <c r="H16" s="79"/>
      <c r="I16" s="79"/>
      <c r="J16" s="80"/>
      <c r="K16" s="26"/>
    </row>
    <row r="17" spans="2:11" x14ac:dyDescent="0.2">
      <c r="B17" s="3"/>
      <c r="E17" s="21"/>
      <c r="G17" s="39"/>
      <c r="H17" s="26"/>
      <c r="I17" s="26"/>
      <c r="J17" s="27"/>
      <c r="K17" s="26"/>
    </row>
    <row r="18" spans="2:11" x14ac:dyDescent="0.2">
      <c r="B18" s="3"/>
      <c r="E18" s="21"/>
      <c r="G18" s="17"/>
      <c r="H18" s="28"/>
      <c r="I18" s="28"/>
      <c r="J18" s="18"/>
      <c r="K18" s="26"/>
    </row>
    <row r="19" spans="2:11" ht="15.75" customHeight="1" x14ac:dyDescent="0.2">
      <c r="B19" s="22"/>
      <c r="C19" s="7"/>
      <c r="D19" s="7"/>
      <c r="E19" s="23"/>
      <c r="G19" s="26"/>
      <c r="H19" s="26"/>
      <c r="I19" s="26"/>
      <c r="J19" s="26"/>
      <c r="K19" s="26"/>
    </row>
    <row r="20" spans="2:11" x14ac:dyDescent="0.2">
      <c r="J20"/>
    </row>
    <row r="22" spans="2:11" ht="15.75" customHeight="1" x14ac:dyDescent="0.2">
      <c r="B22" s="58" t="s">
        <v>15</v>
      </c>
      <c r="C22" s="58"/>
      <c r="D22" s="11" t="s">
        <v>16</v>
      </c>
      <c r="G22" s="58" t="s">
        <v>17</v>
      </c>
      <c r="H22" s="58"/>
    </row>
    <row r="23" spans="2:11" x14ac:dyDescent="0.2">
      <c r="B23" s="60" t="s">
        <v>184</v>
      </c>
      <c r="C23" s="61"/>
      <c r="D23" s="2" t="s">
        <v>27</v>
      </c>
      <c r="E23" s="20"/>
      <c r="G23" s="19"/>
      <c r="H23" s="2"/>
      <c r="I23" s="2"/>
      <c r="J23" s="29"/>
    </row>
    <row r="24" spans="2:11" x14ac:dyDescent="0.2">
      <c r="B24" s="63" t="s">
        <v>185</v>
      </c>
      <c r="C24" s="64"/>
      <c r="D24" t="s">
        <v>104</v>
      </c>
      <c r="E24" s="21"/>
      <c r="G24" s="3" t="s">
        <v>186</v>
      </c>
      <c r="J24" s="21"/>
    </row>
    <row r="25" spans="2:11" x14ac:dyDescent="0.2">
      <c r="B25" s="63" t="s">
        <v>187</v>
      </c>
      <c r="C25" s="64"/>
      <c r="D25" t="s">
        <v>74</v>
      </c>
      <c r="E25" s="21"/>
      <c r="G25" s="3" t="s">
        <v>25</v>
      </c>
      <c r="J25" s="21"/>
    </row>
    <row r="26" spans="2:11" x14ac:dyDescent="0.2">
      <c r="B26" s="63" t="s">
        <v>23</v>
      </c>
      <c r="C26" s="64"/>
      <c r="D26" t="s">
        <v>74</v>
      </c>
      <c r="E26" s="21"/>
      <c r="G26" s="3" t="s">
        <v>188</v>
      </c>
      <c r="J26" s="21"/>
    </row>
    <row r="27" spans="2:11" x14ac:dyDescent="0.2">
      <c r="B27" s="63" t="s">
        <v>189</v>
      </c>
      <c r="C27" s="64"/>
      <c r="D27" t="s">
        <v>134</v>
      </c>
      <c r="E27" s="21"/>
      <c r="G27" s="3" t="s">
        <v>190</v>
      </c>
      <c r="J27" s="21"/>
    </row>
    <row r="28" spans="2:11" x14ac:dyDescent="0.2">
      <c r="B28" s="63" t="s">
        <v>191</v>
      </c>
      <c r="C28" s="64"/>
      <c r="D28" t="s">
        <v>192</v>
      </c>
      <c r="E28" s="21"/>
      <c r="G28" s="3" t="s">
        <v>193</v>
      </c>
      <c r="J28" s="21"/>
    </row>
    <row r="29" spans="2:11" x14ac:dyDescent="0.2">
      <c r="B29" s="63" t="s">
        <v>56</v>
      </c>
      <c r="C29" s="64"/>
      <c r="D29" t="s">
        <v>83</v>
      </c>
      <c r="E29" s="21"/>
      <c r="G29" s="3" t="s">
        <v>194</v>
      </c>
      <c r="J29" s="5"/>
    </row>
    <row r="30" spans="2:11" x14ac:dyDescent="0.2">
      <c r="B30" s="81"/>
      <c r="C30" s="82"/>
      <c r="D30" s="7"/>
      <c r="E30" s="23"/>
      <c r="G30" s="22"/>
      <c r="H30" s="7"/>
      <c r="I30" s="7"/>
      <c r="J30" s="30"/>
    </row>
    <row r="31" spans="2:11" x14ac:dyDescent="0.2">
      <c r="B31" s="64"/>
      <c r="C31" s="64"/>
    </row>
    <row r="33" spans="2:10" x14ac:dyDescent="0.2">
      <c r="B33" s="11" t="s">
        <v>36</v>
      </c>
    </row>
    <row r="34" spans="2:10" ht="15.75" customHeight="1" x14ac:dyDescent="0.2">
      <c r="B34" s="44" t="s">
        <v>37</v>
      </c>
      <c r="C34" s="45" t="s">
        <v>38</v>
      </c>
      <c r="D34" s="46" t="s">
        <v>39</v>
      </c>
      <c r="E34" s="45" t="s">
        <v>40</v>
      </c>
      <c r="F34" s="46" t="s">
        <v>39</v>
      </c>
      <c r="G34" s="45" t="s">
        <v>41</v>
      </c>
      <c r="H34" s="45" t="s">
        <v>42</v>
      </c>
      <c r="I34" s="47" t="s">
        <v>43</v>
      </c>
      <c r="J34" s="48" t="s">
        <v>44</v>
      </c>
    </row>
    <row r="35" spans="2:10" x14ac:dyDescent="0.2">
      <c r="B35" s="19" t="s">
        <v>195</v>
      </c>
      <c r="C35" s="2">
        <v>5</v>
      </c>
      <c r="D35" s="2" t="s">
        <v>46</v>
      </c>
      <c r="E35" s="2">
        <v>70</v>
      </c>
      <c r="F35" s="2" t="s">
        <v>52</v>
      </c>
      <c r="G35" s="43">
        <v>0.1</v>
      </c>
      <c r="H35" s="2">
        <v>18.3</v>
      </c>
      <c r="I35" s="2">
        <f>(E35 - (E35*G35))</f>
        <v>63</v>
      </c>
      <c r="J35" s="29">
        <f>(H35/I35)*1</f>
        <v>0.2904761904761905</v>
      </c>
    </row>
    <row r="36" spans="2:10" x14ac:dyDescent="0.2">
      <c r="B36" s="3" t="s">
        <v>196</v>
      </c>
      <c r="C36">
        <v>2</v>
      </c>
      <c r="D36" t="s">
        <v>46</v>
      </c>
      <c r="E36">
        <v>70</v>
      </c>
      <c r="F36" t="s">
        <v>46</v>
      </c>
      <c r="G36" s="4">
        <v>0.1</v>
      </c>
      <c r="H36">
        <v>18</v>
      </c>
      <c r="I36">
        <f>(E36 - (E36*G36))</f>
        <v>63</v>
      </c>
      <c r="J36" s="5">
        <f>(H36/I36)*C36</f>
        <v>0.5714285714285714</v>
      </c>
    </row>
    <row r="37" spans="2:10" ht="15.75" customHeight="1" x14ac:dyDescent="0.2">
      <c r="B37" s="6" t="s">
        <v>197</v>
      </c>
      <c r="C37">
        <v>2.5</v>
      </c>
      <c r="D37" t="s">
        <v>46</v>
      </c>
      <c r="E37">
        <v>70</v>
      </c>
      <c r="F37" t="s">
        <v>52</v>
      </c>
      <c r="G37" s="4">
        <v>0.1</v>
      </c>
      <c r="H37">
        <v>5.22</v>
      </c>
      <c r="I37">
        <f>(E37 - (E37*G37))</f>
        <v>63</v>
      </c>
      <c r="J37" s="5">
        <f>(H37/I37) * C37</f>
        <v>0.20714285714285713</v>
      </c>
    </row>
    <row r="38" spans="2:10" ht="15.75" customHeight="1" x14ac:dyDescent="0.2">
      <c r="B38" s="6" t="s">
        <v>49</v>
      </c>
      <c r="C38">
        <v>2.5</v>
      </c>
      <c r="D38" t="s">
        <v>46</v>
      </c>
      <c r="E38">
        <v>1</v>
      </c>
      <c r="F38" t="s">
        <v>50</v>
      </c>
      <c r="G38" s="4">
        <v>0.1</v>
      </c>
      <c r="H38">
        <v>7.45</v>
      </c>
      <c r="I38">
        <f>(14 - (14*G38))</f>
        <v>12.6</v>
      </c>
      <c r="J38" s="5">
        <f>(H38/I38) * 1</f>
        <v>0.59126984126984128</v>
      </c>
    </row>
    <row r="39" spans="2:10" x14ac:dyDescent="0.2">
      <c r="B39" s="3" t="s">
        <v>189</v>
      </c>
      <c r="C39">
        <v>1</v>
      </c>
      <c r="D39" t="s">
        <v>114</v>
      </c>
      <c r="E39">
        <v>20</v>
      </c>
      <c r="F39" t="s">
        <v>47</v>
      </c>
      <c r="G39" s="4">
        <v>0.1</v>
      </c>
      <c r="H39">
        <v>2.21</v>
      </c>
      <c r="I39">
        <f>(E39 - (E39*G39))</f>
        <v>18</v>
      </c>
      <c r="J39" s="5">
        <f>(H39/I39)*C39</f>
        <v>0.12277777777777778</v>
      </c>
    </row>
    <row r="40" spans="2:10" x14ac:dyDescent="0.2">
      <c r="B40" s="3" t="s">
        <v>198</v>
      </c>
      <c r="C40">
        <v>10</v>
      </c>
      <c r="D40" t="s">
        <v>173</v>
      </c>
      <c r="E40">
        <v>250</v>
      </c>
      <c r="F40" t="s">
        <v>57</v>
      </c>
      <c r="G40" s="4">
        <v>0.1</v>
      </c>
      <c r="H40">
        <v>2.1</v>
      </c>
      <c r="I40">
        <f>(E40 - (E40*G40))</f>
        <v>225</v>
      </c>
      <c r="J40" s="5">
        <f>(H40/I40)*C40</f>
        <v>9.3333333333333338E-2</v>
      </c>
    </row>
    <row r="41" spans="2:10" x14ac:dyDescent="0.2">
      <c r="B41" s="3" t="s">
        <v>56</v>
      </c>
      <c r="C41">
        <v>300</v>
      </c>
      <c r="D41" t="s">
        <v>57</v>
      </c>
      <c r="E41">
        <v>2000</v>
      </c>
      <c r="F41" t="s">
        <v>57</v>
      </c>
      <c r="G41" s="4">
        <v>0.1</v>
      </c>
      <c r="H41">
        <v>0.95</v>
      </c>
      <c r="I41">
        <f>(E41 - (E41*G41))</f>
        <v>1800</v>
      </c>
      <c r="J41" s="5">
        <f>(H41/I41)*C41</f>
        <v>0.15833333333333333</v>
      </c>
    </row>
    <row r="42" spans="2:10" x14ac:dyDescent="0.2">
      <c r="B42" s="22"/>
      <c r="C42" s="7"/>
      <c r="D42" s="7"/>
      <c r="E42" s="7"/>
      <c r="F42" s="7"/>
      <c r="G42" s="7"/>
      <c r="H42" s="7"/>
      <c r="I42" s="7"/>
      <c r="J42" s="30"/>
    </row>
    <row r="43" spans="2:10" x14ac:dyDescent="0.2">
      <c r="B43" s="35" t="s">
        <v>58</v>
      </c>
      <c r="C43" s="7"/>
      <c r="D43" s="7"/>
      <c r="E43" s="7"/>
      <c r="F43" s="7"/>
      <c r="G43" s="7"/>
      <c r="H43" s="7"/>
      <c r="I43" s="7"/>
      <c r="J43" s="49">
        <f>SUM(J35:K41)</f>
        <v>2.0347619047619045</v>
      </c>
    </row>
    <row r="45" spans="2:10" ht="15.75" customHeight="1" x14ac:dyDescent="0.2">
      <c r="B45" s="83" t="s">
        <v>59</v>
      </c>
      <c r="C45" s="84"/>
      <c r="D45" s="66">
        <v>45498</v>
      </c>
      <c r="E45" s="67"/>
      <c r="F45" s="68"/>
      <c r="G45" s="33" t="s">
        <v>60</v>
      </c>
      <c r="H45" s="34"/>
      <c r="I45" s="32"/>
      <c r="J45" s="42">
        <f xml:space="preserve"> (J43*3) + ((J43*3)*0.2)</f>
        <v>7.3251428571428567</v>
      </c>
    </row>
    <row r="47" spans="2:10" ht="15.75" customHeight="1" x14ac:dyDescent="0.2"/>
  </sheetData>
  <mergeCells count="21">
    <mergeCell ref="B45:C45"/>
    <mergeCell ref="D45:F45"/>
    <mergeCell ref="B30:C30"/>
    <mergeCell ref="B24:C24"/>
    <mergeCell ref="B25:C25"/>
    <mergeCell ref="B26:C26"/>
    <mergeCell ref="B27:C27"/>
    <mergeCell ref="B28:C28"/>
    <mergeCell ref="B29:C29"/>
    <mergeCell ref="B31:C31"/>
    <mergeCell ref="B1:J2"/>
    <mergeCell ref="H5:I5"/>
    <mergeCell ref="B22:C22"/>
    <mergeCell ref="G22:H22"/>
    <mergeCell ref="B23:C23"/>
    <mergeCell ref="B6:E7"/>
    <mergeCell ref="G12:J12"/>
    <mergeCell ref="G13:J13"/>
    <mergeCell ref="G14:J14"/>
    <mergeCell ref="B11:E11"/>
    <mergeCell ref="G16:J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1FF1B-951F-8B4B-891D-66CBC083018E}">
  <dimension ref="B1:K46"/>
  <sheetViews>
    <sheetView tabSelected="1" topLeftCell="A10" zoomScaleNormal="60" zoomScaleSheetLayoutView="100" workbookViewId="0">
      <selection activeCell="G6" sqref="G6"/>
    </sheetView>
  </sheetViews>
  <sheetFormatPr defaultRowHeight="15" x14ac:dyDescent="0.2"/>
  <cols>
    <col min="2" max="2" width="32.5546875" customWidth="1"/>
    <col min="3" max="3" width="12.5078125" customWidth="1"/>
    <col min="4" max="4" width="8.609375" customWidth="1"/>
    <col min="5" max="5" width="6.05078125" customWidth="1"/>
    <col min="6" max="6" width="7.80078125" customWidth="1"/>
    <col min="7" max="7" width="16.0078125" customWidth="1"/>
    <col min="8" max="8" width="18.5625" customWidth="1"/>
    <col min="9" max="9" width="19.1015625" customWidth="1"/>
    <col min="10" max="10" width="23.13671875" style="1" customWidth="1"/>
    <col min="11" max="11" width="48.5625" customWidth="1"/>
  </cols>
  <sheetData>
    <row r="1" spans="2:11" ht="15" customHeight="1" x14ac:dyDescent="0.2">
      <c r="B1" s="59" t="s">
        <v>0</v>
      </c>
      <c r="C1" s="59"/>
      <c r="D1" s="59"/>
      <c r="E1" s="59"/>
      <c r="F1" s="59"/>
      <c r="G1" s="59"/>
      <c r="H1" s="59"/>
      <c r="I1" s="59"/>
      <c r="J1" s="59"/>
    </row>
    <row r="2" spans="2:11" ht="18.75" customHeight="1" x14ac:dyDescent="0.2">
      <c r="B2" s="59"/>
      <c r="C2" s="59"/>
      <c r="D2" s="59"/>
      <c r="E2" s="59"/>
      <c r="F2" s="59"/>
      <c r="G2" s="59"/>
      <c r="H2" s="59"/>
      <c r="I2" s="59"/>
      <c r="J2" s="59"/>
    </row>
    <row r="5" spans="2:11" ht="15.75" customHeight="1" x14ac:dyDescent="0.2">
      <c r="B5" s="11" t="s">
        <v>1</v>
      </c>
      <c r="H5" s="58" t="s">
        <v>2</v>
      </c>
      <c r="I5" s="58"/>
    </row>
    <row r="6" spans="2:11" x14ac:dyDescent="0.2">
      <c r="B6" s="69" t="s">
        <v>199</v>
      </c>
      <c r="C6" s="70"/>
      <c r="D6" s="70"/>
      <c r="E6" s="71"/>
      <c r="G6" s="19" t="s">
        <v>176</v>
      </c>
      <c r="H6" s="24"/>
      <c r="I6" s="24"/>
      <c r="J6" s="29"/>
    </row>
    <row r="7" spans="2:11" ht="15.75" customHeight="1" x14ac:dyDescent="0.2">
      <c r="B7" s="72"/>
      <c r="C7" s="73"/>
      <c r="D7" s="73"/>
      <c r="E7" s="74"/>
      <c r="G7" s="22"/>
      <c r="H7" s="28"/>
      <c r="I7" s="28"/>
      <c r="J7" s="30"/>
    </row>
    <row r="8" spans="2:11" ht="15.75" customHeight="1" x14ac:dyDescent="0.2">
      <c r="B8" s="35"/>
      <c r="C8" s="36"/>
      <c r="D8" s="36"/>
      <c r="E8" s="37"/>
    </row>
    <row r="10" spans="2:11" ht="15.75" customHeight="1" x14ac:dyDescent="0.2">
      <c r="B10" s="11" t="s">
        <v>5</v>
      </c>
      <c r="G10" s="11" t="s">
        <v>6</v>
      </c>
      <c r="J10"/>
    </row>
    <row r="11" spans="2:11" ht="27.75" x14ac:dyDescent="0.2">
      <c r="B11" s="19" t="s">
        <v>200</v>
      </c>
      <c r="C11" s="2"/>
      <c r="D11" s="2"/>
      <c r="E11" s="20"/>
      <c r="G11" s="41" t="s">
        <v>201</v>
      </c>
      <c r="H11" s="24"/>
      <c r="I11" s="24"/>
      <c r="J11" s="16"/>
      <c r="K11" s="38" t="s">
        <v>9</v>
      </c>
    </row>
    <row r="12" spans="2:11" x14ac:dyDescent="0.2">
      <c r="B12" s="39" t="s">
        <v>202</v>
      </c>
      <c r="E12" s="21"/>
      <c r="G12" s="75" t="s">
        <v>203</v>
      </c>
      <c r="H12" s="76"/>
      <c r="I12" s="76"/>
      <c r="J12" s="77"/>
      <c r="K12" s="26"/>
    </row>
    <row r="13" spans="2:11" x14ac:dyDescent="0.2">
      <c r="B13" s="40"/>
      <c r="C13" s="26"/>
      <c r="D13" s="26"/>
      <c r="E13" s="27"/>
      <c r="G13" s="75" t="s">
        <v>204</v>
      </c>
      <c r="H13" s="76"/>
      <c r="I13" s="76"/>
      <c r="J13" s="77"/>
      <c r="K13" s="26"/>
    </row>
    <row r="14" spans="2:11" x14ac:dyDescent="0.2">
      <c r="B14" s="3"/>
      <c r="C14" s="26"/>
      <c r="D14" s="26"/>
      <c r="E14" s="27"/>
      <c r="G14" s="63" t="s">
        <v>205</v>
      </c>
      <c r="H14" s="64"/>
      <c r="I14" s="64"/>
      <c r="J14" s="65"/>
      <c r="K14" s="26"/>
    </row>
    <row r="15" spans="2:11" x14ac:dyDescent="0.2">
      <c r="B15" s="25"/>
      <c r="E15" s="21"/>
      <c r="G15" s="39" t="s">
        <v>206</v>
      </c>
      <c r="H15" s="26"/>
      <c r="I15" s="26"/>
      <c r="J15" s="27"/>
      <c r="K15" s="26"/>
    </row>
    <row r="16" spans="2:11" x14ac:dyDescent="0.2">
      <c r="B16" s="3"/>
      <c r="E16" s="21"/>
      <c r="G16" s="78"/>
      <c r="H16" s="79"/>
      <c r="I16" s="79"/>
      <c r="J16" s="80"/>
      <c r="K16" s="26"/>
    </row>
    <row r="17" spans="2:11" x14ac:dyDescent="0.2">
      <c r="B17" s="3"/>
      <c r="E17" s="21"/>
      <c r="G17" s="39"/>
      <c r="H17" s="26"/>
      <c r="I17" s="26"/>
      <c r="J17" s="27"/>
      <c r="K17" s="26"/>
    </row>
    <row r="18" spans="2:11" x14ac:dyDescent="0.2">
      <c r="B18" s="3"/>
      <c r="E18" s="21"/>
      <c r="G18" s="17"/>
      <c r="H18" s="28"/>
      <c r="I18" s="28"/>
      <c r="J18" s="18"/>
      <c r="K18" s="26"/>
    </row>
    <row r="19" spans="2:11" ht="15.75" customHeight="1" x14ac:dyDescent="0.2">
      <c r="B19" s="22"/>
      <c r="C19" s="7"/>
      <c r="D19" s="7"/>
      <c r="E19" s="23"/>
      <c r="G19" s="26"/>
      <c r="H19" s="26"/>
      <c r="I19" s="26"/>
      <c r="J19" s="26"/>
      <c r="K19" s="26"/>
    </row>
    <row r="20" spans="2:11" x14ac:dyDescent="0.2">
      <c r="J20"/>
    </row>
    <row r="22" spans="2:11" ht="15.75" customHeight="1" x14ac:dyDescent="0.2">
      <c r="B22" s="58" t="s">
        <v>15</v>
      </c>
      <c r="C22" s="58"/>
      <c r="D22" s="11" t="s">
        <v>16</v>
      </c>
      <c r="G22" s="58" t="s">
        <v>17</v>
      </c>
      <c r="H22" s="58"/>
    </row>
    <row r="23" spans="2:11" x14ac:dyDescent="0.2">
      <c r="B23" s="60" t="s">
        <v>184</v>
      </c>
      <c r="C23" s="61"/>
      <c r="D23" s="2" t="s">
        <v>27</v>
      </c>
      <c r="E23" s="20"/>
      <c r="G23" s="19"/>
      <c r="H23" s="2"/>
      <c r="I23" s="2"/>
      <c r="J23" s="29"/>
    </row>
    <row r="24" spans="2:11" x14ac:dyDescent="0.2">
      <c r="B24" s="63" t="s">
        <v>207</v>
      </c>
      <c r="C24" s="64"/>
      <c r="D24" t="s">
        <v>74</v>
      </c>
      <c r="E24" s="21"/>
      <c r="G24" s="3" t="s">
        <v>208</v>
      </c>
      <c r="J24" s="21"/>
    </row>
    <row r="25" spans="2:11" x14ac:dyDescent="0.2">
      <c r="B25" s="63" t="s">
        <v>209</v>
      </c>
      <c r="C25" s="64"/>
      <c r="D25" t="s">
        <v>71</v>
      </c>
      <c r="E25" s="21"/>
      <c r="G25" s="3" t="s">
        <v>25</v>
      </c>
      <c r="J25" s="21"/>
    </row>
    <row r="26" spans="2:11" x14ac:dyDescent="0.2">
      <c r="B26" s="63" t="s">
        <v>210</v>
      </c>
      <c r="C26" s="64"/>
      <c r="D26" t="s">
        <v>134</v>
      </c>
      <c r="E26" s="21"/>
      <c r="G26" s="3" t="s">
        <v>211</v>
      </c>
      <c r="J26" s="21"/>
    </row>
    <row r="27" spans="2:11" x14ac:dyDescent="0.2">
      <c r="B27" s="63" t="s">
        <v>212</v>
      </c>
      <c r="C27" s="64"/>
      <c r="D27" t="s">
        <v>74</v>
      </c>
      <c r="E27" s="21"/>
      <c r="G27" s="3" t="s">
        <v>213</v>
      </c>
      <c r="J27" s="21"/>
    </row>
    <row r="28" spans="2:11" x14ac:dyDescent="0.2">
      <c r="B28" s="63" t="s">
        <v>214</v>
      </c>
      <c r="C28" s="64"/>
      <c r="D28" t="s">
        <v>215</v>
      </c>
      <c r="E28" s="21"/>
      <c r="G28" s="3" t="s">
        <v>216</v>
      </c>
      <c r="J28" s="21"/>
    </row>
    <row r="29" spans="2:11" x14ac:dyDescent="0.2">
      <c r="B29" s="63" t="s">
        <v>32</v>
      </c>
      <c r="C29" s="64"/>
      <c r="D29" t="s">
        <v>33</v>
      </c>
      <c r="E29" s="21"/>
      <c r="G29" s="3" t="s">
        <v>217</v>
      </c>
      <c r="J29" s="5"/>
    </row>
    <row r="30" spans="2:11" x14ac:dyDescent="0.2">
      <c r="B30" s="81"/>
      <c r="C30" s="82"/>
      <c r="D30" s="7"/>
      <c r="E30" s="23"/>
      <c r="G30" s="22"/>
      <c r="H30" s="7"/>
      <c r="I30" s="7"/>
      <c r="J30" s="30"/>
    </row>
    <row r="31" spans="2:11" x14ac:dyDescent="0.2">
      <c r="B31" s="64"/>
      <c r="C31" s="64"/>
    </row>
    <row r="33" spans="2:10" x14ac:dyDescent="0.2">
      <c r="B33" s="11" t="s">
        <v>36</v>
      </c>
    </row>
    <row r="34" spans="2:10" ht="15.75" customHeight="1" x14ac:dyDescent="0.2">
      <c r="B34" s="12" t="s">
        <v>37</v>
      </c>
      <c r="C34" s="13" t="s">
        <v>38</v>
      </c>
      <c r="D34" s="14" t="s">
        <v>39</v>
      </c>
      <c r="E34" s="13" t="s">
        <v>40</v>
      </c>
      <c r="F34" s="14" t="s">
        <v>39</v>
      </c>
      <c r="G34" s="13" t="s">
        <v>41</v>
      </c>
      <c r="H34" s="13" t="s">
        <v>42</v>
      </c>
      <c r="I34" s="31" t="s">
        <v>43</v>
      </c>
      <c r="J34" s="15" t="s">
        <v>44</v>
      </c>
    </row>
    <row r="35" spans="2:10" x14ac:dyDescent="0.2">
      <c r="B35" s="3" t="s">
        <v>195</v>
      </c>
      <c r="C35">
        <v>5</v>
      </c>
      <c r="D35" t="s">
        <v>46</v>
      </c>
      <c r="E35">
        <v>70</v>
      </c>
      <c r="F35" t="s">
        <v>52</v>
      </c>
      <c r="G35" s="4">
        <v>0.1</v>
      </c>
      <c r="H35">
        <v>18.3</v>
      </c>
      <c r="I35">
        <f>(E35 - (E35*G35))</f>
        <v>63</v>
      </c>
      <c r="J35" s="5">
        <f>(H35/I35)*1</f>
        <v>0.2904761904761905</v>
      </c>
    </row>
    <row r="36" spans="2:10" x14ac:dyDescent="0.2">
      <c r="B36" s="3" t="s">
        <v>218</v>
      </c>
      <c r="C36">
        <v>3</v>
      </c>
      <c r="D36" t="s">
        <v>46</v>
      </c>
      <c r="E36">
        <v>100</v>
      </c>
      <c r="F36" t="s">
        <v>46</v>
      </c>
      <c r="G36" s="4">
        <v>0.1</v>
      </c>
      <c r="H36">
        <v>20.5</v>
      </c>
      <c r="I36">
        <f>(E36 - (E36*G36))</f>
        <v>90</v>
      </c>
      <c r="J36" s="5">
        <f>(H36/I36)*C36</f>
        <v>0.68333333333333335</v>
      </c>
    </row>
    <row r="37" spans="2:10" ht="15.75" customHeight="1" x14ac:dyDescent="0.2">
      <c r="B37" s="6" t="s">
        <v>209</v>
      </c>
      <c r="C37">
        <v>2.5</v>
      </c>
      <c r="D37" t="s">
        <v>46</v>
      </c>
      <c r="E37">
        <v>400</v>
      </c>
      <c r="F37" t="s">
        <v>52</v>
      </c>
      <c r="G37" s="4">
        <v>0.1</v>
      </c>
      <c r="H37">
        <v>2.4500000000000002</v>
      </c>
      <c r="I37">
        <f>(E37 - (E37*G37))</f>
        <v>360</v>
      </c>
      <c r="J37" s="5">
        <f>(H37/I37) * C37</f>
        <v>1.7013888888888891E-2</v>
      </c>
    </row>
    <row r="38" spans="2:10" ht="15.75" customHeight="1" x14ac:dyDescent="0.2">
      <c r="B38" s="3" t="s">
        <v>219</v>
      </c>
      <c r="C38">
        <v>1</v>
      </c>
      <c r="D38" t="s">
        <v>114</v>
      </c>
      <c r="E38">
        <v>25</v>
      </c>
      <c r="F38" t="s">
        <v>47</v>
      </c>
      <c r="G38" s="4">
        <v>0.1</v>
      </c>
      <c r="H38">
        <v>2.25</v>
      </c>
      <c r="I38">
        <f>(E38 - (E38*G38))</f>
        <v>22.5</v>
      </c>
      <c r="J38" s="5">
        <f>(H38/I38)*C38</f>
        <v>0.1</v>
      </c>
    </row>
    <row r="39" spans="2:10" x14ac:dyDescent="0.2">
      <c r="B39" s="3" t="s">
        <v>56</v>
      </c>
      <c r="C39">
        <v>240</v>
      </c>
      <c r="D39" t="s">
        <v>57</v>
      </c>
      <c r="E39">
        <v>2000</v>
      </c>
      <c r="F39" t="s">
        <v>57</v>
      </c>
      <c r="G39" s="4">
        <v>0.1</v>
      </c>
      <c r="H39">
        <v>0.95</v>
      </c>
      <c r="I39">
        <f>(E39 - (E39*G39))</f>
        <v>1800</v>
      </c>
      <c r="J39" s="5">
        <f>(H39/I39)*C39</f>
        <v>0.12666666666666665</v>
      </c>
    </row>
    <row r="40" spans="2:10" x14ac:dyDescent="0.2">
      <c r="B40" s="3" t="s">
        <v>220</v>
      </c>
      <c r="C40">
        <v>2</v>
      </c>
      <c r="D40" t="s">
        <v>57</v>
      </c>
      <c r="E40">
        <v>100</v>
      </c>
      <c r="F40" t="s">
        <v>57</v>
      </c>
      <c r="G40" s="4">
        <v>0.1</v>
      </c>
      <c r="H40">
        <v>3.78</v>
      </c>
      <c r="I40">
        <f>(E40 - (E40*G40))</f>
        <v>90</v>
      </c>
      <c r="J40" s="5">
        <f>(H40/I40)*C40</f>
        <v>8.3999999999999991E-2</v>
      </c>
    </row>
    <row r="41" spans="2:10" x14ac:dyDescent="0.2">
      <c r="B41" s="3"/>
      <c r="G41" s="4"/>
      <c r="J41" s="5"/>
    </row>
    <row r="42" spans="2:10" x14ac:dyDescent="0.2">
      <c r="B42" s="8" t="s">
        <v>58</v>
      </c>
      <c r="C42" s="9"/>
      <c r="D42" s="9"/>
      <c r="E42" s="9"/>
      <c r="F42" s="9"/>
      <c r="G42" s="9"/>
      <c r="H42" s="9"/>
      <c r="I42" s="9"/>
      <c r="J42" s="10">
        <f>SUM(J35:J40)</f>
        <v>1.3014900793650797</v>
      </c>
    </row>
    <row r="44" spans="2:10" ht="15.75" customHeight="1" x14ac:dyDescent="0.2">
      <c r="B44" s="83" t="s">
        <v>59</v>
      </c>
      <c r="C44" s="84"/>
      <c r="D44" s="66">
        <v>45498</v>
      </c>
      <c r="E44" s="67"/>
      <c r="F44" s="68"/>
      <c r="G44" s="33" t="s">
        <v>60</v>
      </c>
      <c r="H44" s="34"/>
      <c r="I44" s="32"/>
      <c r="J44" s="42">
        <f xml:space="preserve"> (J42*3) + ((J42*3)*0.2)</f>
        <v>4.6853642857142868</v>
      </c>
    </row>
    <row r="46" spans="2:10" ht="15.75" customHeight="1" x14ac:dyDescent="0.2"/>
  </sheetData>
  <mergeCells count="20">
    <mergeCell ref="B1:J2"/>
    <mergeCell ref="H5:I5"/>
    <mergeCell ref="B22:C22"/>
    <mergeCell ref="G22:H22"/>
    <mergeCell ref="B23:C23"/>
    <mergeCell ref="B6:E7"/>
    <mergeCell ref="G12:J12"/>
    <mergeCell ref="G13:J13"/>
    <mergeCell ref="G16:J16"/>
    <mergeCell ref="B31:C31"/>
    <mergeCell ref="B44:C44"/>
    <mergeCell ref="D44:F44"/>
    <mergeCell ref="G14:J14"/>
    <mergeCell ref="B30:C30"/>
    <mergeCell ref="B24:C24"/>
    <mergeCell ref="B25:C25"/>
    <mergeCell ref="B26:C26"/>
    <mergeCell ref="B27:C27"/>
    <mergeCell ref="B28:C28"/>
    <mergeCell ref="B29:C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Item-1</vt:lpstr>
      <vt:lpstr>item-2</vt:lpstr>
      <vt:lpstr>item-3</vt:lpstr>
      <vt:lpstr>item-4</vt:lpstr>
      <vt:lpstr>item-5</vt:lpstr>
      <vt:lpstr>item-6</vt:lpstr>
      <vt:lpstr>item-7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Pam Sangun</cp:lastModifiedBy>
  <cp:revision/>
  <dcterms:created xsi:type="dcterms:W3CDTF">2024-07-23T21:27:09Z</dcterms:created>
  <dcterms:modified xsi:type="dcterms:W3CDTF">2024-07-25T00:13:32Z</dcterms:modified>
  <cp:category/>
  <cp:contentStatus/>
</cp:coreProperties>
</file>