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list" sheetId="1" r:id="rId3"/>
    <sheet state="visible" name="Chart backup" sheetId="2" r:id="rId4"/>
  </sheets>
  <definedNames/>
  <calcPr/>
</workbook>
</file>

<file path=xl/sharedStrings.xml><?xml version="1.0" encoding="utf-8"?>
<sst xmlns="http://schemas.openxmlformats.org/spreadsheetml/2006/main" count="130" uniqueCount="64">
  <si>
    <t>Legend</t>
  </si>
  <si>
    <t>Low Priority</t>
  </si>
  <si>
    <t>Medium Priority</t>
  </si>
  <si>
    <t>High Priority</t>
  </si>
  <si>
    <t>Completed Task</t>
  </si>
  <si>
    <t>Timeline</t>
  </si>
  <si>
    <t>Task</t>
  </si>
  <si>
    <t>People</t>
  </si>
  <si>
    <t>Priority</t>
  </si>
  <si>
    <t>Start Date</t>
  </si>
  <si>
    <t>End Date</t>
  </si>
  <si>
    <t>Days Left</t>
  </si>
  <si>
    <t>Status</t>
  </si>
  <si>
    <t>Relative Start Day</t>
  </si>
  <si>
    <t>Task Duration in Days</t>
  </si>
  <si>
    <t>January</t>
  </si>
  <si>
    <t>March</t>
  </si>
  <si>
    <t>June</t>
  </si>
  <si>
    <t>Concept Design IPA Pump</t>
  </si>
  <si>
    <t>All</t>
  </si>
  <si>
    <t>High</t>
  </si>
  <si>
    <t>Completed</t>
  </si>
  <si>
    <t>Purchase DAQs and Pressure Transducers</t>
  </si>
  <si>
    <t>Tim, Julio</t>
  </si>
  <si>
    <t>Low</t>
  </si>
  <si>
    <t>Purchase Tachometer and Temperature Sensor</t>
  </si>
  <si>
    <t>Julio</t>
  </si>
  <si>
    <t>Purchase Flow Meter</t>
  </si>
  <si>
    <t>Medium</t>
  </si>
  <si>
    <t>Finalize Shaft &amp; Impeller CAD</t>
  </si>
  <si>
    <t>Phil</t>
  </si>
  <si>
    <t>IPA Pump Prototyping</t>
  </si>
  <si>
    <t>Jonas, Nick</t>
  </si>
  <si>
    <t>Finish machining impeller / shaft for open tank testing</t>
  </si>
  <si>
    <t>Nick, Jonas, Shayli</t>
  </si>
  <si>
    <t>Run open tank test</t>
  </si>
  <si>
    <t>Motor Selection</t>
  </si>
  <si>
    <t>Phil, Julio</t>
  </si>
  <si>
    <t>IPA Shaft &amp; Impeller Material Selection</t>
  </si>
  <si>
    <t>Henry, Nick</t>
  </si>
  <si>
    <t>Finalize CAD designs based on open tank test results</t>
  </si>
  <si>
    <t>Finish Progress Report - Winter Term</t>
  </si>
  <si>
    <t>Begin FEA Analysis for LOX Pump</t>
  </si>
  <si>
    <t>Nick, Julio</t>
  </si>
  <si>
    <t>Test IPA Rev 1</t>
  </si>
  <si>
    <t>Incomplete</t>
  </si>
  <si>
    <t>Concept Design LOX Pump</t>
  </si>
  <si>
    <t>Control System Design</t>
  </si>
  <si>
    <t>Julio, Nick</t>
  </si>
  <si>
    <t>Manufacturing IPA Pump</t>
  </si>
  <si>
    <t>Jonas, Nick, Shayli</t>
  </si>
  <si>
    <t>Control System Testing</t>
  </si>
  <si>
    <t>Testing IPA Pump</t>
  </si>
  <si>
    <t>Testing LOX Pump</t>
  </si>
  <si>
    <t>Full System Test</t>
  </si>
  <si>
    <t>Creating Github Repo for PSAS</t>
  </si>
  <si>
    <t>Final Write Up</t>
  </si>
  <si>
    <t>System Demonstration</t>
  </si>
  <si>
    <t>IPA Test #2</t>
  </si>
  <si>
    <t>Manufacturing LOX Pump</t>
  </si>
  <si>
    <t>Mounting Case Manufacturing</t>
  </si>
  <si>
    <t>Jonas, Shayli, Nick</t>
  </si>
  <si>
    <t>Capstone Poster Design</t>
  </si>
  <si>
    <t>Shayli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</si>
</sst>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/d"/>
    <numFmt numFmtId="167" formatCode="mm/dd/yy"/>
  </numFmts>
  <fonts count="4">
    <font>
      <sz val="10.0"/>
      <color rgb="FF000000"/>
      <name val="Arial"/>
    </font>
    <font/>
    <font>
      <sz val="18.0"/>
    </font>
    <font>
      <sz val="14.0"/>
    </font>
  </fonts>
  <fills count="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64CDFF"/>
        <bgColor rgb="FF64CDFF"/>
      </patternFill>
    </fill>
    <fill>
      <patternFill patternType="solid">
        <fgColor rgb="FFF6B26B"/>
        <bgColor rgb="FFF6B26B"/>
      </patternFill>
    </fill>
    <fill>
      <patternFill patternType="solid">
        <fgColor rgb="FF5B5D64"/>
        <bgColor rgb="FF5B5D64"/>
      </patternFill>
    </fill>
    <fill>
      <patternFill patternType="solid">
        <fgColor rgb="FFD9D9D9"/>
        <bgColor rgb="FFD9D9D9"/>
      </patternFill>
    </fill>
    <fill>
      <patternFill patternType="solid">
        <fgColor rgb="FFD63A32"/>
        <bgColor rgb="FFD63A32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2" fillId="2" fontId="1" numFmtId="0" xfId="0" applyAlignment="1" applyBorder="1" applyFill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3" fontId="1" numFmtId="0" xfId="0" applyAlignment="1" applyBorder="1" applyFill="1" applyFont="1">
      <alignment shrinkToFit="0" wrapText="1"/>
    </xf>
    <xf borderId="4" fillId="4" fontId="1" numFmtId="0" xfId="0" applyAlignment="1" applyBorder="1" applyFill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6" fillId="5" fontId="1" numFmtId="0" xfId="0" applyAlignment="1" applyBorder="1" applyFill="1" applyFont="1">
      <alignment shrinkToFit="0" wrapText="1"/>
    </xf>
    <xf borderId="0" fillId="6" fontId="3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6" fontId="1" numFmtId="0" xfId="0" applyAlignment="1" applyFont="1">
      <alignment horizontal="left" readingOrder="0"/>
    </xf>
    <xf borderId="0" fillId="6" fontId="1" numFmtId="0" xfId="0" applyAlignment="1" applyFont="1">
      <alignment horizontal="center" readingOrder="0"/>
    </xf>
    <xf borderId="0" fillId="6" fontId="1" numFmtId="0" xfId="0" applyAlignment="1" applyFont="1">
      <alignment horizontal="right" readingOrder="0"/>
    </xf>
    <xf borderId="7" fillId="0" fontId="1" numFmtId="0" xfId="0" applyAlignment="1" applyBorder="1" applyFont="1">
      <alignment readingOrder="0" shrinkToFit="0" wrapText="1"/>
    </xf>
    <xf borderId="7" fillId="7" fontId="1" numFmtId="0" xfId="0" applyAlignment="1" applyBorder="1" applyFill="1" applyFont="1">
      <alignment horizontal="center" readingOrder="0"/>
    </xf>
    <xf borderId="7" fillId="0" fontId="1" numFmtId="164" xfId="0" applyAlignment="1" applyBorder="1" applyFont="1" applyNumberFormat="1">
      <alignment readingOrder="0"/>
    </xf>
    <xf borderId="7" fillId="0" fontId="1" numFmtId="0" xfId="0" applyBorder="1" applyFont="1"/>
    <xf borderId="7" fillId="0" fontId="1" numFmtId="0" xfId="0" applyAlignment="1" applyBorder="1" applyFont="1">
      <alignment readingOrder="0"/>
    </xf>
    <xf borderId="1" fillId="0" fontId="1" numFmtId="0" xfId="0" applyBorder="1" applyFont="1"/>
    <xf borderId="8" fillId="0" fontId="1" numFmtId="0" xfId="0" applyBorder="1" applyFont="1"/>
    <xf borderId="2" fillId="0" fontId="1" numFmtId="0" xfId="0" applyBorder="1" applyFont="1"/>
    <xf borderId="7" fillId="0" fontId="1" numFmtId="0" xfId="0" applyAlignment="1" applyBorder="1" applyFont="1">
      <alignment horizontal="center" readingOrder="0"/>
    </xf>
    <xf borderId="7" fillId="0" fontId="1" numFmtId="165" xfId="0" applyAlignment="1" applyBorder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  <xf borderId="7" fillId="0" fontId="1" numFmtId="166" xfId="0" applyAlignment="1" applyBorder="1" applyFont="1" applyNumberFormat="1">
      <alignment readingOrder="0"/>
    </xf>
    <xf borderId="7" fillId="0" fontId="1" numFmtId="167" xfId="0" applyAlignment="1" applyBorder="1" applyFont="1" applyNumberFormat="1">
      <alignment readingOrder="0"/>
    </xf>
    <xf borderId="5" fillId="0" fontId="1" numFmtId="0" xfId="0" applyBorder="1" applyFont="1"/>
    <xf borderId="9" fillId="0" fontId="1" numFmtId="0" xfId="0" applyBorder="1" applyFont="1"/>
    <xf borderId="6" fillId="0" fontId="1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4CDFF"/>
          <bgColor rgb="FF64CDFF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strike/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Project Timelines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'Task list'!$H$7</c:f>
            </c:strRef>
          </c:tx>
          <c:spPr>
            <a:solidFill>
              <a:srgbClr val="3366CC"/>
            </a:solidFill>
          </c:spPr>
          <c:cat>
            <c:strRef>
              <c:f>'Task list'!$A$8:$A$998</c:f>
            </c:strRef>
          </c:cat>
          <c:val>
            <c:numRef>
              <c:f>'Task list'!$H$8:$H$998</c:f>
            </c:numRef>
          </c:val>
        </c:ser>
        <c:ser>
          <c:idx val="1"/>
          <c:order val="1"/>
          <c:tx>
            <c:strRef>
              <c:f>'Task list'!$I$7</c:f>
            </c:strRef>
          </c:tx>
          <c:spPr>
            <a:solidFill>
              <a:srgbClr val="DC3912"/>
            </a:solidFill>
          </c:spPr>
          <c:cat>
            <c:strRef>
              <c:f>'Task list'!$A$8:$A$998</c:f>
            </c:strRef>
          </c:cat>
          <c:val>
            <c:numRef>
              <c:f>'Task list'!$I$8:$I$998</c:f>
            </c:numRef>
          </c:val>
        </c:ser>
        <c:overlap val="100"/>
        <c:axId val="1185101958"/>
        <c:axId val="453734680"/>
      </c:barChart>
      <c:catAx>
        <c:axId val="1185101958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453734680"/>
      </c:catAx>
      <c:valAx>
        <c:axId val="453734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85101958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53100" cy="3552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31.57"/>
    <col customWidth="1" min="2" max="2" width="17.29"/>
    <col customWidth="1" min="3" max="7" width="14.43"/>
    <col customWidth="1" hidden="1" min="8" max="9" width="14.43"/>
    <col customWidth="1" min="10" max="13" width="17.29"/>
  </cols>
  <sheetData>
    <row r="1">
      <c r="A1" s="1" t="s">
        <v>0</v>
      </c>
      <c r="B1" s="2"/>
      <c r="J1" s="3"/>
      <c r="K1" s="3"/>
      <c r="L1" s="3"/>
      <c r="M1" s="3"/>
    </row>
    <row r="2">
      <c r="A2" s="4" t="s">
        <v>1</v>
      </c>
      <c r="B2" s="5"/>
      <c r="J2" s="3"/>
      <c r="K2" s="3"/>
      <c r="L2" s="3"/>
      <c r="M2" s="3"/>
    </row>
    <row r="3">
      <c r="A3" s="6" t="s">
        <v>2</v>
      </c>
      <c r="B3" s="7"/>
      <c r="J3" s="3"/>
      <c r="K3" s="3"/>
      <c r="L3" s="3"/>
      <c r="M3" s="3"/>
    </row>
    <row r="4">
      <c r="A4" s="6" t="s">
        <v>3</v>
      </c>
      <c r="B4" s="8"/>
      <c r="J4" s="3"/>
      <c r="K4" s="3"/>
      <c r="L4" s="3"/>
      <c r="M4" s="3"/>
    </row>
    <row r="5">
      <c r="A5" s="9" t="s">
        <v>4</v>
      </c>
      <c r="B5" s="10"/>
      <c r="J5" s="3"/>
      <c r="K5" s="3"/>
      <c r="L5" s="3"/>
      <c r="M5" s="3"/>
    </row>
    <row r="6">
      <c r="A6" s="2"/>
      <c r="B6" s="2"/>
      <c r="J6" s="3" t="s">
        <v>5</v>
      </c>
    </row>
    <row r="7" ht="31.5" customHeight="1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2" t="s">
        <v>13</v>
      </c>
      <c r="I7" s="12" t="s">
        <v>14</v>
      </c>
      <c r="J7" s="13" t="s">
        <v>15</v>
      </c>
      <c r="K7" s="14" t="s">
        <v>16</v>
      </c>
      <c r="M7" s="15" t="s">
        <v>17</v>
      </c>
    </row>
    <row r="8">
      <c r="A8" s="16" t="s">
        <v>18</v>
      </c>
      <c r="B8" s="16" t="s">
        <v>19</v>
      </c>
      <c r="C8" s="17" t="s">
        <v>20</v>
      </c>
      <c r="D8" s="18">
        <v>43466.0</v>
      </c>
      <c r="E8" s="18">
        <v>43497.0</v>
      </c>
      <c r="F8" s="19">
        <f t="shared" ref="F8:F35" si="1">if(D8="","", int($E8)-int(today()))</f>
        <v>-127</v>
      </c>
      <c r="G8" s="20" t="s">
        <v>21</v>
      </c>
      <c r="H8">
        <f t="shared" ref="H8:H35" si="2">if($D8="","",int($D8)-int(min($D$8:$D998)))</f>
        <v>0</v>
      </c>
      <c r="I8">
        <f>if($E8 = "","",int($E8)-int($D8))</f>
        <v>31</v>
      </c>
      <c r="J8" s="21" t="str">
        <f>IFERROR(__xludf.DUMMYFUNCTION("sparkline(H8:I8,{""charttype"",""bar"";""color1"",""white"";""color2"",if($G8=""Completed"",""5b5d64"",if(C8=""Low"",""#b7e1cd"",if(C8=""Medium"",""#64cdff"",if(C8=""High"",""#f6b26b""))));""max"",max($H$8:$H998)+vlookup(max($H$8:$H998),$H$7:$I998,2,false"&amp;")})"),"")</f>
        <v/>
      </c>
      <c r="K8" s="22"/>
      <c r="L8" s="22"/>
      <c r="M8" s="23"/>
    </row>
    <row r="9">
      <c r="A9" s="16" t="s">
        <v>22</v>
      </c>
      <c r="B9" s="16" t="s">
        <v>23</v>
      </c>
      <c r="C9" s="24" t="s">
        <v>24</v>
      </c>
      <c r="D9" s="25">
        <v>43497.0</v>
      </c>
      <c r="E9" s="25">
        <v>43503.0</v>
      </c>
      <c r="F9" s="19">
        <f t="shared" si="1"/>
        <v>-121</v>
      </c>
      <c r="G9" s="20" t="s">
        <v>21</v>
      </c>
      <c r="H9">
        <f t="shared" si="2"/>
        <v>31</v>
      </c>
      <c r="I9">
        <f t="shared" ref="I9:I35" si="3">int(E9)-int(D9)</f>
        <v>6</v>
      </c>
      <c r="J9" s="26" t="str">
        <f>IFERROR(__xludf.DUMMYFUNCTION("sparkline(H9:I9,{""charttype"",""bar"";""color1"",""white"";""color2"",if($G9=""Completed"",""5b5d64"",if(C9=""Low"",""#b7e1cd"",if(C9=""Medium"",""#64cdff"",if(C9=""High"",""#f6b26b""))));""max"",max($H$8:$H998)+vlookup(max($H$8:$H998),$H$7:$I998,2,false"&amp;")})"),"")</f>
        <v/>
      </c>
      <c r="M9" s="27"/>
    </row>
    <row r="10">
      <c r="A10" s="16" t="s">
        <v>25</v>
      </c>
      <c r="B10" s="16" t="s">
        <v>26</v>
      </c>
      <c r="C10" s="24" t="s">
        <v>24</v>
      </c>
      <c r="D10" s="25">
        <v>43497.0</v>
      </c>
      <c r="E10" s="25">
        <v>43503.0</v>
      </c>
      <c r="F10" s="19">
        <f t="shared" si="1"/>
        <v>-121</v>
      </c>
      <c r="G10" s="20" t="s">
        <v>21</v>
      </c>
      <c r="H10">
        <f t="shared" si="2"/>
        <v>31</v>
      </c>
      <c r="I10">
        <f t="shared" si="3"/>
        <v>6</v>
      </c>
      <c r="J10" s="26" t="str">
        <f>IFERROR(__xludf.DUMMYFUNCTION("sparkline(H10:I10,{""charttype"",""bar"";""color1"",""white"";""color2"",if($G10=""Completed"",""5b5d64"",if(C10=""Low"",""#b7e1cd"",if(C10=""Medium"",""#64cdff"",if(C10=""High"",""#f6b26b""))));""max"",max($H$8:$H998)+vlookup(max($H$8:$H998),$H$7:$I998,2"&amp;",false)})"),"")</f>
        <v/>
      </c>
      <c r="M10" s="27"/>
    </row>
    <row r="11">
      <c r="A11" s="16" t="s">
        <v>27</v>
      </c>
      <c r="B11" s="16" t="s">
        <v>26</v>
      </c>
      <c r="C11" s="24" t="s">
        <v>28</v>
      </c>
      <c r="D11" s="25">
        <v>43497.0</v>
      </c>
      <c r="E11" s="25">
        <v>43503.0</v>
      </c>
      <c r="F11" s="19">
        <f t="shared" si="1"/>
        <v>-121</v>
      </c>
      <c r="G11" s="20" t="s">
        <v>21</v>
      </c>
      <c r="H11">
        <f t="shared" si="2"/>
        <v>31</v>
      </c>
      <c r="I11">
        <f t="shared" si="3"/>
        <v>6</v>
      </c>
      <c r="J11" s="26" t="str">
        <f>IFERROR(__xludf.DUMMYFUNCTION("sparkline(H11:I11,{""charttype"",""bar"";""color1"",""white"";""color2"",if($G11=""Completed"",""5b5d64"",if(C11=""Low"",""#b7e1cd"",if(C11=""Medium"",""#64cdff"",if(C11=""High"",""#f6b26b""))));""max"",max($H$8:$H998)+vlookup(max($H$8:$H998),$H$7:$I998,2"&amp;",false)})"),"")</f>
        <v/>
      </c>
      <c r="M11" s="27"/>
    </row>
    <row r="12">
      <c r="A12" s="16" t="s">
        <v>29</v>
      </c>
      <c r="B12" s="16" t="s">
        <v>30</v>
      </c>
      <c r="C12" s="24" t="s">
        <v>24</v>
      </c>
      <c r="D12" s="25">
        <v>43497.0</v>
      </c>
      <c r="E12" s="25">
        <v>43504.0</v>
      </c>
      <c r="F12" s="19">
        <f t="shared" si="1"/>
        <v>-120</v>
      </c>
      <c r="G12" s="20" t="s">
        <v>21</v>
      </c>
      <c r="H12">
        <f t="shared" si="2"/>
        <v>31</v>
      </c>
      <c r="I12">
        <f t="shared" si="3"/>
        <v>7</v>
      </c>
      <c r="J12" s="26" t="str">
        <f>IFERROR(__xludf.DUMMYFUNCTION("sparkline(H12:I12,{""charttype"",""bar"";""color1"",""white"";""color2"",if($G12=""Completed"",""5b5d64"",if(C12=""Low"",""#b7e1cd"",if(C12=""Medium"",""#64cdff"",if(C12=""High"",""#f6b26b""))));""max"",max($H$8:$H998)+vlookup(max($H$8:$H998),$H$7:$I998,2"&amp;",false)})"),"")</f>
        <v/>
      </c>
      <c r="M12" s="27"/>
    </row>
    <row r="13">
      <c r="A13" s="16" t="s">
        <v>31</v>
      </c>
      <c r="B13" s="16" t="s">
        <v>32</v>
      </c>
      <c r="C13" s="24" t="s">
        <v>28</v>
      </c>
      <c r="D13" s="18">
        <v>43491.0</v>
      </c>
      <c r="E13" s="18">
        <v>43511.0</v>
      </c>
      <c r="F13" s="19">
        <f t="shared" si="1"/>
        <v>-113</v>
      </c>
      <c r="G13" s="20" t="s">
        <v>21</v>
      </c>
      <c r="H13">
        <f t="shared" si="2"/>
        <v>25</v>
      </c>
      <c r="I13">
        <f t="shared" si="3"/>
        <v>20</v>
      </c>
      <c r="J13" s="26" t="str">
        <f>IFERROR(__xludf.DUMMYFUNCTION("sparkline(H13:I13,{""charttype"",""bar"";""color1"",""white"";""color2"",if($G13=""Completed"",""5b5d64"",if(C13=""Low"",""#b7e1cd"",if(C13=""Medium"",""#64cdff"",if(C13=""High"",""#f6b26b""))));""max"",max($H$8:$H998)+vlookup(max($H$8:$H998),$H$7:$I998,2"&amp;",false)})"),"")</f>
        <v/>
      </c>
      <c r="M13" s="27"/>
    </row>
    <row r="14">
      <c r="A14" s="16" t="s">
        <v>33</v>
      </c>
      <c r="B14" s="16" t="s">
        <v>34</v>
      </c>
      <c r="C14" s="24" t="s">
        <v>20</v>
      </c>
      <c r="D14" s="25">
        <v>43486.0</v>
      </c>
      <c r="E14" s="25">
        <v>43521.0</v>
      </c>
      <c r="F14" s="19">
        <f t="shared" si="1"/>
        <v>-103</v>
      </c>
      <c r="G14" s="20" t="s">
        <v>21</v>
      </c>
      <c r="H14">
        <f t="shared" si="2"/>
        <v>20</v>
      </c>
      <c r="I14">
        <f t="shared" si="3"/>
        <v>35</v>
      </c>
      <c r="J14" s="26" t="str">
        <f>IFERROR(__xludf.DUMMYFUNCTION("sparkline(H14:I14,{""charttype"",""bar"";""color1"",""white"";""color2"",if($G14=""Completed"",""5b5d64"",if(C14=""Low"",""#b7e1cd"",if(C14=""Medium"",""#64cdff"",if(C14=""High"",""#f6b26b""))));""max"",max($H$8:$H998)+vlookup(max($H$8:$H998),$H$7:$I998,2"&amp;",false)})"),"")</f>
        <v/>
      </c>
      <c r="M14" s="27"/>
    </row>
    <row r="15">
      <c r="A15" s="16" t="s">
        <v>35</v>
      </c>
      <c r="B15" s="16" t="s">
        <v>19</v>
      </c>
      <c r="C15" s="24" t="s">
        <v>28</v>
      </c>
      <c r="D15" s="25">
        <v>43497.0</v>
      </c>
      <c r="E15" s="25">
        <v>43524.0</v>
      </c>
      <c r="F15" s="19">
        <f t="shared" si="1"/>
        <v>-100</v>
      </c>
      <c r="G15" s="20" t="s">
        <v>21</v>
      </c>
      <c r="H15">
        <f t="shared" si="2"/>
        <v>31</v>
      </c>
      <c r="I15">
        <f t="shared" si="3"/>
        <v>27</v>
      </c>
      <c r="J15" s="26" t="str">
        <f>IFERROR(__xludf.DUMMYFUNCTION("sparkline(H15:I15,{""charttype"",""bar"";""color1"",""white"";""color2"",if($G15=""Completed"",""5b5d64"",if(C15=""Low"",""#b7e1cd"",if(C15=""Medium"",""#64cdff"",if(C15=""High"",""#f6b26b""))));""max"",max($H$8:$H998)+vlookup(max($H$8:$H998),$H$7:$I998,2"&amp;",false)})"),"")</f>
        <v/>
      </c>
      <c r="M15" s="27"/>
    </row>
    <row r="16">
      <c r="A16" s="16" t="s">
        <v>36</v>
      </c>
      <c r="B16" s="16" t="s">
        <v>37</v>
      </c>
      <c r="C16" s="24" t="s">
        <v>28</v>
      </c>
      <c r="D16" s="25">
        <v>43512.0</v>
      </c>
      <c r="E16" s="25">
        <v>43525.0</v>
      </c>
      <c r="F16" s="19">
        <f t="shared" si="1"/>
        <v>-99</v>
      </c>
      <c r="G16" s="20" t="s">
        <v>21</v>
      </c>
      <c r="H16">
        <f t="shared" si="2"/>
        <v>46</v>
      </c>
      <c r="I16">
        <f t="shared" si="3"/>
        <v>13</v>
      </c>
      <c r="J16" s="26" t="str">
        <f>IFERROR(__xludf.DUMMYFUNCTION("sparkline(H16:I16,{""charttype"",""bar"";""color1"",""white"";""color2"",if($G16=""Completed"",""5b5d64"",if(C16=""Low"",""#b7e1cd"",if(C16=""Medium"",""#64cdff"",if(C16=""High"",""#f6b26b""))));""max"",max($H$8:$H998)+vlookup(max($H$8:$H998),$H$7:$I998,2"&amp;",false)})"),"")</f>
        <v/>
      </c>
      <c r="M16" s="27"/>
    </row>
    <row r="17">
      <c r="A17" s="16" t="s">
        <v>38</v>
      </c>
      <c r="B17" s="16" t="s">
        <v>39</v>
      </c>
      <c r="C17" s="24" t="s">
        <v>28</v>
      </c>
      <c r="D17" s="25">
        <v>43512.0</v>
      </c>
      <c r="E17" s="25">
        <v>43525.0</v>
      </c>
      <c r="F17" s="19">
        <f t="shared" si="1"/>
        <v>-99</v>
      </c>
      <c r="G17" s="20" t="s">
        <v>21</v>
      </c>
      <c r="H17">
        <f t="shared" si="2"/>
        <v>46</v>
      </c>
      <c r="I17">
        <f t="shared" si="3"/>
        <v>13</v>
      </c>
      <c r="J17" s="26" t="str">
        <f>IFERROR(__xludf.DUMMYFUNCTION("sparkline(H17:I17,{""charttype"",""bar"";""color1"",""white"";""color2"",if($G17=""Completed"",""5b5d64"",if(C17=""Low"",""#b7e1cd"",if(C17=""Medium"",""#64cdff"",if(C17=""High"",""#f6b26b""))));""max"",max($H$8:$H998)+vlookup(max($H$8:$H998),$H$7:$I998,2"&amp;",false)})"),"")</f>
        <v/>
      </c>
      <c r="M17" s="27"/>
    </row>
    <row r="18">
      <c r="A18" s="16" t="s">
        <v>40</v>
      </c>
      <c r="B18" s="16" t="s">
        <v>30</v>
      </c>
      <c r="C18" s="24" t="s">
        <v>28</v>
      </c>
      <c r="D18" s="25">
        <v>43524.0</v>
      </c>
      <c r="E18" s="25">
        <v>43546.0</v>
      </c>
      <c r="F18" s="19">
        <f t="shared" si="1"/>
        <v>-78</v>
      </c>
      <c r="G18" s="20" t="s">
        <v>21</v>
      </c>
      <c r="H18">
        <f t="shared" si="2"/>
        <v>58</v>
      </c>
      <c r="I18">
        <f t="shared" si="3"/>
        <v>22</v>
      </c>
      <c r="J18" s="26" t="str">
        <f>IFERROR(__xludf.DUMMYFUNCTION("sparkline(H18:I18,{""charttype"",""bar"";""color1"",""white"";""color2"",if($G18=""Completed"",""5b5d64"",if(C18=""Low"",""#b7e1cd"",if(C18=""Medium"",""#64cdff"",if(C18=""High"",""#f6b26b""))));""max"",max($H$8:$H998)+vlookup(max($H$8:$H998),$H$7:$I998,2"&amp;",false)})"),"")</f>
        <v/>
      </c>
      <c r="M18" s="27"/>
    </row>
    <row r="19">
      <c r="A19" s="16" t="s">
        <v>41</v>
      </c>
      <c r="B19" s="16" t="s">
        <v>19</v>
      </c>
      <c r="C19" s="24" t="s">
        <v>24</v>
      </c>
      <c r="D19" s="25">
        <v>43497.0</v>
      </c>
      <c r="E19" s="25">
        <v>43539.0</v>
      </c>
      <c r="F19" s="19">
        <f t="shared" si="1"/>
        <v>-85</v>
      </c>
      <c r="G19" s="20" t="s">
        <v>21</v>
      </c>
      <c r="H19">
        <f t="shared" si="2"/>
        <v>31</v>
      </c>
      <c r="I19">
        <f t="shared" si="3"/>
        <v>42</v>
      </c>
      <c r="J19" s="26" t="str">
        <f>IFERROR(__xludf.DUMMYFUNCTION("sparkline(H19:I19,{""charttype"",""bar"";""color1"",""white"";""color2"",if($G19=""Completed"",""5b5d64"",if(C19=""Low"",""#b7e1cd"",if(C19=""Medium"",""#64cdff"",if(C19=""High"",""#f6b26b""))));""max"",max($H$8:$H998)+vlookup(max($H$8:$H998),$H$7:$I998,2"&amp;",false)})"),"")</f>
        <v/>
      </c>
      <c r="M19" s="27"/>
    </row>
    <row r="20">
      <c r="A20" s="16" t="s">
        <v>42</v>
      </c>
      <c r="B20" s="16" t="s">
        <v>43</v>
      </c>
      <c r="C20" s="24" t="s">
        <v>28</v>
      </c>
      <c r="D20" s="25">
        <v>43512.0</v>
      </c>
      <c r="E20" s="25">
        <v>43567.0</v>
      </c>
      <c r="F20" s="19">
        <f t="shared" si="1"/>
        <v>-57</v>
      </c>
      <c r="G20" s="20" t="s">
        <v>21</v>
      </c>
      <c r="H20">
        <f t="shared" si="2"/>
        <v>46</v>
      </c>
      <c r="I20">
        <f t="shared" si="3"/>
        <v>55</v>
      </c>
      <c r="J20" s="26" t="str">
        <f>IFERROR(__xludf.DUMMYFUNCTION("sparkline(H20:I20,{""charttype"",""bar"";""color1"",""white"";""color2"",if($G20=""Completed"",""5b5d64"",if(C20=""Low"",""#b7e1cd"",if(C20=""Medium"",""#64cdff"",if(C20=""High"",""#f6b26b""))));""max"",max($H$8:$H998)+vlookup(max($H$8:$H998),$H$7:$I998,2"&amp;",false)})"),"")</f>
        <v/>
      </c>
      <c r="M20" s="27"/>
    </row>
    <row r="21" hidden="1">
      <c r="A21" s="16" t="s">
        <v>44</v>
      </c>
      <c r="B21" s="16" t="s">
        <v>19</v>
      </c>
      <c r="C21" s="24" t="s">
        <v>20</v>
      </c>
      <c r="D21" s="25">
        <v>43531.0</v>
      </c>
      <c r="E21" s="25">
        <v>43578.0</v>
      </c>
      <c r="F21" s="19">
        <f t="shared" si="1"/>
        <v>-46</v>
      </c>
      <c r="G21" s="20" t="s">
        <v>45</v>
      </c>
      <c r="H21">
        <f t="shared" si="2"/>
        <v>65</v>
      </c>
      <c r="I21">
        <f t="shared" si="3"/>
        <v>47</v>
      </c>
      <c r="J21" s="26" t="str">
        <f>IFERROR(__xludf.DUMMYFUNCTION("sparkline(H21:I21,{""charttype"",""bar"";""color1"",""white"";""color2"",if($G21=""Completed"",""5b5d64"",if(C21=""Low"",""#b7e1cd"",if(C21=""Medium"",""#64cdff"",if(C21=""High"",""#f6b26b""))));""max"",max($H$8:$H998)+vlookup(max($H$8:$H998),$H$7:$I998,2"&amp;",false)})"),"")</f>
        <v/>
      </c>
      <c r="M21" s="27"/>
    </row>
    <row r="22">
      <c r="A22" s="16" t="s">
        <v>46</v>
      </c>
      <c r="B22" s="16" t="s">
        <v>19</v>
      </c>
      <c r="C22" s="24" t="s">
        <v>20</v>
      </c>
      <c r="D22" s="18">
        <v>43466.0</v>
      </c>
      <c r="E22" s="18">
        <v>43567.0</v>
      </c>
      <c r="F22" s="19">
        <f t="shared" si="1"/>
        <v>-57</v>
      </c>
      <c r="G22" s="20" t="s">
        <v>21</v>
      </c>
      <c r="H22">
        <f t="shared" si="2"/>
        <v>0</v>
      </c>
      <c r="I22">
        <f t="shared" si="3"/>
        <v>101</v>
      </c>
      <c r="J22" s="26" t="str">
        <f>IFERROR(__xludf.DUMMYFUNCTION("sparkline(H22:I22,{""charttype"",""bar"";""color1"",""white"";""color2"",if($G22=""Completed"",""5b5d64"",if(C22=""Low"",""#b7e1cd"",if(C22=""Medium"",""#64cdff"",if(C22=""High"",""#f6b26b""))));""max"",max($H$8:$H998)+vlookup(max($H$8:$H998),$H$7:$I998,2"&amp;",false)})"),"")</f>
        <v/>
      </c>
      <c r="M22" s="27"/>
    </row>
    <row r="23">
      <c r="A23" s="16" t="s">
        <v>47</v>
      </c>
      <c r="B23" s="16" t="s">
        <v>48</v>
      </c>
      <c r="C23" s="24" t="s">
        <v>28</v>
      </c>
      <c r="D23" s="18">
        <v>43466.0</v>
      </c>
      <c r="E23" s="18">
        <v>43574.0</v>
      </c>
      <c r="F23" s="19">
        <f t="shared" si="1"/>
        <v>-50</v>
      </c>
      <c r="G23" s="20" t="s">
        <v>21</v>
      </c>
      <c r="H23">
        <f t="shared" si="2"/>
        <v>0</v>
      </c>
      <c r="I23">
        <f t="shared" si="3"/>
        <v>108</v>
      </c>
      <c r="J23" s="26" t="str">
        <f>IFERROR(__xludf.DUMMYFUNCTION("sparkline(H23:I23,{""charttype"",""bar"";""color1"",""white"";""color2"",if($G23=""Completed"",""5b5d64"",if(C23=""Low"",""#b7e1cd"",if(C23=""Medium"",""#64cdff"",if(C23=""High"",""#f6b26b""))));""max"",max($H$8:$H998)+vlookup(max($H$8:$H998),$H$7:$I998,2"&amp;",false)})"),"")</f>
        <v/>
      </c>
      <c r="M23" s="27"/>
    </row>
    <row r="24">
      <c r="A24" s="16" t="s">
        <v>49</v>
      </c>
      <c r="B24" s="16" t="s">
        <v>50</v>
      </c>
      <c r="C24" s="24" t="s">
        <v>20</v>
      </c>
      <c r="D24" s="25">
        <v>43511.0</v>
      </c>
      <c r="E24" s="25">
        <v>43574.0</v>
      </c>
      <c r="F24" s="19">
        <f t="shared" si="1"/>
        <v>-50</v>
      </c>
      <c r="G24" s="20" t="s">
        <v>21</v>
      </c>
      <c r="H24">
        <f t="shared" si="2"/>
        <v>45</v>
      </c>
      <c r="I24">
        <f t="shared" si="3"/>
        <v>63</v>
      </c>
      <c r="J24" s="26" t="str">
        <f>IFERROR(__xludf.DUMMYFUNCTION("sparkline(H24:I24,{""charttype"",""bar"";""color1"",""white"";""color2"",if($G24=""Completed"",""5b5d64"",if(C24=""Low"",""#b7e1cd"",if(C24=""Medium"",""#64cdff"",if(C24=""High"",""#f6b26b""))));""max"",max($H$8:$H998)+vlookup(max($H$8:$H998),$H$7:$I998,2"&amp;",false)})"),"")</f>
        <v/>
      </c>
      <c r="M24" s="27"/>
    </row>
    <row r="25">
      <c r="A25" s="16" t="s">
        <v>51</v>
      </c>
      <c r="B25" s="16" t="s">
        <v>19</v>
      </c>
      <c r="C25" s="24" t="s">
        <v>20</v>
      </c>
      <c r="D25" s="25">
        <v>43531.0</v>
      </c>
      <c r="E25" s="25">
        <v>43574.0</v>
      </c>
      <c r="F25" s="19">
        <f t="shared" si="1"/>
        <v>-50</v>
      </c>
      <c r="G25" s="20" t="s">
        <v>21</v>
      </c>
      <c r="H25">
        <f t="shared" si="2"/>
        <v>65</v>
      </c>
      <c r="I25">
        <f t="shared" si="3"/>
        <v>43</v>
      </c>
      <c r="J25" s="26" t="str">
        <f>IFERROR(__xludf.DUMMYFUNCTION("sparkline(H25:I25,{""charttype"",""bar"";""color1"",""white"";""color2"",if($G25=""Completed"",""5b5d64"",if(C25=""Low"",""#b7e1cd"",if(C25=""Medium"",""#64cdff"",if(C25=""High"",""#f6b26b""))));""max"",max($H$8:$H998)+vlookup(max($H$8:$H998),$H$7:$I998,2"&amp;",false)})"),"")</f>
        <v/>
      </c>
      <c r="M25" s="27"/>
    </row>
    <row r="26">
      <c r="A26" s="16" t="s">
        <v>52</v>
      </c>
      <c r="B26" s="16" t="s">
        <v>19</v>
      </c>
      <c r="C26" s="24" t="s">
        <v>28</v>
      </c>
      <c r="D26" s="28">
        <v>43531.0</v>
      </c>
      <c r="E26" s="25">
        <v>43578.0</v>
      </c>
      <c r="F26" s="19">
        <f t="shared" si="1"/>
        <v>-46</v>
      </c>
      <c r="G26" s="20" t="s">
        <v>21</v>
      </c>
      <c r="H26">
        <f t="shared" si="2"/>
        <v>65</v>
      </c>
      <c r="I26">
        <f t="shared" si="3"/>
        <v>47</v>
      </c>
      <c r="J26" s="26" t="str">
        <f>IFERROR(__xludf.DUMMYFUNCTION("sparkline(H26:I26,{""charttype"",""bar"";""color1"",""white"";""color2"",if($G26=""Completed"",""5b5d64"",if(C26=""Low"",""#b7e1cd"",if(C26=""Medium"",""#64cdff"",if(C26=""High"",""#f6b26b""))));""max"",max($H$8:$H998)+vlookup(max($H$8:$H998),$H$7:$I998,2"&amp;",false)})"),"")</f>
        <v/>
      </c>
      <c r="M26" s="27"/>
    </row>
    <row r="27">
      <c r="A27" s="16" t="s">
        <v>53</v>
      </c>
      <c r="B27" s="16" t="s">
        <v>19</v>
      </c>
      <c r="C27" s="24" t="s">
        <v>28</v>
      </c>
      <c r="D27" s="25">
        <v>43576.0</v>
      </c>
      <c r="E27" s="25">
        <v>43592.0</v>
      </c>
      <c r="F27" s="19">
        <f t="shared" si="1"/>
        <v>-32</v>
      </c>
      <c r="G27" s="20" t="s">
        <v>21</v>
      </c>
      <c r="H27">
        <f t="shared" si="2"/>
        <v>110</v>
      </c>
      <c r="I27">
        <f t="shared" si="3"/>
        <v>16</v>
      </c>
      <c r="J27" s="26" t="str">
        <f>IFERROR(__xludf.DUMMYFUNCTION("sparkline(H27:I27,{""charttype"",""bar"";""color1"",""white"";""color2"",if($G27=""Completed"",""5b5d64"",if(C27=""Low"",""#b7e1cd"",if(C27=""Medium"",""#64cdff"",if(C27=""High"",""#f6b26b""))));""max"",max($H$8:$H998)+vlookup(max($H$8:$H998),$H$7:$I998,2"&amp;",false)})"),"")</f>
        <v/>
      </c>
      <c r="M27" s="27"/>
    </row>
    <row r="28">
      <c r="A28" s="16" t="s">
        <v>54</v>
      </c>
      <c r="B28" s="16" t="s">
        <v>19</v>
      </c>
      <c r="C28" s="24" t="s">
        <v>20</v>
      </c>
      <c r="D28" s="25">
        <v>43592.0</v>
      </c>
      <c r="E28" s="25">
        <v>43606.0</v>
      </c>
      <c r="F28" s="19">
        <f t="shared" si="1"/>
        <v>-18</v>
      </c>
      <c r="G28" s="20" t="s">
        <v>21</v>
      </c>
      <c r="H28">
        <f t="shared" si="2"/>
        <v>126</v>
      </c>
      <c r="I28">
        <f t="shared" si="3"/>
        <v>14</v>
      </c>
      <c r="J28" s="26" t="str">
        <f>IFERROR(__xludf.DUMMYFUNCTION("sparkline(H28:I28,{""charttype"",""bar"";""color1"",""white"";""color2"",if($G28=""Completed"",""5b5d64"",if(C28=""Low"",""#b7e1cd"",if(C28=""Medium"",""#64cdff"",if(C28=""High"",""#f6b26b""))));""max"",max($H$8:$H998)+vlookup(max($H$8:$H998),$H$7:$I998,2"&amp;",false)})"),"")</f>
        <v/>
      </c>
      <c r="M28" s="27"/>
    </row>
    <row r="29">
      <c r="A29" s="16" t="s">
        <v>55</v>
      </c>
      <c r="B29" s="16" t="s">
        <v>30</v>
      </c>
      <c r="C29" s="24" t="s">
        <v>28</v>
      </c>
      <c r="D29" s="29">
        <v>43556.0</v>
      </c>
      <c r="E29" s="29">
        <v>43617.0</v>
      </c>
      <c r="F29" s="19">
        <f t="shared" si="1"/>
        <v>-7</v>
      </c>
      <c r="G29" s="20" t="s">
        <v>21</v>
      </c>
      <c r="H29">
        <f t="shared" si="2"/>
        <v>90</v>
      </c>
      <c r="I29">
        <f t="shared" si="3"/>
        <v>61</v>
      </c>
      <c r="J29" s="26" t="str">
        <f>IFERROR(__xludf.DUMMYFUNCTION("sparkline(H29:I29,{""charttype"",""bar"";""color1"",""white"";""color2"",if($G29=""Completed"",""5b5d64"",if(C29=""Low"",""#b7e1cd"",if(C29=""Medium"",""#64cdff"",if(C29=""High"",""#f6b26b""))));""max"",max($H$8:$H998)+vlookup(max($H$8:$H998),$H$7:$I998,2"&amp;",false)})"),"")</f>
        <v/>
      </c>
      <c r="M29" s="27"/>
    </row>
    <row r="30">
      <c r="A30" s="16" t="s">
        <v>56</v>
      </c>
      <c r="B30" s="16" t="s">
        <v>19</v>
      </c>
      <c r="C30" s="24" t="s">
        <v>24</v>
      </c>
      <c r="D30" s="25">
        <v>43556.0</v>
      </c>
      <c r="E30" s="25">
        <v>43631.0</v>
      </c>
      <c r="F30" s="19">
        <f t="shared" si="1"/>
        <v>7</v>
      </c>
      <c r="G30" s="20" t="s">
        <v>21</v>
      </c>
      <c r="H30">
        <f t="shared" si="2"/>
        <v>90</v>
      </c>
      <c r="I30">
        <f t="shared" si="3"/>
        <v>75</v>
      </c>
      <c r="J30" s="26" t="str">
        <f>IFERROR(__xludf.DUMMYFUNCTION("sparkline(H30:I30,{""charttype"",""bar"";""color1"",""white"";""color2"",if($G30=""Completed"",""5b5d64"",if(C30=""Low"",""#b7e1cd"",if(C30=""Medium"",""#64cdff"",if(C30=""High"",""#f6b26b""))));""max"",max($H$8:$H998)+vlookup(max($H$8:$H998),$H$7:$I998,2"&amp;",false)})"),"")</f>
        <v/>
      </c>
      <c r="M30" s="27"/>
    </row>
    <row r="31">
      <c r="A31" s="16" t="s">
        <v>57</v>
      </c>
      <c r="B31" s="16" t="s">
        <v>19</v>
      </c>
      <c r="C31" s="24" t="s">
        <v>24</v>
      </c>
      <c r="D31" s="25">
        <v>43623.0</v>
      </c>
      <c r="E31" s="25">
        <v>43631.0</v>
      </c>
      <c r="F31" s="19">
        <f t="shared" si="1"/>
        <v>7</v>
      </c>
      <c r="G31" s="20" t="s">
        <v>45</v>
      </c>
      <c r="H31">
        <f t="shared" si="2"/>
        <v>157</v>
      </c>
      <c r="I31">
        <f t="shared" si="3"/>
        <v>8</v>
      </c>
      <c r="J31" s="26" t="str">
        <f>IFERROR(__xludf.DUMMYFUNCTION("sparkline(H31:I31,{""charttype"",""bar"";""color1"",""white"";""color2"",if($G31=""Completed"",""5b5d64"",if(C31=""Low"",""#b7e1cd"",if(C31=""Medium"",""#64cdff"",if(C31=""High"",""#f6b26b""))));""max"",max($H$8:$H998)+vlookup(max($H$8:$H998),$H$7:$I998,2"&amp;",false)})"),"")</f>
        <v/>
      </c>
      <c r="M31" s="27"/>
    </row>
    <row r="32">
      <c r="A32" s="16" t="s">
        <v>58</v>
      </c>
      <c r="B32" s="16" t="s">
        <v>19</v>
      </c>
      <c r="C32" s="24" t="s">
        <v>20</v>
      </c>
      <c r="D32" s="25">
        <v>43594.0</v>
      </c>
      <c r="E32" s="25">
        <v>43601.0</v>
      </c>
      <c r="F32" s="19">
        <f t="shared" si="1"/>
        <v>-23</v>
      </c>
      <c r="G32" s="20" t="s">
        <v>21</v>
      </c>
      <c r="H32">
        <f t="shared" si="2"/>
        <v>128</v>
      </c>
      <c r="I32">
        <f t="shared" si="3"/>
        <v>7</v>
      </c>
      <c r="J32" s="26" t="str">
        <f>IFERROR(__xludf.DUMMYFUNCTION("sparkline(H32:I32,{""charttype"",""bar"";""color1"",""white"";""color2"",if($G32=""Completed"",""5b5d64"",if(C32=""Low"",""#b7e1cd"",if(C32=""Medium"",""#64cdff"",if(C32=""High"",""#f6b26b""))));""max"",max($H$8:$H998)+vlookup(max($H$8:$H998),$H$7:$I998,2"&amp;",false)})"),"")</f>
        <v/>
      </c>
      <c r="M32" s="27"/>
    </row>
    <row r="33">
      <c r="A33" s="16" t="s">
        <v>59</v>
      </c>
      <c r="B33" s="16" t="s">
        <v>50</v>
      </c>
      <c r="C33" s="24" t="s">
        <v>20</v>
      </c>
      <c r="D33" s="29">
        <v>43591.0</v>
      </c>
      <c r="E33" s="29">
        <v>43605.0</v>
      </c>
      <c r="F33" s="19">
        <f t="shared" si="1"/>
        <v>-19</v>
      </c>
      <c r="G33" s="20" t="s">
        <v>21</v>
      </c>
      <c r="H33">
        <f t="shared" si="2"/>
        <v>125</v>
      </c>
      <c r="I33">
        <f t="shared" si="3"/>
        <v>14</v>
      </c>
      <c r="J33" s="26" t="str">
        <f>IFERROR(__xludf.DUMMYFUNCTION("sparkline(H33:I33,{""charttype"",""bar"";""color1"",""white"";""color2"",if($G33=""Completed"",""5b5d64"",if(C33=""Low"",""#b7e1cd"",if(C33=""Medium"",""#64cdff"",if(C33=""High"",""#f6b26b""))));""max"",max($H$8:$H998)+vlookup(max($H$8:$H998),$H$7:$I998,2"&amp;",false)})"),"")</f>
        <v/>
      </c>
      <c r="M33" s="27"/>
    </row>
    <row r="34">
      <c r="A34" s="16" t="s">
        <v>60</v>
      </c>
      <c r="B34" s="16" t="s">
        <v>61</v>
      </c>
      <c r="C34" s="24" t="s">
        <v>28</v>
      </c>
      <c r="D34" s="25">
        <v>43591.0</v>
      </c>
      <c r="E34" s="25">
        <v>43605.0</v>
      </c>
      <c r="F34" s="19">
        <f t="shared" si="1"/>
        <v>-19</v>
      </c>
      <c r="G34" s="20" t="s">
        <v>21</v>
      </c>
      <c r="H34">
        <f t="shared" si="2"/>
        <v>125</v>
      </c>
      <c r="I34">
        <f t="shared" si="3"/>
        <v>14</v>
      </c>
      <c r="J34" s="26" t="str">
        <f>IFERROR(__xludf.DUMMYFUNCTION("sparkline(H34:I34,{""charttype"",""bar"";""color1"",""white"";""color2"",if($G34=""Completed"",""5b5d64"",if(C34=""Low"",""#b7e1cd"",if(C34=""Medium"",""#64cdff"",if(C34=""High"",""#f6b26b""))));""max"",max($H$8:$H998)+vlookup(max($H$8:$H998),$H$7:$I998,2"&amp;",false)})"),"")</f>
        <v/>
      </c>
      <c r="M34" s="27"/>
    </row>
    <row r="35">
      <c r="A35" s="16" t="s">
        <v>62</v>
      </c>
      <c r="B35" s="16" t="s">
        <v>63</v>
      </c>
      <c r="C35" s="24" t="s">
        <v>28</v>
      </c>
      <c r="D35" s="25">
        <v>43591.0</v>
      </c>
      <c r="E35" s="25">
        <v>43610.0</v>
      </c>
      <c r="F35" s="19">
        <f t="shared" si="1"/>
        <v>-14</v>
      </c>
      <c r="G35" s="20" t="s">
        <v>21</v>
      </c>
      <c r="H35">
        <f t="shared" si="2"/>
        <v>125</v>
      </c>
      <c r="I35">
        <f t="shared" si="3"/>
        <v>19</v>
      </c>
      <c r="J35" s="30" t="str">
        <f>IFERROR(__xludf.DUMMYFUNCTION("sparkline(H35:I35,{""charttype"",""bar"";""color1"",""white"";""color2"",if($G35=""Completed"",""5b5d64"",if(C35=""Low"",""#b7e1cd"",if(C35=""Medium"",""#64cdff"",if(C35=""High"",""#f6b26b""))));""max"",max($H$8:$H998)+vlookup(max($H$8:$H998),$H$7:$I998,2"&amp;",false)})"),"")</f>
        <v/>
      </c>
      <c r="K35" s="31"/>
      <c r="L35" s="31"/>
      <c r="M35" s="3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</sheetData>
  <mergeCells count="32">
    <mergeCell ref="J29:M29"/>
    <mergeCell ref="J21:M21"/>
    <mergeCell ref="J24:M24"/>
    <mergeCell ref="J23:M23"/>
    <mergeCell ref="J22:M22"/>
    <mergeCell ref="J25:M25"/>
    <mergeCell ref="J26:M26"/>
    <mergeCell ref="J37:M37"/>
    <mergeCell ref="K7:L7"/>
    <mergeCell ref="J6:M6"/>
    <mergeCell ref="J10:M10"/>
    <mergeCell ref="J9:M9"/>
    <mergeCell ref="J8:M8"/>
    <mergeCell ref="J34:M34"/>
    <mergeCell ref="J36:M36"/>
    <mergeCell ref="J35:M35"/>
    <mergeCell ref="J33:M33"/>
    <mergeCell ref="J32:M32"/>
    <mergeCell ref="J27:M27"/>
    <mergeCell ref="J28:M28"/>
    <mergeCell ref="J30:M30"/>
    <mergeCell ref="J31:M31"/>
    <mergeCell ref="J13:M13"/>
    <mergeCell ref="J14:M14"/>
    <mergeCell ref="J20:M20"/>
    <mergeCell ref="J15:M15"/>
    <mergeCell ref="J16:M16"/>
    <mergeCell ref="J17:M17"/>
    <mergeCell ref="J18:M18"/>
    <mergeCell ref="J19:M19"/>
    <mergeCell ref="J12:M12"/>
    <mergeCell ref="J11:M11"/>
  </mergeCells>
  <conditionalFormatting sqref="C8:C998 B9:B12 B14:B15 B18:B21 B29 B33 B35:B998">
    <cfRule type="cellIs" dxfId="0" priority="1" operator="equal">
      <formula>"Low"</formula>
    </cfRule>
  </conditionalFormatting>
  <conditionalFormatting sqref="C8:C998 B9:B12 B14:B15 B18:B21 B29 B33 B35:B998">
    <cfRule type="cellIs" dxfId="1" priority="2" operator="equal">
      <formula>"Medium"</formula>
    </cfRule>
  </conditionalFormatting>
  <conditionalFormatting sqref="C8:C998 B9:B12 B14:B15 B18:B21 B29 B33 B35:B998">
    <cfRule type="cellIs" dxfId="2" priority="3" operator="equal">
      <formula>"High"</formula>
    </cfRule>
  </conditionalFormatting>
  <conditionalFormatting sqref="F8:F998">
    <cfRule type="expression" dxfId="2" priority="4">
      <formula>if($F8="","",AND($F8&lt;=0,$G8&lt;&gt;"Completed"))</formula>
    </cfRule>
  </conditionalFormatting>
  <conditionalFormatting sqref="A8:A998 C8:F998 B9:B12 B14:B15 B18:B21 B29 B33 B35:B998">
    <cfRule type="expression" dxfId="3" priority="5">
      <formula>$G8="Completed"</formula>
    </cfRule>
  </conditionalFormatting>
  <conditionalFormatting sqref="G8:G998">
    <cfRule type="cellIs" dxfId="0" priority="6" operator="equal">
      <formula>"Completed"</formula>
    </cfRule>
  </conditionalFormatting>
  <dataValidations>
    <dataValidation type="list" allowBlank="1" sqref="G8:G35">
      <formula1>"Incomplete,Completed"</formula1>
    </dataValidation>
    <dataValidation type="list" allowBlank="1" sqref="C8:C35">
      <formula1>"Low,Medium,High"</formula1>
    </dataValidation>
  </dataValidations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