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\Google Drive\Capstone -- EFS\Design\Analysis\"/>
    </mc:Choice>
  </mc:AlternateContent>
  <xr:revisionPtr revIDLastSave="0" documentId="13_ncr:1_{3F02BB1E-BB0D-4A77-B76D-810107C239C4}" xr6:coauthVersionLast="43" xr6:coauthVersionMax="43" xr10:uidLastSave="{00000000-0000-0000-0000-000000000000}"/>
  <bookViews>
    <workbookView xWindow="-108" yWindow="-108" windowWidth="23256" windowHeight="12576" activeTab="2" xr2:uid="{25E3D069-6000-40A1-A7C3-C35A24C6DF78}"/>
  </bookViews>
  <sheets>
    <sheet name="Design Calculations" sheetId="4" r:id="rId1"/>
    <sheet name="Theory Calculations" sheetId="1" r:id="rId2"/>
    <sheet name="Curve Generation" sheetId="3" r:id="rId3"/>
    <sheet name="General Data" sheetId="2" r:id="rId4"/>
  </sheets>
  <definedNames>
    <definedName name="alpha">'General Data'!$C$3</definedName>
    <definedName name="Matl" localSheetId="0">'Design Calculations'!$G$15</definedName>
    <definedName name="Matl">'Theory Calculations'!$G$17</definedName>
    <definedName name="_xlnm.Print_Area" localSheetId="0">'Design Calculations'!$B:$I</definedName>
    <definedName name="_xlnm.Print_Area" localSheetId="1">'Theory Calculations'!$B:$I</definedName>
    <definedName name="T_a" localSheetId="0">'Design Calculations'!$G$16</definedName>
    <definedName name="T_a">'Theory Calculations'!$G$18</definedName>
    <definedName name="T_c" localSheetId="0">'Design Calculations'!$G$17</definedName>
    <definedName name="T_c">'Theory Calculations'!$G$19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4" l="1"/>
  <c r="G41" i="4"/>
  <c r="G39" i="4"/>
  <c r="G33" i="4"/>
  <c r="G25" i="4"/>
  <c r="G26" i="4"/>
  <c r="G24" i="4"/>
  <c r="G58" i="4"/>
  <c r="G59" i="4"/>
  <c r="G54" i="4"/>
  <c r="G55" i="4"/>
  <c r="G49" i="4"/>
  <c r="G48" i="4"/>
  <c r="G51" i="4"/>
  <c r="G50" i="4"/>
  <c r="G43" i="4"/>
  <c r="G44" i="4"/>
  <c r="G42" i="4"/>
  <c r="G34" i="4"/>
  <c r="G28" i="4"/>
  <c r="G29" i="4"/>
  <c r="G30" i="4"/>
  <c r="G27" i="4"/>
  <c r="G23" i="4" s="1"/>
  <c r="Q27" i="3" l="1"/>
  <c r="Q22" i="3"/>
  <c r="M15" i="3"/>
  <c r="M16" i="3" s="1"/>
  <c r="M10" i="3"/>
  <c r="M9" i="3"/>
  <c r="M13" i="3"/>
  <c r="M12" i="3"/>
  <c r="M7" i="3"/>
  <c r="M5" i="3"/>
  <c r="K14" i="3"/>
  <c r="M14" i="3" s="1"/>
  <c r="K8" i="3"/>
  <c r="M8" i="3" s="1"/>
  <c r="C3" i="2"/>
  <c r="G60" i="1" l="1"/>
  <c r="G61" i="1" s="1"/>
  <c r="G56" i="1" l="1"/>
  <c r="G57" i="1" s="1"/>
  <c r="G51" i="1"/>
  <c r="G53" i="1" s="1"/>
  <c r="G50" i="1"/>
  <c r="G52" i="1" s="1"/>
  <c r="G43" i="1"/>
  <c r="G46" i="1" s="1"/>
  <c r="G42" i="1"/>
  <c r="G45" i="1" s="1"/>
  <c r="G41" i="1"/>
  <c r="G44" i="1" s="1"/>
  <c r="G35" i="1"/>
  <c r="G36" i="1" s="1"/>
  <c r="G25" i="1"/>
  <c r="G29" i="1" s="1"/>
  <c r="G26" i="1"/>
  <c r="G30" i="1" s="1"/>
  <c r="G27" i="1"/>
  <c r="G31" i="1" s="1"/>
  <c r="G28" i="1"/>
  <c r="G32" i="1" s="1"/>
</calcChain>
</file>

<file path=xl/sharedStrings.xml><?xml version="1.0" encoding="utf-8"?>
<sst xmlns="http://schemas.openxmlformats.org/spreadsheetml/2006/main" count="354" uniqueCount="63">
  <si>
    <t>Electric Feed System</t>
  </si>
  <si>
    <t>Portland State Aerospace Society</t>
  </si>
  <si>
    <t>P. Wahl (5/06/2019)</t>
  </si>
  <si>
    <t>Iteration 1</t>
  </si>
  <si>
    <t>INPUTS</t>
  </si>
  <si>
    <t>[in]</t>
  </si>
  <si>
    <t>Ambient Temperature</t>
  </si>
  <si>
    <t>Fluid Temperature</t>
  </si>
  <si>
    <t>Aluminum Coefficient of Thermal Expansion</t>
  </si>
  <si>
    <t>α</t>
  </si>
  <si>
    <r>
      <t>T</t>
    </r>
    <r>
      <rPr>
        <vertAlign val="subscript"/>
        <sz val="11"/>
        <color theme="1"/>
        <rFont val="Calibri"/>
        <family val="2"/>
        <scheme val="minor"/>
      </rPr>
      <t>a</t>
    </r>
  </si>
  <si>
    <r>
      <t>T</t>
    </r>
    <r>
      <rPr>
        <vertAlign val="subscript"/>
        <sz val="11"/>
        <color theme="1"/>
        <rFont val="Calibri"/>
        <family val="2"/>
        <scheme val="minor"/>
      </rPr>
      <t>c</t>
    </r>
  </si>
  <si>
    <t>Impeller Thermal Expansion Calculation Tool</t>
  </si>
  <si>
    <t>Material</t>
  </si>
  <si>
    <t>[-]</t>
  </si>
  <si>
    <t>THEORY</t>
  </si>
  <si>
    <t>IMPELLER</t>
  </si>
  <si>
    <t>A</t>
  </si>
  <si>
    <t>D</t>
  </si>
  <si>
    <t>C</t>
  </si>
  <si>
    <t>B</t>
  </si>
  <si>
    <t>ΔD</t>
  </si>
  <si>
    <t>ΔC</t>
  </si>
  <si>
    <t>ΔB</t>
  </si>
  <si>
    <t>ΔA</t>
  </si>
  <si>
    <t>Shaft Length</t>
  </si>
  <si>
    <t>BEARING COLLAR</t>
  </si>
  <si>
    <t>CASE 1</t>
  </si>
  <si>
    <t>SEAL RETAINING RING</t>
  </si>
  <si>
    <t>CASE 2</t>
  </si>
  <si>
    <t>BEARING PLATE</t>
  </si>
  <si>
    <t>Outer Diameter</t>
  </si>
  <si>
    <t>Shaft Seal Diameter</t>
  </si>
  <si>
    <t>Shaft Coupler Diameter</t>
  </si>
  <si>
    <t>INITIAL</t>
  </si>
  <si>
    <t>CHANGE</t>
  </si>
  <si>
    <t>COOLED</t>
  </si>
  <si>
    <t>[°C]</t>
  </si>
  <si>
    <t>Aluminum</t>
  </si>
  <si>
    <t>Bearing Diameter</t>
  </si>
  <si>
    <t>Impeller Seat Diameter</t>
  </si>
  <si>
    <t>Impeller Shaft Bore Diameter</t>
  </si>
  <si>
    <t>Seal Retaining Ring Diameter</t>
  </si>
  <si>
    <t>Housing Internal Diameter</t>
  </si>
  <si>
    <t>Housing Depth</t>
  </si>
  <si>
    <t>Seal Seat Diameter</t>
  </si>
  <si>
    <t>Bearing Outer Diameter</t>
  </si>
  <si>
    <t>Theoretical</t>
  </si>
  <si>
    <t>Measured</t>
  </si>
  <si>
    <t>% Difference</t>
  </si>
  <si>
    <t>INSTRUCTIONS</t>
  </si>
  <si>
    <t>Enter the desired dimension for the labeled distances in the figures to the right (column I). The change in length/diameter is calculated based on thermal expansion theory and experiementally derived ajustment factors (see "Measured vs. Theoretical" sheet). This is used to provide the final machined dimensions required.</t>
  </si>
  <si>
    <t>DESIGN</t>
  </si>
  <si>
    <t>Average % Difference:</t>
  </si>
  <si>
    <t>Length @Cryogenic Temperatures</t>
  </si>
  <si>
    <t>Component</t>
  </si>
  <si>
    <t>Measurement</t>
  </si>
  <si>
    <t>Unit</t>
  </si>
  <si>
    <t>SHAFT</t>
  </si>
  <si>
    <t>COLLAR</t>
  </si>
  <si>
    <t>S.R. Ring</t>
  </si>
  <si>
    <t>BRG. PLATE</t>
  </si>
  <si>
    <t>Initial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</si>
</sst>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3" xfId="0" applyFont="1" applyFill="1" applyBorder="1" applyAlignment="1">
      <alignment horizontal="left" vertical="top"/>
    </xf>
    <xf numFmtId="0" fontId="0" fillId="2" borderId="4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/>
    <xf numFmtId="0" fontId="0" fillId="2" borderId="0" xfId="0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0" fontId="0" fillId="2" borderId="9" xfId="0" applyFill="1" applyBorder="1"/>
    <xf numFmtId="0" fontId="0" fillId="2" borderId="12" xfId="0" applyFill="1" applyBorder="1"/>
    <xf numFmtId="0" fontId="0" fillId="2" borderId="10" xfId="0" applyFill="1" applyBorder="1"/>
    <xf numFmtId="0" fontId="0" fillId="0" borderId="2" xfId="0" applyBorder="1"/>
    <xf numFmtId="0" fontId="6" fillId="0" borderId="0" xfId="0" applyFont="1"/>
    <xf numFmtId="0" fontId="1" fillId="2" borderId="5" xfId="0" applyFont="1" applyFill="1" applyBorder="1" applyAlignment="1">
      <alignment horizontal="left" vertical="center" indent="6"/>
    </xf>
    <xf numFmtId="0" fontId="0" fillId="0" borderId="13" xfId="0" applyBorder="1"/>
    <xf numFmtId="0" fontId="1" fillId="2" borderId="4" xfId="0" applyFont="1" applyFill="1" applyBorder="1" applyAlignment="1">
      <alignment horizontal="left" vertical="center" indent="8"/>
    </xf>
    <xf numFmtId="0" fontId="0" fillId="0" borderId="0" xfId="0" applyBorder="1"/>
    <xf numFmtId="0" fontId="0" fillId="2" borderId="14" xfId="0" applyFill="1" applyBorder="1"/>
    <xf numFmtId="0" fontId="6" fillId="2" borderId="7" xfId="0" applyFont="1" applyFill="1" applyBorder="1" applyAlignment="1">
      <alignment horizontal="center" vertical="center"/>
    </xf>
    <xf numFmtId="0" fontId="0" fillId="2" borderId="0" xfId="0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8" fillId="2" borderId="15" xfId="0" applyFont="1" applyFill="1" applyBorder="1" applyAlignment="1">
      <alignment vertical="center" textRotation="90"/>
    </xf>
    <xf numFmtId="0" fontId="0" fillId="2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4" xfId="0" applyFill="1" applyBorder="1" applyAlignment="1">
      <alignment vertical="center"/>
    </xf>
    <xf numFmtId="0" fontId="8" fillId="2" borderId="6" xfId="0" applyFont="1" applyFill="1" applyBorder="1" applyAlignment="1">
      <alignment vertical="center" textRotation="90"/>
    </xf>
    <xf numFmtId="0" fontId="0" fillId="2" borderId="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5" xfId="0" applyFill="1" applyBorder="1"/>
    <xf numFmtId="0" fontId="0" fillId="2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7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16" xfId="0" applyFont="1" applyFill="1" applyBorder="1" applyAlignment="1">
      <alignment vertical="center"/>
    </xf>
    <xf numFmtId="165" fontId="5" fillId="2" borderId="6" xfId="0" applyNumberFormat="1" applyFont="1" applyFill="1" applyBorder="1" applyAlignment="1">
      <alignment horizontal="center" vertical="center"/>
    </xf>
    <xf numFmtId="165" fontId="5" fillId="2" borderId="15" xfId="0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1" xfId="0" applyBorder="1"/>
    <xf numFmtId="0" fontId="0" fillId="0" borderId="16" xfId="0" applyBorder="1" applyAlignment="1">
      <alignment horizontal="right"/>
    </xf>
    <xf numFmtId="0" fontId="8" fillId="2" borderId="6" xfId="0" applyFont="1" applyFill="1" applyBorder="1" applyAlignment="1">
      <alignment horizontal="center" vertical="center" textRotation="90"/>
    </xf>
    <xf numFmtId="0" fontId="0" fillId="2" borderId="7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1" fontId="5" fillId="3" borderId="15" xfId="0" applyNumberFormat="1" applyFont="1" applyFill="1" applyBorder="1" applyAlignment="1">
      <alignment horizontal="center" vertical="center"/>
    </xf>
    <xf numFmtId="0" fontId="0" fillId="2" borderId="17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left" vertical="top" wrapText="1"/>
    </xf>
    <xf numFmtId="0" fontId="0" fillId="2" borderId="19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4" fontId="5" fillId="3" borderId="14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1" fontId="5" fillId="3" borderId="6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center" vertical="center" textRotation="90"/>
    </xf>
    <xf numFmtId="0" fontId="0" fillId="2" borderId="6" xfId="0" applyFill="1" applyBorder="1" applyAlignment="1">
      <alignment horizontal="left" vertical="center"/>
    </xf>
    <xf numFmtId="164" fontId="5" fillId="3" borderId="6" xfId="0" applyNumberFormat="1" applyFont="1" applyFill="1" applyBorder="1" applyAlignment="1">
      <alignment horizontal="center" vertical="center"/>
    </xf>
    <xf numFmtId="165" fontId="5" fillId="2" borderId="6" xfId="0" applyNumberFormat="1" applyFont="1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1" fillId="2" borderId="15" xfId="0" applyFont="1" applyFill="1" applyBorder="1" applyAlignment="1">
      <alignment horizontal="center" textRotation="90"/>
    </xf>
    <xf numFmtId="0" fontId="1" fillId="2" borderId="8" xfId="0" applyFont="1" applyFill="1" applyBorder="1" applyAlignment="1">
      <alignment horizontal="center" textRotation="90"/>
    </xf>
    <xf numFmtId="166" fontId="5" fillId="2" borderId="6" xfId="0" applyNumberFormat="1" applyFont="1" applyFill="1" applyBorder="1" applyAlignment="1">
      <alignment horizontal="center" vertical="center"/>
    </xf>
    <xf numFmtId="165" fontId="5" fillId="2" borderId="15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7687843604702257E-2"/>
                  <c:y val="0.34996875390576176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I"/>
                </a:p>
              </c:txPr>
            </c:trendlineLbl>
          </c:trendline>
          <c:xVal>
            <c:numRef>
              <c:f>'Curve Generation'!$P$20:$P$28</c:f>
              <c:numCache>
                <c:formatCode>0.0000</c:formatCode>
                <c:ptCount val="9"/>
                <c:pt idx="0">
                  <c:v>0.49759389888</c:v>
                </c:pt>
                <c:pt idx="1">
                  <c:v>3.22963414592</c:v>
                </c:pt>
                <c:pt idx="2">
                  <c:v>0.99001385600000003</c:v>
                </c:pt>
                <c:pt idx="3">
                  <c:v>3.432840708544</c:v>
                </c:pt>
                <c:pt idx="4">
                  <c:v>0.92613557503999999</c:v>
                </c:pt>
                <c:pt idx="5">
                  <c:v>3.432840708544</c:v>
                </c:pt>
                <c:pt idx="6">
                  <c:v>1.1612</c:v>
                </c:pt>
                <c:pt idx="7">
                  <c:v>0.98931736384000002</c:v>
                </c:pt>
                <c:pt idx="8">
                  <c:v>1.95943144384</c:v>
                </c:pt>
              </c:numCache>
            </c:numRef>
          </c:xVal>
          <c:yVal>
            <c:numRef>
              <c:f>'Curve Generation'!$Q$20:$Q$28</c:f>
              <c:numCache>
                <c:formatCode>0.0000</c:formatCode>
                <c:ptCount val="9"/>
                <c:pt idx="0">
                  <c:v>0.49840000000000001</c:v>
                </c:pt>
                <c:pt idx="1">
                  <c:v>3.24</c:v>
                </c:pt>
                <c:pt idx="2">
                  <c:v>0.99196666666666677</c:v>
                </c:pt>
                <c:pt idx="3">
                  <c:v>3.44</c:v>
                </c:pt>
                <c:pt idx="4">
                  <c:v>0.92869999999999997</c:v>
                </c:pt>
                <c:pt idx="5">
                  <c:v>3.4407999999999999</c:v>
                </c:pt>
                <c:pt idx="6">
                  <c:v>1.159</c:v>
                </c:pt>
                <c:pt idx="7">
                  <c:v>0.99186666666666667</c:v>
                </c:pt>
                <c:pt idx="8">
                  <c:v>1.9632000000000001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39-4EAD-9A73-8E57255AE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40496"/>
        <c:axId val="551840824"/>
      </c:scatterChart>
      <c:valAx>
        <c:axId val="55184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Theoretical Cooled Dimension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551840824"/>
        <c:crosses val="autoZero"/>
        <c:crossBetween val="midCat"/>
      </c:valAx>
      <c:valAx>
        <c:axId val="55184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Measured Cooled Dimension (inches)</a:t>
                </a:r>
                <a:endParaRPr lang="en-VI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55184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10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jpe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613338</xdr:colOff>
      <xdr:row>56</xdr:row>
      <xdr:rowOff>148661</xdr:rowOff>
    </xdr:from>
    <xdr:to>
      <xdr:col>8</xdr:col>
      <xdr:colOff>2346959</xdr:colOff>
      <xdr:row>58</xdr:row>
      <xdr:rowOff>224728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909B23-3829-4CDD-8B39-8FC65CB52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6958995" y="13165424"/>
          <a:ext cx="1020947" cy="1733621"/>
        </a:xfrm>
        <a:prstGeom prst="rect">
          <a:avLst/>
        </a:prstGeom>
      </xdr:spPr>
    </xdr:pic>
    <xdr:clientData/>
  </xdr:twoCellAnchor>
  <xdr:twoCellAnchor editAs="oneCell">
    <xdr:from>
      <xdr:col>6</xdr:col>
      <xdr:colOff>655320</xdr:colOff>
      <xdr:row>0</xdr:row>
      <xdr:rowOff>38100</xdr:rowOff>
    </xdr:from>
    <xdr:to>
      <xdr:col>7</xdr:col>
      <xdr:colOff>693420</xdr:colOff>
      <xdr:row>4</xdr:row>
      <xdr:rowOff>116810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D7AF15-5D73-4B64-953E-9688BB8B3D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87" r="21966"/>
        <a:stretch/>
      </xdr:blipFill>
      <xdr:spPr>
        <a:xfrm>
          <a:off x="4785360" y="38100"/>
          <a:ext cx="967740" cy="970250"/>
        </a:xfrm>
        <a:prstGeom prst="rect">
          <a:avLst/>
        </a:prstGeom>
      </xdr:spPr>
    </xdr:pic>
    <xdr:clientData/>
  </xdr:twoCellAnchor>
  <xdr:twoCellAnchor editAs="oneCell">
    <xdr:from>
      <xdr:col>8</xdr:col>
      <xdr:colOff>236221</xdr:colOff>
      <xdr:row>17</xdr:row>
      <xdr:rowOff>38100</xdr:rowOff>
    </xdr:from>
    <xdr:to>
      <xdr:col>8</xdr:col>
      <xdr:colOff>2689861</xdr:colOff>
      <xdr:row>29</xdr:row>
      <xdr:rowOff>173408</xdr:rowOff>
    </xdr:to>
    <xdr:pic>
      <xdr:nvPicPr>
        <xdr:cNvPr id="5" name="Picture 4" descr="https://lh3.googleusercontent.com/pYgK_EgCmHmxbRp4N6IgRKNYRjsrKYAIJeAGp8pmAAPZuC9qrtOW0br0dryu2hXCB0f1dSZJ6cZgE9BgC28-LM8s0k-iev4zgT0clTq0sjTMLvXCAqraN3SKecbAL4pG9UHgt34Q">
          <a:extLst>
            <a:ext uri="{FF2B5EF4-FFF2-40B4-BE49-F238E27FC236}">
              <a16:creationId xmlns:a16="http://schemas.microsoft.com/office/drawing/2014/main" id="{0B28AB1E-B282-49BE-ACA4-44BECCB316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63"/>
        <a:stretch/>
      </xdr:blipFill>
      <xdr:spPr bwMode="auto">
        <a:xfrm>
          <a:off x="6225541" y="3352800"/>
          <a:ext cx="2453640" cy="2329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998083</xdr:colOff>
      <xdr:row>30</xdr:row>
      <xdr:rowOff>152400</xdr:rowOff>
    </xdr:from>
    <xdr:to>
      <xdr:col>8</xdr:col>
      <xdr:colOff>2240280</xdr:colOff>
      <xdr:row>33</xdr:row>
      <xdr:rowOff>185288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BC7463-D58A-468D-A8B8-4CFC1E42B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87403" y="6210300"/>
          <a:ext cx="1242197" cy="1160648"/>
        </a:xfrm>
        <a:prstGeom prst="rect">
          <a:avLst/>
        </a:prstGeom>
      </xdr:spPr>
    </xdr:pic>
    <xdr:clientData/>
  </xdr:twoCellAnchor>
  <xdr:twoCellAnchor editAs="oneCell">
    <xdr:from>
      <xdr:col>8</xdr:col>
      <xdr:colOff>1912483</xdr:colOff>
      <xdr:row>32</xdr:row>
      <xdr:rowOff>0</xdr:rowOff>
    </xdr:from>
    <xdr:to>
      <xdr:col>8</xdr:col>
      <xdr:colOff>2125861</xdr:colOff>
      <xdr:row>32</xdr:row>
      <xdr:rowOff>198137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EB85DE-5653-49E9-A1BA-68F50DF30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1803" y="6713220"/>
          <a:ext cx="213378" cy="19813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381001</xdr:colOff>
      <xdr:row>34</xdr:row>
      <xdr:rowOff>30480</xdr:rowOff>
    </xdr:from>
    <xdr:to>
      <xdr:col>8</xdr:col>
      <xdr:colOff>2286000</xdr:colOff>
      <xdr:row>43</xdr:row>
      <xdr:rowOff>171909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83A98E4-87D3-4BC3-A5CC-BABC7B2AED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r="25816" b="8745"/>
        <a:stretch/>
      </xdr:blipFill>
      <xdr:spPr>
        <a:xfrm>
          <a:off x="6370321" y="7688580"/>
          <a:ext cx="1904999" cy="1970229"/>
        </a:xfrm>
        <a:prstGeom prst="rect">
          <a:avLst/>
        </a:prstGeom>
      </xdr:spPr>
    </xdr:pic>
    <xdr:clientData/>
  </xdr:twoCellAnchor>
  <xdr:twoCellAnchor editAs="oneCell">
    <xdr:from>
      <xdr:col>8</xdr:col>
      <xdr:colOff>651439</xdr:colOff>
      <xdr:row>52</xdr:row>
      <xdr:rowOff>213361</xdr:rowOff>
    </xdr:from>
    <xdr:to>
      <xdr:col>8</xdr:col>
      <xdr:colOff>2385061</xdr:colOff>
      <xdr:row>54</xdr:row>
      <xdr:rowOff>195782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5A62D07-28EC-4FC5-B75C-9B2B7677C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7005819" y="11506901"/>
          <a:ext cx="1003501" cy="1733622"/>
        </a:xfrm>
        <a:prstGeom prst="rect">
          <a:avLst/>
        </a:prstGeom>
      </xdr:spPr>
    </xdr:pic>
    <xdr:clientData/>
  </xdr:twoCellAnchor>
  <xdr:twoCellAnchor editAs="oneCell">
    <xdr:from>
      <xdr:col>8</xdr:col>
      <xdr:colOff>1417250</xdr:colOff>
      <xdr:row>52</xdr:row>
      <xdr:rowOff>299791</xdr:rowOff>
    </xdr:from>
    <xdr:to>
      <xdr:col>8</xdr:col>
      <xdr:colOff>1691594</xdr:colOff>
      <xdr:row>53</xdr:row>
      <xdr:rowOff>55974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726CC7-9728-4DBF-B874-18524A573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16200000">
          <a:off x="7410380" y="11954581"/>
          <a:ext cx="266723" cy="274344"/>
        </a:xfrm>
        <a:prstGeom prst="rect">
          <a:avLst/>
        </a:prstGeom>
      </xdr:spPr>
    </xdr:pic>
    <xdr:clientData/>
  </xdr:twoCellAnchor>
  <xdr:twoCellAnchor editAs="oneCell">
    <xdr:from>
      <xdr:col>8</xdr:col>
      <xdr:colOff>1135380</xdr:colOff>
      <xdr:row>44</xdr:row>
      <xdr:rowOff>129540</xdr:rowOff>
    </xdr:from>
    <xdr:to>
      <xdr:col>8</xdr:col>
      <xdr:colOff>2312067</xdr:colOff>
      <xdr:row>50</xdr:row>
      <xdr:rowOff>198461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2464C7E-56D4-47B1-A607-9B05E806C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24700" y="9822180"/>
          <a:ext cx="1176687" cy="1585301"/>
        </a:xfrm>
        <a:prstGeom prst="rect">
          <a:avLst/>
        </a:prstGeom>
      </xdr:spPr>
    </xdr:pic>
    <xdr:clientData/>
  </xdr:twoCellAnchor>
  <xdr:oneCellAnchor>
    <xdr:from>
      <xdr:col>8</xdr:col>
      <xdr:colOff>1363910</xdr:colOff>
      <xdr:row>56</xdr:row>
      <xdr:rowOff>193111</xdr:rowOff>
    </xdr:from>
    <xdr:ext cx="274344" cy="266723"/>
    <xdr:pic>
      <xdr:nvPicPr>
        <xdr:cNvPr id="12" name="Picture 11">
          <a:extLst>
            <a:ext uri="{FF2B5EF4-FFF2-40B4-BE49-F238E27FC236}">
              <a16:creationId xmlns:a16="http://schemas.microsoft.com/office/drawing/2014/main" id="{EDDCE468-FEF7-4B8D-B2AA-A3FE565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16200000">
          <a:off x="7357040" y="13562401"/>
          <a:ext cx="266723" cy="27434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613338</xdr:colOff>
      <xdr:row>58</xdr:row>
      <xdr:rowOff>148661</xdr:rowOff>
    </xdr:from>
    <xdr:to>
      <xdr:col>8</xdr:col>
      <xdr:colOff>2346959</xdr:colOff>
      <xdr:row>60</xdr:row>
      <xdr:rowOff>224728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5B1FBC2-8919-44CC-A319-8FEE82F3C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6958995" y="13896944"/>
          <a:ext cx="1020947" cy="1733621"/>
        </a:xfrm>
        <a:prstGeom prst="rect">
          <a:avLst/>
        </a:prstGeom>
      </xdr:spPr>
    </xdr:pic>
    <xdr:clientData/>
  </xdr:twoCellAnchor>
  <xdr:twoCellAnchor editAs="oneCell">
    <xdr:from>
      <xdr:col>6</xdr:col>
      <xdr:colOff>655320</xdr:colOff>
      <xdr:row>0</xdr:row>
      <xdr:rowOff>38100</xdr:rowOff>
    </xdr:from>
    <xdr:to>
      <xdr:col>7</xdr:col>
      <xdr:colOff>693420</xdr:colOff>
      <xdr:row>4</xdr:row>
      <xdr:rowOff>116810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886CC6-4F10-4DA4-AAAE-62CA880305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87" r="21966"/>
        <a:stretch/>
      </xdr:blipFill>
      <xdr:spPr>
        <a:xfrm>
          <a:off x="4785360" y="38100"/>
          <a:ext cx="967740" cy="970250"/>
        </a:xfrm>
        <a:prstGeom prst="rect">
          <a:avLst/>
        </a:prstGeom>
      </xdr:spPr>
    </xdr:pic>
    <xdr:clientData/>
  </xdr:twoCellAnchor>
  <xdr:twoCellAnchor editAs="oneCell">
    <xdr:from>
      <xdr:col>3</xdr:col>
      <xdr:colOff>137161</xdr:colOff>
      <xdr:row>8</xdr:row>
      <xdr:rowOff>7620</xdr:rowOff>
    </xdr:from>
    <xdr:to>
      <xdr:col>6</xdr:col>
      <xdr:colOff>792480</xdr:colOff>
      <xdr:row>14</xdr:row>
      <xdr:rowOff>174529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B85C5D-FC6F-4854-946C-33537F131F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35920"/>
        <a:stretch/>
      </xdr:blipFill>
      <xdr:spPr>
        <a:xfrm>
          <a:off x="1478281" y="1645920"/>
          <a:ext cx="3444239" cy="1264189"/>
        </a:xfrm>
        <a:prstGeom prst="rect">
          <a:avLst/>
        </a:prstGeom>
      </xdr:spPr>
    </xdr:pic>
    <xdr:clientData/>
  </xdr:twoCellAnchor>
  <xdr:twoCellAnchor editAs="oneCell">
    <xdr:from>
      <xdr:col>8</xdr:col>
      <xdr:colOff>236221</xdr:colOff>
      <xdr:row>19</xdr:row>
      <xdr:rowOff>38100</xdr:rowOff>
    </xdr:from>
    <xdr:to>
      <xdr:col>8</xdr:col>
      <xdr:colOff>2689861</xdr:colOff>
      <xdr:row>31</xdr:row>
      <xdr:rowOff>173408</xdr:rowOff>
    </xdr:to>
    <xdr:pic>
      <xdr:nvPicPr>
        <xdr:cNvPr id="24" name="Picture 23" descr="https://lh3.googleusercontent.com/pYgK_EgCmHmxbRp4N6IgRKNYRjsrKYAIJeAGp8pmAAPZuC9qrtOW0br0dryu2hXCB0f1dSZJ6cZgE9BgC28-LM8s0k-iev4zgT0clTq0sjTMLvXCAqraN3SKecbAL4pG9UHgt34Q">
          <a:extLst>
            <a:ext uri="{FF2B5EF4-FFF2-40B4-BE49-F238E27FC236}">
              <a16:creationId xmlns:a16="http://schemas.microsoft.com/office/drawing/2014/main" id="{1C7EFEBE-88ED-4E2B-8F40-4FA5795DEE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63"/>
        <a:stretch/>
      </xdr:blipFill>
      <xdr:spPr bwMode="auto">
        <a:xfrm>
          <a:off x="6225541" y="4450080"/>
          <a:ext cx="2453640" cy="2329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998083</xdr:colOff>
      <xdr:row>32</xdr:row>
      <xdr:rowOff>152400</xdr:rowOff>
    </xdr:from>
    <xdr:to>
      <xdr:col>8</xdr:col>
      <xdr:colOff>2240280</xdr:colOff>
      <xdr:row>35</xdr:row>
      <xdr:rowOff>185288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DBF100-21C7-48DD-82FB-7FB2FF4A5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87403" y="6941820"/>
          <a:ext cx="1242197" cy="1160648"/>
        </a:xfrm>
        <a:prstGeom prst="rect">
          <a:avLst/>
        </a:prstGeom>
      </xdr:spPr>
    </xdr:pic>
    <xdr:clientData/>
  </xdr:twoCellAnchor>
  <xdr:twoCellAnchor editAs="oneCell">
    <xdr:from>
      <xdr:col>8</xdr:col>
      <xdr:colOff>1912483</xdr:colOff>
      <xdr:row>34</xdr:row>
      <xdr:rowOff>0</xdr:rowOff>
    </xdr:from>
    <xdr:to>
      <xdr:col>8</xdr:col>
      <xdr:colOff>2125861</xdr:colOff>
      <xdr:row>34</xdr:row>
      <xdr:rowOff>198137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510450-245A-4AC1-81CE-D7D64D68A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01803" y="7330440"/>
          <a:ext cx="213378" cy="19813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381001</xdr:colOff>
      <xdr:row>36</xdr:row>
      <xdr:rowOff>30480</xdr:rowOff>
    </xdr:from>
    <xdr:to>
      <xdr:col>8</xdr:col>
      <xdr:colOff>2286000</xdr:colOff>
      <xdr:row>45</xdr:row>
      <xdr:rowOff>171909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52AB78C-D0ED-4DF3-A2DB-30CAB75F4D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r="25816" b="8745"/>
        <a:stretch/>
      </xdr:blipFill>
      <xdr:spPr>
        <a:xfrm>
          <a:off x="6370321" y="7688580"/>
          <a:ext cx="1904999" cy="1970229"/>
        </a:xfrm>
        <a:prstGeom prst="rect">
          <a:avLst/>
        </a:prstGeom>
      </xdr:spPr>
    </xdr:pic>
    <xdr:clientData/>
  </xdr:twoCellAnchor>
  <xdr:twoCellAnchor editAs="oneCell">
    <xdr:from>
      <xdr:col>8</xdr:col>
      <xdr:colOff>651439</xdr:colOff>
      <xdr:row>54</xdr:row>
      <xdr:rowOff>213361</xdr:rowOff>
    </xdr:from>
    <xdr:to>
      <xdr:col>8</xdr:col>
      <xdr:colOff>2385061</xdr:colOff>
      <xdr:row>56</xdr:row>
      <xdr:rowOff>195782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E9BD305-E918-4CB6-93E0-8AFC91EFF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5400000">
          <a:off x="7005819" y="12238421"/>
          <a:ext cx="1003501" cy="1733622"/>
        </a:xfrm>
        <a:prstGeom prst="rect">
          <a:avLst/>
        </a:prstGeom>
      </xdr:spPr>
    </xdr:pic>
    <xdr:clientData/>
  </xdr:twoCellAnchor>
  <xdr:twoCellAnchor editAs="oneCell">
    <xdr:from>
      <xdr:col>8</xdr:col>
      <xdr:colOff>1417250</xdr:colOff>
      <xdr:row>54</xdr:row>
      <xdr:rowOff>299791</xdr:rowOff>
    </xdr:from>
    <xdr:to>
      <xdr:col>8</xdr:col>
      <xdr:colOff>1691594</xdr:colOff>
      <xdr:row>55</xdr:row>
      <xdr:rowOff>55974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446AEE3-5AB8-4FB2-9CAD-F3AED05B5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6200000">
          <a:off x="7410380" y="12686101"/>
          <a:ext cx="266723" cy="274344"/>
        </a:xfrm>
        <a:prstGeom prst="rect">
          <a:avLst/>
        </a:prstGeom>
      </xdr:spPr>
    </xdr:pic>
    <xdr:clientData/>
  </xdr:twoCellAnchor>
  <xdr:twoCellAnchor editAs="oneCell">
    <xdr:from>
      <xdr:col>8</xdr:col>
      <xdr:colOff>1135380</xdr:colOff>
      <xdr:row>46</xdr:row>
      <xdr:rowOff>129540</xdr:rowOff>
    </xdr:from>
    <xdr:to>
      <xdr:col>8</xdr:col>
      <xdr:colOff>2312067</xdr:colOff>
      <xdr:row>52</xdr:row>
      <xdr:rowOff>198461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086AB86-64FB-4232-B743-8F9375CA0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24700" y="10210800"/>
          <a:ext cx="1176687" cy="1585301"/>
        </a:xfrm>
        <a:prstGeom prst="rect">
          <a:avLst/>
        </a:prstGeom>
      </xdr:spPr>
    </xdr:pic>
    <xdr:clientData/>
  </xdr:twoCellAnchor>
  <xdr:oneCellAnchor>
    <xdr:from>
      <xdr:col>8</xdr:col>
      <xdr:colOff>1363910</xdr:colOff>
      <xdr:row>58</xdr:row>
      <xdr:rowOff>193111</xdr:rowOff>
    </xdr:from>
    <xdr:ext cx="274344" cy="266723"/>
    <xdr:pic>
      <xdr:nvPicPr>
        <xdr:cNvPr id="17" name="Picture 16">
          <a:extLst>
            <a:ext uri="{FF2B5EF4-FFF2-40B4-BE49-F238E27FC236}">
              <a16:creationId xmlns:a16="http://schemas.microsoft.com/office/drawing/2014/main" id="{C1F1D250-82A6-4FC7-9B8F-464A0C289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6200000">
          <a:off x="7357040" y="14293921"/>
          <a:ext cx="266723" cy="27434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91440</xdr:colOff>
      <xdr:row>4</xdr:row>
      <xdr:rowOff>228600</xdr:rowOff>
    </xdr:from>
    <xdr:to>
      <xdr:col>22</xdr:col>
      <xdr:colOff>175260</xdr:colOff>
      <xdr:row>16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C9FBA5-C63D-4546-8AFD-49706DCC6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6442-4AB6-41EC-A290-5FE907766E3F}">
  <sheetPr>
    <pageSetUpPr fitToPage="1"/>
  </sheetPr>
  <dimension ref="A1:J60"/>
  <sheetViews>
    <sheetView showGridLines="0" topLeftCell="A16" zoomScaleNormal="100" workbookViewId="0">
      <selection activeCell="O30" sqref="O30"/>
    </sheetView>
  </sheetViews>
  <sheetFormatPr defaultRowHeight="14.4" x14ac:dyDescent="0.3"/>
  <cols>
    <col min="1" max="2" width="3" customWidth="1"/>
    <col min="3" max="8" width="13.5546875" customWidth="1"/>
    <col min="9" max="9" width="47.44140625" customWidth="1"/>
  </cols>
  <sheetData>
    <row r="1" spans="1:10" x14ac:dyDescent="0.3">
      <c r="A1" s="16"/>
      <c r="H1" s="16"/>
    </row>
    <row r="2" spans="1:10" x14ac:dyDescent="0.3">
      <c r="A2" s="16"/>
      <c r="H2" s="16"/>
    </row>
    <row r="3" spans="1:10" ht="23.4" x14ac:dyDescent="0.45">
      <c r="B3" s="4" t="s">
        <v>0</v>
      </c>
      <c r="C3" s="2"/>
      <c r="D3" s="2"/>
      <c r="E3" s="2"/>
      <c r="F3" s="2"/>
      <c r="G3" s="2"/>
      <c r="H3" s="3"/>
    </row>
    <row r="4" spans="1:10" ht="18" x14ac:dyDescent="0.35">
      <c r="B4" s="5" t="s">
        <v>12</v>
      </c>
      <c r="C4" s="2"/>
      <c r="D4" s="2"/>
      <c r="E4" s="2"/>
      <c r="F4" s="2"/>
      <c r="G4" s="2"/>
      <c r="H4" s="3"/>
    </row>
    <row r="5" spans="1:10" x14ac:dyDescent="0.3">
      <c r="B5" s="1" t="s">
        <v>2</v>
      </c>
      <c r="C5" s="2"/>
      <c r="D5" s="2"/>
      <c r="E5" s="2"/>
      <c r="F5" s="2"/>
      <c r="G5" s="2"/>
      <c r="H5" s="3"/>
    </row>
    <row r="6" spans="1:10" ht="15" thickBot="1" x14ac:dyDescent="0.35">
      <c r="B6" s="6" t="s">
        <v>3</v>
      </c>
      <c r="C6" s="7"/>
      <c r="D6" s="7"/>
      <c r="E6" s="7"/>
      <c r="F6" s="20" t="s">
        <v>1</v>
      </c>
      <c r="G6" s="18"/>
      <c r="H6" s="19"/>
      <c r="I6" s="25"/>
      <c r="J6" s="21"/>
    </row>
    <row r="7" spans="1:10" ht="15" thickTop="1" x14ac:dyDescent="0.3">
      <c r="B7" s="26"/>
      <c r="C7" s="40"/>
      <c r="D7" s="10"/>
      <c r="E7" s="10"/>
      <c r="F7" s="10"/>
      <c r="G7" s="11"/>
      <c r="H7" s="12"/>
      <c r="I7" s="1"/>
    </row>
    <row r="8" spans="1:10" x14ac:dyDescent="0.3">
      <c r="B8" s="61" t="s">
        <v>50</v>
      </c>
      <c r="C8" s="62"/>
      <c r="D8" s="62"/>
      <c r="E8" s="62"/>
      <c r="F8" s="62"/>
      <c r="G8" s="62"/>
      <c r="H8" s="63"/>
      <c r="I8" s="1"/>
    </row>
    <row r="9" spans="1:10" x14ac:dyDescent="0.3">
      <c r="B9" s="55" t="s">
        <v>51</v>
      </c>
      <c r="C9" s="56"/>
      <c r="D9" s="56"/>
      <c r="E9" s="56"/>
      <c r="F9" s="56"/>
      <c r="G9" s="56"/>
      <c r="H9" s="57"/>
      <c r="I9" s="1"/>
    </row>
    <row r="10" spans="1:10" x14ac:dyDescent="0.3">
      <c r="B10" s="58"/>
      <c r="C10" s="59"/>
      <c r="D10" s="59"/>
      <c r="E10" s="59"/>
      <c r="F10" s="59"/>
      <c r="G10" s="59"/>
      <c r="H10" s="60"/>
      <c r="I10" s="1"/>
    </row>
    <row r="11" spans="1:10" x14ac:dyDescent="0.3">
      <c r="B11" s="58"/>
      <c r="C11" s="59"/>
      <c r="D11" s="59"/>
      <c r="E11" s="59"/>
      <c r="F11" s="59"/>
      <c r="G11" s="59"/>
      <c r="H11" s="60"/>
      <c r="I11" s="1"/>
    </row>
    <row r="12" spans="1:10" x14ac:dyDescent="0.3">
      <c r="B12" s="58"/>
      <c r="C12" s="59"/>
      <c r="D12" s="59"/>
      <c r="E12" s="59"/>
      <c r="F12" s="59"/>
      <c r="G12" s="59"/>
      <c r="H12" s="60"/>
      <c r="I12" s="1"/>
    </row>
    <row r="13" spans="1:10" x14ac:dyDescent="0.3">
      <c r="B13" s="58"/>
      <c r="C13" s="59"/>
      <c r="D13" s="59"/>
      <c r="E13" s="59"/>
      <c r="F13" s="59"/>
      <c r="G13" s="59"/>
      <c r="H13" s="60"/>
      <c r="I13" s="24"/>
      <c r="J13" s="21"/>
    </row>
    <row r="14" spans="1:10" x14ac:dyDescent="0.3">
      <c r="B14" s="64" t="s">
        <v>4</v>
      </c>
      <c r="C14" s="65"/>
      <c r="D14" s="65"/>
      <c r="E14" s="65"/>
      <c r="F14" s="65"/>
      <c r="G14" s="65"/>
      <c r="H14" s="66"/>
      <c r="I14" s="24"/>
      <c r="J14" s="21"/>
    </row>
    <row r="15" spans="1:10" x14ac:dyDescent="0.3">
      <c r="B15" s="42" t="s">
        <v>13</v>
      </c>
      <c r="C15" s="43"/>
      <c r="D15" s="44"/>
      <c r="E15" s="37" t="s">
        <v>14</v>
      </c>
      <c r="F15" s="38" t="s">
        <v>14</v>
      </c>
      <c r="G15" s="67" t="s">
        <v>38</v>
      </c>
      <c r="H15" s="67"/>
      <c r="I15" s="24"/>
      <c r="J15" s="21"/>
    </row>
    <row r="16" spans="1:10" ht="15.6" x14ac:dyDescent="0.3">
      <c r="B16" s="68" t="s">
        <v>6</v>
      </c>
      <c r="C16" s="69"/>
      <c r="D16" s="70"/>
      <c r="E16" s="8" t="s">
        <v>10</v>
      </c>
      <c r="F16" s="36" t="s">
        <v>37</v>
      </c>
      <c r="G16" s="71">
        <v>20</v>
      </c>
      <c r="H16" s="71"/>
      <c r="I16" s="24"/>
      <c r="J16" s="21"/>
    </row>
    <row r="17" spans="2:9" ht="15.6" x14ac:dyDescent="0.3">
      <c r="B17" s="51" t="s">
        <v>7</v>
      </c>
      <c r="C17" s="52"/>
      <c r="D17" s="53"/>
      <c r="E17" s="33" t="s">
        <v>11</v>
      </c>
      <c r="F17" s="36" t="s">
        <v>37</v>
      </c>
      <c r="G17" s="54">
        <v>-196</v>
      </c>
      <c r="H17" s="54"/>
      <c r="I17" s="13"/>
    </row>
    <row r="18" spans="2:9" x14ac:dyDescent="0.3">
      <c r="B18" s="64" t="s">
        <v>16</v>
      </c>
      <c r="C18" s="65"/>
      <c r="D18" s="65"/>
      <c r="E18" s="65"/>
      <c r="F18" s="65"/>
      <c r="G18" s="65"/>
      <c r="H18" s="66"/>
      <c r="I18" s="3"/>
    </row>
    <row r="19" spans="2:9" x14ac:dyDescent="0.3">
      <c r="B19" s="72" t="s">
        <v>36</v>
      </c>
      <c r="C19" s="75" t="s">
        <v>31</v>
      </c>
      <c r="D19" s="75"/>
      <c r="E19" s="8" t="s">
        <v>17</v>
      </c>
      <c r="F19" s="8" t="s">
        <v>5</v>
      </c>
      <c r="G19" s="76">
        <v>2.4430000000000001</v>
      </c>
      <c r="H19" s="76"/>
      <c r="I19" s="9"/>
    </row>
    <row r="20" spans="2:9" x14ac:dyDescent="0.3">
      <c r="B20" s="73"/>
      <c r="C20" s="75" t="s">
        <v>32</v>
      </c>
      <c r="D20" s="75"/>
      <c r="E20" s="8" t="s">
        <v>20</v>
      </c>
      <c r="F20" s="8" t="s">
        <v>5</v>
      </c>
      <c r="G20" s="76">
        <v>0.50009999999999999</v>
      </c>
      <c r="H20" s="76"/>
      <c r="I20" s="3"/>
    </row>
    <row r="21" spans="2:9" x14ac:dyDescent="0.3">
      <c r="B21" s="73"/>
      <c r="C21" s="75" t="s">
        <v>33</v>
      </c>
      <c r="D21" s="75"/>
      <c r="E21" s="8" t="s">
        <v>19</v>
      </c>
      <c r="F21" s="8" t="s">
        <v>5</v>
      </c>
      <c r="G21" s="76">
        <v>0.313967</v>
      </c>
      <c r="H21" s="76"/>
      <c r="I21" s="3"/>
    </row>
    <row r="22" spans="2:9" x14ac:dyDescent="0.3">
      <c r="B22" s="74"/>
      <c r="C22" s="75" t="s">
        <v>25</v>
      </c>
      <c r="D22" s="75"/>
      <c r="E22" s="8" t="s">
        <v>18</v>
      </c>
      <c r="F22" s="8" t="s">
        <v>5</v>
      </c>
      <c r="G22" s="76">
        <v>3.2469999999999999</v>
      </c>
      <c r="H22" s="76"/>
      <c r="I22" s="3"/>
    </row>
    <row r="23" spans="2:9" x14ac:dyDescent="0.3">
      <c r="B23" s="72" t="s">
        <v>35</v>
      </c>
      <c r="C23" s="75" t="s">
        <v>31</v>
      </c>
      <c r="D23" s="75"/>
      <c r="E23" s="8" t="s">
        <v>24</v>
      </c>
      <c r="F23" s="8" t="s">
        <v>5</v>
      </c>
      <c r="G23" s="77">
        <f>G19-G27</f>
        <v>-1.3745715613647125E-2</v>
      </c>
      <c r="H23" s="77"/>
      <c r="I23" s="3"/>
    </row>
    <row r="24" spans="2:9" x14ac:dyDescent="0.3">
      <c r="B24" s="73"/>
      <c r="C24" s="75" t="s">
        <v>32</v>
      </c>
      <c r="D24" s="75"/>
      <c r="E24" s="8" t="s">
        <v>23</v>
      </c>
      <c r="F24" s="8" t="s">
        <v>5</v>
      </c>
      <c r="G24" s="77">
        <f>G20-G28</f>
        <v>-3.9328818443151725E-3</v>
      </c>
      <c r="H24" s="77"/>
      <c r="I24" s="3"/>
    </row>
    <row r="25" spans="2:9" x14ac:dyDescent="0.3">
      <c r="B25" s="73"/>
      <c r="C25" s="75" t="s">
        <v>33</v>
      </c>
      <c r="D25" s="75"/>
      <c r="E25" s="8" t="s">
        <v>22</v>
      </c>
      <c r="F25" s="8" t="s">
        <v>5</v>
      </c>
      <c r="G25" s="77">
        <f t="shared" ref="G25:G26" si="0">G21-G29</f>
        <v>-2.9927963082675424E-3</v>
      </c>
      <c r="H25" s="77"/>
      <c r="I25" s="3"/>
    </row>
    <row r="26" spans="2:9" x14ac:dyDescent="0.3">
      <c r="B26" s="74"/>
      <c r="C26" s="75" t="s">
        <v>25</v>
      </c>
      <c r="D26" s="75"/>
      <c r="E26" s="23" t="s">
        <v>21</v>
      </c>
      <c r="F26" s="8" t="s">
        <v>5</v>
      </c>
      <c r="G26" s="77">
        <f t="shared" si="0"/>
        <v>-1.7806407543516478E-2</v>
      </c>
      <c r="H26" s="77"/>
      <c r="I26" s="3"/>
    </row>
    <row r="27" spans="2:9" x14ac:dyDescent="0.3">
      <c r="B27" s="72" t="s">
        <v>52</v>
      </c>
      <c r="C27" s="75" t="s">
        <v>31</v>
      </c>
      <c r="D27" s="75"/>
      <c r="E27" s="8" t="s">
        <v>17</v>
      </c>
      <c r="F27" s="8" t="s">
        <v>5</v>
      </c>
      <c r="G27" s="77">
        <f>(G19+0.0014)/(1+((1.0028)*alpha*(T_c-T_a)))</f>
        <v>2.4567457156136472</v>
      </c>
      <c r="H27" s="77"/>
      <c r="I27" s="3"/>
    </row>
    <row r="28" spans="2:9" x14ac:dyDescent="0.3">
      <c r="B28" s="73"/>
      <c r="C28" s="75" t="s">
        <v>32</v>
      </c>
      <c r="D28" s="75"/>
      <c r="E28" s="8" t="s">
        <v>20</v>
      </c>
      <c r="F28" s="8" t="s">
        <v>5</v>
      </c>
      <c r="G28" s="77">
        <f>(G20+0.0014)/(1+((1.0028)*alpha*(T_c-T_a)))</f>
        <v>0.50403288184431516</v>
      </c>
      <c r="H28" s="77"/>
      <c r="I28" s="3"/>
    </row>
    <row r="29" spans="2:9" x14ac:dyDescent="0.3">
      <c r="B29" s="73"/>
      <c r="C29" s="75" t="s">
        <v>33</v>
      </c>
      <c r="D29" s="75"/>
      <c r="E29" s="8" t="s">
        <v>19</v>
      </c>
      <c r="F29" s="8" t="s">
        <v>5</v>
      </c>
      <c r="G29" s="77">
        <f>(G21+0.0014)/(1+((1.0028)*alpha*(T_c-T_a)))</f>
        <v>0.31695979630826754</v>
      </c>
      <c r="H29" s="77"/>
      <c r="I29" s="3"/>
    </row>
    <row r="30" spans="2:9" x14ac:dyDescent="0.3">
      <c r="B30" s="74"/>
      <c r="C30" s="75" t="s">
        <v>25</v>
      </c>
      <c r="D30" s="75"/>
      <c r="E30" s="8" t="s">
        <v>18</v>
      </c>
      <c r="F30" s="8" t="s">
        <v>5</v>
      </c>
      <c r="G30" s="77">
        <f>(G22+0.0014)/(1+((1.0028)*alpha*(T_c-T_a)))</f>
        <v>3.2648064075435164</v>
      </c>
      <c r="H30" s="77"/>
      <c r="I30" s="22"/>
    </row>
    <row r="31" spans="2:9" x14ac:dyDescent="0.3">
      <c r="B31" s="64" t="s">
        <v>26</v>
      </c>
      <c r="C31" s="65"/>
      <c r="D31" s="65"/>
      <c r="E31" s="65"/>
      <c r="F31" s="65"/>
      <c r="G31" s="65"/>
      <c r="H31" s="66"/>
      <c r="I31" s="3"/>
    </row>
    <row r="32" spans="2:9" s="29" customFormat="1" ht="37.200000000000003" customHeight="1" x14ac:dyDescent="0.3">
      <c r="B32" s="27" t="s">
        <v>36</v>
      </c>
      <c r="C32" s="75" t="s">
        <v>39</v>
      </c>
      <c r="D32" s="75"/>
      <c r="E32" s="8" t="s">
        <v>17</v>
      </c>
      <c r="F32" s="8" t="s">
        <v>5</v>
      </c>
      <c r="G32" s="76">
        <v>0.995</v>
      </c>
      <c r="H32" s="76"/>
      <c r="I32" s="28"/>
    </row>
    <row r="33" spans="2:9" s="29" customFormat="1" ht="37.200000000000003" customHeight="1" x14ac:dyDescent="0.3">
      <c r="B33" s="27" t="s">
        <v>35</v>
      </c>
      <c r="C33" s="75" t="s">
        <v>39</v>
      </c>
      <c r="D33" s="75"/>
      <c r="E33" s="23" t="s">
        <v>24</v>
      </c>
      <c r="F33" s="8" t="s">
        <v>5</v>
      </c>
      <c r="G33" s="77">
        <f>G32-G34</f>
        <v>-6.4324296504000289E-3</v>
      </c>
      <c r="H33" s="77"/>
      <c r="I33" s="28"/>
    </row>
    <row r="34" spans="2:9" s="29" customFormat="1" ht="37.200000000000003" customHeight="1" x14ac:dyDescent="0.3">
      <c r="B34" s="31" t="s">
        <v>52</v>
      </c>
      <c r="C34" s="75" t="s">
        <v>39</v>
      </c>
      <c r="D34" s="75"/>
      <c r="E34" s="8" t="s">
        <v>17</v>
      </c>
      <c r="F34" s="8" t="s">
        <v>5</v>
      </c>
      <c r="G34" s="77">
        <f>(G32+0.0014)/(1+((1.0028)*alpha*(T_c-T_a)))</f>
        <v>1.0014324296504</v>
      </c>
      <c r="H34" s="77"/>
      <c r="I34" s="30"/>
    </row>
    <row r="35" spans="2:9" x14ac:dyDescent="0.3">
      <c r="B35" s="64" t="s">
        <v>27</v>
      </c>
      <c r="C35" s="65"/>
      <c r="D35" s="65"/>
      <c r="E35" s="65"/>
      <c r="F35" s="65"/>
      <c r="G35" s="65"/>
      <c r="H35" s="66"/>
      <c r="I35" s="3"/>
    </row>
    <row r="36" spans="2:9" ht="16.2" customHeight="1" x14ac:dyDescent="0.3">
      <c r="B36" s="72" t="s">
        <v>36</v>
      </c>
      <c r="C36" s="75" t="s">
        <v>40</v>
      </c>
      <c r="D36" s="75"/>
      <c r="E36" s="8" t="s">
        <v>17</v>
      </c>
      <c r="F36" s="8" t="s">
        <v>5</v>
      </c>
      <c r="G36" s="76">
        <v>3.4501300000000001</v>
      </c>
      <c r="H36" s="76"/>
      <c r="I36" s="9"/>
    </row>
    <row r="37" spans="2:9" ht="16.2" customHeight="1" x14ac:dyDescent="0.3">
      <c r="B37" s="73"/>
      <c r="C37" s="75" t="s">
        <v>41</v>
      </c>
      <c r="D37" s="75"/>
      <c r="E37" s="8" t="s">
        <v>20</v>
      </c>
      <c r="F37" s="8" t="s">
        <v>5</v>
      </c>
      <c r="G37" s="76">
        <v>0.93079999999999996</v>
      </c>
      <c r="H37" s="76"/>
      <c r="I37" s="3"/>
    </row>
    <row r="38" spans="2:9" ht="16.2" customHeight="1" x14ac:dyDescent="0.3">
      <c r="B38" s="73"/>
      <c r="C38" s="75" t="s">
        <v>42</v>
      </c>
      <c r="D38" s="75"/>
      <c r="E38" s="8" t="s">
        <v>19</v>
      </c>
      <c r="F38" s="8" t="s">
        <v>5</v>
      </c>
      <c r="G38" s="76">
        <v>1.5373000000000001</v>
      </c>
      <c r="H38" s="76"/>
      <c r="I38" s="3"/>
    </row>
    <row r="39" spans="2:9" ht="16.2" customHeight="1" x14ac:dyDescent="0.3">
      <c r="B39" s="72" t="s">
        <v>35</v>
      </c>
      <c r="C39" s="75" t="s">
        <v>40</v>
      </c>
      <c r="D39" s="75"/>
      <c r="E39" s="8" t="s">
        <v>24</v>
      </c>
      <c r="F39" s="8" t="s">
        <v>5</v>
      </c>
      <c r="G39" s="77">
        <f>G36-G42</f>
        <v>-1.8832338329230591E-2</v>
      </c>
      <c r="H39" s="77"/>
      <c r="I39" s="3"/>
    </row>
    <row r="40" spans="2:9" ht="16.2" customHeight="1" x14ac:dyDescent="0.3">
      <c r="B40" s="73"/>
      <c r="C40" s="75" t="s">
        <v>41</v>
      </c>
      <c r="D40" s="75"/>
      <c r="E40" s="8" t="s">
        <v>23</v>
      </c>
      <c r="F40" s="8" t="s">
        <v>5</v>
      </c>
      <c r="G40" s="77">
        <f t="shared" ref="G40:G41" si="1">G37-G43</f>
        <v>-6.1081803694329473E-3</v>
      </c>
      <c r="H40" s="77"/>
      <c r="I40" s="3"/>
    </row>
    <row r="41" spans="2:9" ht="16.2" customHeight="1" x14ac:dyDescent="0.3">
      <c r="B41" s="74"/>
      <c r="C41" s="75" t="s">
        <v>42</v>
      </c>
      <c r="D41" s="75"/>
      <c r="E41" s="8" t="s">
        <v>22</v>
      </c>
      <c r="F41" s="8" t="s">
        <v>5</v>
      </c>
      <c r="G41" s="77">
        <f t="shared" si="1"/>
        <v>-9.1713764583207791E-3</v>
      </c>
      <c r="H41" s="77"/>
      <c r="I41" s="3"/>
    </row>
    <row r="42" spans="2:9" ht="16.2" customHeight="1" x14ac:dyDescent="0.3">
      <c r="B42" s="72" t="s">
        <v>52</v>
      </c>
      <c r="C42" s="75" t="s">
        <v>40</v>
      </c>
      <c r="D42" s="75"/>
      <c r="E42" s="8" t="s">
        <v>17</v>
      </c>
      <c r="F42" s="8" t="s">
        <v>5</v>
      </c>
      <c r="G42" s="77">
        <f>(G36+0.0014)/(1+((1.0028)*alpha*(T_c-T_a)))</f>
        <v>3.4689623383292307</v>
      </c>
      <c r="H42" s="77"/>
      <c r="I42" s="3"/>
    </row>
    <row r="43" spans="2:9" ht="16.2" customHeight="1" x14ac:dyDescent="0.3">
      <c r="B43" s="73"/>
      <c r="C43" s="75" t="s">
        <v>41</v>
      </c>
      <c r="D43" s="75"/>
      <c r="E43" s="8" t="s">
        <v>20</v>
      </c>
      <c r="F43" s="8" t="s">
        <v>5</v>
      </c>
      <c r="G43" s="77">
        <f>(G37+0.0014)/(1+((1.0028)*alpha*(T_c-T_a)))</f>
        <v>0.93690818036943291</v>
      </c>
      <c r="H43" s="77"/>
      <c r="I43" s="3"/>
    </row>
    <row r="44" spans="2:9" ht="16.2" customHeight="1" x14ac:dyDescent="0.3">
      <c r="B44" s="74"/>
      <c r="C44" s="75" t="s">
        <v>42</v>
      </c>
      <c r="D44" s="75"/>
      <c r="E44" s="8" t="s">
        <v>19</v>
      </c>
      <c r="F44" s="8" t="s">
        <v>5</v>
      </c>
      <c r="G44" s="77">
        <f>(G38+0.0014)/(1+((1.0028)*alpha*(T_c-T_a)))</f>
        <v>1.5464713764583209</v>
      </c>
      <c r="H44" s="77"/>
      <c r="I44" s="22"/>
    </row>
    <row r="45" spans="2:9" x14ac:dyDescent="0.3">
      <c r="B45" s="64" t="s">
        <v>29</v>
      </c>
      <c r="C45" s="65"/>
      <c r="D45" s="65"/>
      <c r="E45" s="65"/>
      <c r="F45" s="65"/>
      <c r="G45" s="65"/>
      <c r="H45" s="66"/>
      <c r="I45" s="9"/>
    </row>
    <row r="46" spans="2:9" ht="21" customHeight="1" x14ac:dyDescent="0.3">
      <c r="B46" s="72" t="s">
        <v>36</v>
      </c>
      <c r="C46" s="78" t="s">
        <v>43</v>
      </c>
      <c r="D46" s="78"/>
      <c r="E46" s="32" t="s">
        <v>17</v>
      </c>
      <c r="F46" s="32" t="s">
        <v>5</v>
      </c>
      <c r="G46" s="67">
        <v>3.4501300000000001</v>
      </c>
      <c r="H46" s="67"/>
      <c r="I46" s="9"/>
    </row>
    <row r="47" spans="2:9" ht="21" customHeight="1" x14ac:dyDescent="0.3">
      <c r="B47" s="73"/>
      <c r="C47" s="75" t="s">
        <v>44</v>
      </c>
      <c r="D47" s="75"/>
      <c r="E47" s="8" t="s">
        <v>20</v>
      </c>
      <c r="F47" s="8" t="s">
        <v>5</v>
      </c>
      <c r="G47" s="76">
        <v>1.167</v>
      </c>
      <c r="H47" s="76"/>
      <c r="I47" s="3"/>
    </row>
    <row r="48" spans="2:9" ht="21" customHeight="1" x14ac:dyDescent="0.3">
      <c r="B48" s="79" t="s">
        <v>35</v>
      </c>
      <c r="C48" s="78" t="s">
        <v>43</v>
      </c>
      <c r="D48" s="78"/>
      <c r="E48" s="8" t="s">
        <v>24</v>
      </c>
      <c r="F48" s="8" t="s">
        <v>5</v>
      </c>
      <c r="G48" s="81">
        <f>G46-G50</f>
        <v>-1.8832338329230591E-2</v>
      </c>
      <c r="H48" s="81"/>
      <c r="I48" s="3"/>
    </row>
    <row r="49" spans="2:9" ht="21" customHeight="1" x14ac:dyDescent="0.3">
      <c r="B49" s="80"/>
      <c r="C49" s="75" t="s">
        <v>44</v>
      </c>
      <c r="D49" s="75"/>
      <c r="E49" s="8" t="s">
        <v>23</v>
      </c>
      <c r="F49" s="8" t="s">
        <v>5</v>
      </c>
      <c r="G49" s="81">
        <f>G47-G51</f>
        <v>-7.3011348891285355E-3</v>
      </c>
      <c r="H49" s="81"/>
      <c r="I49" s="3"/>
    </row>
    <row r="50" spans="2:9" ht="21" customHeight="1" x14ac:dyDescent="0.3">
      <c r="B50" s="72" t="s">
        <v>52</v>
      </c>
      <c r="C50" s="78" t="s">
        <v>43</v>
      </c>
      <c r="D50" s="78"/>
      <c r="E50" s="8" t="s">
        <v>17</v>
      </c>
      <c r="F50" s="8" t="s">
        <v>5</v>
      </c>
      <c r="G50" s="77">
        <f>(G46+0.0014)/(1+((1.0028)*alpha*(T_c-T_a)))</f>
        <v>3.4689623383292307</v>
      </c>
      <c r="H50" s="77"/>
      <c r="I50" s="3"/>
    </row>
    <row r="51" spans="2:9" ht="21" customHeight="1" x14ac:dyDescent="0.3">
      <c r="B51" s="73"/>
      <c r="C51" s="75" t="s">
        <v>44</v>
      </c>
      <c r="D51" s="75"/>
      <c r="E51" s="33" t="s">
        <v>20</v>
      </c>
      <c r="F51" s="33" t="s">
        <v>5</v>
      </c>
      <c r="G51" s="77">
        <f>(G47+0.0014)/(1+((1.0028)*alpha*(T_c-T_a)))</f>
        <v>1.1743011348891286</v>
      </c>
      <c r="H51" s="77"/>
      <c r="I51" s="22"/>
    </row>
    <row r="52" spans="2:9" x14ac:dyDescent="0.3">
      <c r="B52" s="64" t="s">
        <v>28</v>
      </c>
      <c r="C52" s="65"/>
      <c r="D52" s="65"/>
      <c r="E52" s="65"/>
      <c r="F52" s="65"/>
      <c r="G52" s="65"/>
      <c r="H52" s="66"/>
      <c r="I52" s="3"/>
    </row>
    <row r="53" spans="2:9" ht="40.200000000000003" customHeight="1" x14ac:dyDescent="0.3">
      <c r="B53" s="27" t="s">
        <v>36</v>
      </c>
      <c r="C53" s="78" t="s">
        <v>45</v>
      </c>
      <c r="D53" s="78"/>
      <c r="E53" s="32" t="s">
        <v>17</v>
      </c>
      <c r="F53" s="32" t="s">
        <v>5</v>
      </c>
      <c r="G53" s="67">
        <v>0.99429999999999996</v>
      </c>
      <c r="H53" s="67"/>
      <c r="I53" s="3"/>
    </row>
    <row r="54" spans="2:9" ht="40.200000000000003" customHeight="1" x14ac:dyDescent="0.3">
      <c r="B54" s="27" t="s">
        <v>35</v>
      </c>
      <c r="C54" s="78" t="s">
        <v>45</v>
      </c>
      <c r="D54" s="78"/>
      <c r="E54" s="23" t="s">
        <v>24</v>
      </c>
      <c r="F54" s="8" t="s">
        <v>5</v>
      </c>
      <c r="G54" s="77">
        <f>G53-G55</f>
        <v>-6.4288942221029099E-3</v>
      </c>
      <c r="H54" s="77"/>
      <c r="I54" s="3"/>
    </row>
    <row r="55" spans="2:9" ht="40.200000000000003" customHeight="1" x14ac:dyDescent="0.3">
      <c r="B55" s="31" t="s">
        <v>52</v>
      </c>
      <c r="C55" s="78" t="s">
        <v>45</v>
      </c>
      <c r="D55" s="78"/>
      <c r="E55" s="33" t="s">
        <v>17</v>
      </c>
      <c r="F55" s="33" t="s">
        <v>5</v>
      </c>
      <c r="G55" s="82">
        <f>(G53+0.0014)/(1+((1.0028)*alpha*(T_c-T_a)))</f>
        <v>1.0007288942221029</v>
      </c>
      <c r="H55" s="82"/>
      <c r="I55" s="22"/>
    </row>
    <row r="56" spans="2:9" x14ac:dyDescent="0.3">
      <c r="B56" s="64" t="s">
        <v>30</v>
      </c>
      <c r="C56" s="65"/>
      <c r="D56" s="65"/>
      <c r="E56" s="65"/>
      <c r="F56" s="65"/>
      <c r="G56" s="65"/>
      <c r="H56" s="66"/>
      <c r="I56" s="39"/>
    </row>
    <row r="57" spans="2:9" ht="37.200000000000003" customHeight="1" x14ac:dyDescent="0.3">
      <c r="B57" s="27" t="s">
        <v>36</v>
      </c>
      <c r="C57" s="78" t="s">
        <v>46</v>
      </c>
      <c r="D57" s="78"/>
      <c r="E57" s="32" t="s">
        <v>17</v>
      </c>
      <c r="F57" s="32" t="s">
        <v>5</v>
      </c>
      <c r="G57" s="67">
        <v>1.9693000000000001</v>
      </c>
      <c r="H57" s="67"/>
      <c r="I57" s="3"/>
    </row>
    <row r="58" spans="2:9" ht="37.200000000000003" customHeight="1" x14ac:dyDescent="0.3">
      <c r="B58" s="27" t="s">
        <v>35</v>
      </c>
      <c r="C58" s="78" t="s">
        <v>46</v>
      </c>
      <c r="D58" s="78"/>
      <c r="E58" s="23" t="s">
        <v>24</v>
      </c>
      <c r="F58" s="8" t="s">
        <v>5</v>
      </c>
      <c r="G58" s="81">
        <f>G57-G59</f>
        <v>-1.1353240778847473E-2</v>
      </c>
      <c r="H58" s="81"/>
      <c r="I58" s="3"/>
    </row>
    <row r="59" spans="2:9" ht="37.200000000000003" customHeight="1" x14ac:dyDescent="0.3">
      <c r="B59" s="31" t="s">
        <v>52</v>
      </c>
      <c r="C59" s="78" t="s">
        <v>46</v>
      </c>
      <c r="D59" s="78"/>
      <c r="E59" s="8" t="s">
        <v>17</v>
      </c>
      <c r="F59" s="8" t="s">
        <v>5</v>
      </c>
      <c r="G59" s="77">
        <f>(G57+0.0014)/(1+((1.0028)*alpha*(T_c-T_a)))</f>
        <v>1.9806532407788475</v>
      </c>
      <c r="H59" s="77"/>
      <c r="I59" s="22"/>
    </row>
    <row r="60" spans="2:9" x14ac:dyDescent="0.3">
      <c r="B60" s="13"/>
      <c r="C60" s="14"/>
      <c r="D60" s="14"/>
      <c r="E60" s="14"/>
      <c r="F60" s="14"/>
      <c r="G60" s="14"/>
      <c r="H60" s="14"/>
      <c r="I60" s="15"/>
    </row>
  </sheetData>
  <mergeCells count="95">
    <mergeCell ref="C59:D59"/>
    <mergeCell ref="G59:H59"/>
    <mergeCell ref="B52:H52"/>
    <mergeCell ref="C53:D53"/>
    <mergeCell ref="G53:H53"/>
    <mergeCell ref="C54:D54"/>
    <mergeCell ref="G54:H54"/>
    <mergeCell ref="C55:D55"/>
    <mergeCell ref="G55:H55"/>
    <mergeCell ref="B56:H56"/>
    <mergeCell ref="C57:D57"/>
    <mergeCell ref="G57:H57"/>
    <mergeCell ref="C58:D58"/>
    <mergeCell ref="G58:H58"/>
    <mergeCell ref="B48:B49"/>
    <mergeCell ref="C48:D48"/>
    <mergeCell ref="G48:H48"/>
    <mergeCell ref="C49:D49"/>
    <mergeCell ref="G49:H49"/>
    <mergeCell ref="B50:B51"/>
    <mergeCell ref="C50:D50"/>
    <mergeCell ref="G50:H50"/>
    <mergeCell ref="C51:D51"/>
    <mergeCell ref="G51:H51"/>
    <mergeCell ref="B45:H45"/>
    <mergeCell ref="B46:B47"/>
    <mergeCell ref="C46:D46"/>
    <mergeCell ref="G46:H46"/>
    <mergeCell ref="C47:D47"/>
    <mergeCell ref="G47:H47"/>
    <mergeCell ref="B42:B44"/>
    <mergeCell ref="C42:D42"/>
    <mergeCell ref="G42:H42"/>
    <mergeCell ref="C43:D43"/>
    <mergeCell ref="G43:H43"/>
    <mergeCell ref="C44:D44"/>
    <mergeCell ref="G44:H44"/>
    <mergeCell ref="B39:B41"/>
    <mergeCell ref="C39:D39"/>
    <mergeCell ref="G39:H39"/>
    <mergeCell ref="C40:D40"/>
    <mergeCell ref="G40:H40"/>
    <mergeCell ref="C41:D41"/>
    <mergeCell ref="G41:H41"/>
    <mergeCell ref="B35:H35"/>
    <mergeCell ref="B36:B38"/>
    <mergeCell ref="C36:D36"/>
    <mergeCell ref="G36:H36"/>
    <mergeCell ref="C37:D37"/>
    <mergeCell ref="G37:H37"/>
    <mergeCell ref="C38:D38"/>
    <mergeCell ref="G38:H38"/>
    <mergeCell ref="C34:D34"/>
    <mergeCell ref="G34:H34"/>
    <mergeCell ref="B27:B30"/>
    <mergeCell ref="C27:D27"/>
    <mergeCell ref="G27:H27"/>
    <mergeCell ref="C28:D28"/>
    <mergeCell ref="G28:H28"/>
    <mergeCell ref="C29:D29"/>
    <mergeCell ref="G29:H29"/>
    <mergeCell ref="C30:D30"/>
    <mergeCell ref="G30:H30"/>
    <mergeCell ref="B31:H31"/>
    <mergeCell ref="C32:D32"/>
    <mergeCell ref="G32:H32"/>
    <mergeCell ref="C33:D33"/>
    <mergeCell ref="G33:H33"/>
    <mergeCell ref="B23:B26"/>
    <mergeCell ref="C23:D23"/>
    <mergeCell ref="G23:H23"/>
    <mergeCell ref="C24:D24"/>
    <mergeCell ref="G24:H24"/>
    <mergeCell ref="C25:D25"/>
    <mergeCell ref="G25:H25"/>
    <mergeCell ref="C26:D26"/>
    <mergeCell ref="G26:H26"/>
    <mergeCell ref="B18:H18"/>
    <mergeCell ref="B19:B22"/>
    <mergeCell ref="C19:D19"/>
    <mergeCell ref="G19:H19"/>
    <mergeCell ref="C20:D20"/>
    <mergeCell ref="G20:H20"/>
    <mergeCell ref="C21:D21"/>
    <mergeCell ref="G21:H21"/>
    <mergeCell ref="C22:D22"/>
    <mergeCell ref="G22:H22"/>
    <mergeCell ref="B17:D17"/>
    <mergeCell ref="G17:H17"/>
    <mergeCell ref="B9:H13"/>
    <mergeCell ref="B8:H8"/>
    <mergeCell ref="B14:H14"/>
    <mergeCell ref="G15:H15"/>
    <mergeCell ref="B16:D16"/>
    <mergeCell ref="G16:H16"/>
  </mergeCells>
  <dataValidations count="1">
    <dataValidation type="list" allowBlank="1" showInputMessage="1" showErrorMessage="1" sqref="G15:H17" xr:uid="{0C532272-0C2D-4B9D-9058-1204DB5F215E}">
      <formula1>"Aluminum, Stainless Steel"</formula1>
    </dataValidation>
  </dataValidations>
  <pageMargins left="0.7" right="0.7" top="0.75" bottom="0.75" header="0.3" footer="0.3"/>
  <pageSetup scale="68" fitToHeight="0" orientation="portrait" r:id="rId1"/>
  <rowBreaks count="1" manualBreakCount="1">
    <brk id="51" min="1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BC6F4-EC26-4E4F-A8B7-597A44527799}">
  <sheetPr>
    <pageSetUpPr fitToPage="1"/>
  </sheetPr>
  <dimension ref="A1:J62"/>
  <sheetViews>
    <sheetView showGridLines="0" topLeftCell="A50" zoomScaleNormal="100" workbookViewId="0">
      <selection activeCell="K32" sqref="K32"/>
    </sheetView>
  </sheetViews>
  <sheetFormatPr defaultRowHeight="14.4" x14ac:dyDescent="0.3"/>
  <cols>
    <col min="1" max="2" width="3" customWidth="1"/>
    <col min="3" max="8" width="13.5546875" customWidth="1"/>
    <col min="9" max="9" width="47.44140625" customWidth="1"/>
  </cols>
  <sheetData>
    <row r="1" spans="1:10" x14ac:dyDescent="0.3">
      <c r="A1" s="16"/>
      <c r="H1" s="16"/>
    </row>
    <row r="2" spans="1:10" x14ac:dyDescent="0.3">
      <c r="A2" s="16"/>
      <c r="H2" s="16"/>
    </row>
    <row r="3" spans="1:10" ht="23.4" x14ac:dyDescent="0.45">
      <c r="B3" s="4" t="s">
        <v>0</v>
      </c>
      <c r="C3" s="2"/>
      <c r="D3" s="2"/>
      <c r="E3" s="2"/>
      <c r="F3" s="2"/>
      <c r="G3" s="2"/>
      <c r="H3" s="3"/>
    </row>
    <row r="4" spans="1:10" ht="18" x14ac:dyDescent="0.35">
      <c r="B4" s="5" t="s">
        <v>12</v>
      </c>
      <c r="C4" s="2"/>
      <c r="D4" s="2"/>
      <c r="E4" s="2"/>
      <c r="F4" s="2"/>
      <c r="G4" s="2"/>
      <c r="H4" s="3"/>
    </row>
    <row r="5" spans="1:10" x14ac:dyDescent="0.3">
      <c r="B5" s="1" t="s">
        <v>2</v>
      </c>
      <c r="C5" s="2"/>
      <c r="D5" s="2"/>
      <c r="E5" s="2"/>
      <c r="F5" s="2"/>
      <c r="G5" s="2"/>
      <c r="H5" s="3"/>
    </row>
    <row r="6" spans="1:10" ht="15" thickBot="1" x14ac:dyDescent="0.35">
      <c r="B6" s="6" t="s">
        <v>3</v>
      </c>
      <c r="C6" s="7"/>
      <c r="D6" s="7"/>
      <c r="E6" s="7"/>
      <c r="F6" s="20" t="s">
        <v>1</v>
      </c>
      <c r="G6" s="18"/>
      <c r="H6" s="19"/>
      <c r="I6" s="25"/>
      <c r="J6" s="21"/>
    </row>
    <row r="7" spans="1:10" ht="15" thickTop="1" x14ac:dyDescent="0.3">
      <c r="B7" s="26"/>
      <c r="C7" s="40"/>
      <c r="D7" s="10"/>
      <c r="E7" s="10"/>
      <c r="F7" s="10"/>
      <c r="G7" s="11"/>
      <c r="H7" s="12"/>
      <c r="I7" s="1"/>
    </row>
    <row r="8" spans="1:10" x14ac:dyDescent="0.3">
      <c r="B8" s="61" t="s">
        <v>15</v>
      </c>
      <c r="C8" s="62"/>
      <c r="D8" s="62"/>
      <c r="E8" s="62"/>
      <c r="F8" s="62"/>
      <c r="G8" s="62"/>
      <c r="H8" s="63"/>
      <c r="I8" s="1"/>
    </row>
    <row r="9" spans="1:10" x14ac:dyDescent="0.3">
      <c r="B9" s="1"/>
      <c r="C9" s="41"/>
      <c r="D9" s="10"/>
      <c r="E9" s="10"/>
      <c r="F9" s="10"/>
      <c r="G9" s="11"/>
      <c r="H9" s="12"/>
      <c r="I9" s="1"/>
    </row>
    <row r="10" spans="1:10" x14ac:dyDescent="0.3">
      <c r="B10" s="1"/>
      <c r="C10" s="10"/>
      <c r="D10" s="10"/>
      <c r="E10" s="10"/>
      <c r="F10" s="10"/>
      <c r="G10" s="11"/>
      <c r="H10" s="12"/>
      <c r="I10" s="1"/>
    </row>
    <row r="11" spans="1:10" x14ac:dyDescent="0.3">
      <c r="B11" s="1"/>
      <c r="C11" s="10"/>
      <c r="D11" s="10"/>
      <c r="E11" s="10"/>
      <c r="F11" s="10"/>
      <c r="G11" s="11"/>
      <c r="H11" s="12"/>
      <c r="I11" s="1"/>
    </row>
    <row r="12" spans="1:10" x14ac:dyDescent="0.3">
      <c r="B12" s="1"/>
      <c r="C12" s="10"/>
      <c r="D12" s="10"/>
      <c r="E12" s="10"/>
      <c r="F12" s="10"/>
      <c r="G12" s="11"/>
      <c r="H12" s="12"/>
      <c r="I12" s="1"/>
    </row>
    <row r="13" spans="1:10" x14ac:dyDescent="0.3">
      <c r="B13" s="1"/>
      <c r="C13" s="10"/>
      <c r="D13" s="10"/>
      <c r="E13" s="10"/>
      <c r="F13" s="10"/>
      <c r="G13" s="11"/>
      <c r="H13" s="12"/>
      <c r="I13" s="24"/>
      <c r="J13" s="21"/>
    </row>
    <row r="14" spans="1:10" x14ac:dyDescent="0.3">
      <c r="B14" s="1"/>
      <c r="C14" s="10"/>
      <c r="D14" s="10"/>
      <c r="E14" s="10"/>
      <c r="F14" s="10"/>
      <c r="G14" s="11"/>
      <c r="H14" s="12"/>
      <c r="I14" s="24"/>
      <c r="J14" s="21"/>
    </row>
    <row r="15" spans="1:10" x14ac:dyDescent="0.3">
      <c r="B15" s="13"/>
      <c r="C15" s="10"/>
      <c r="D15" s="10"/>
      <c r="E15" s="10"/>
      <c r="F15" s="10"/>
      <c r="G15" s="11"/>
      <c r="H15" s="12"/>
      <c r="I15" s="24"/>
      <c r="J15" s="21"/>
    </row>
    <row r="16" spans="1:10" x14ac:dyDescent="0.3">
      <c r="B16" s="64" t="s">
        <v>4</v>
      </c>
      <c r="C16" s="65"/>
      <c r="D16" s="65"/>
      <c r="E16" s="65"/>
      <c r="F16" s="65"/>
      <c r="G16" s="65"/>
      <c r="H16" s="66"/>
      <c r="I16" s="24"/>
      <c r="J16" s="21"/>
    </row>
    <row r="17" spans="2:10" x14ac:dyDescent="0.3">
      <c r="B17" s="42" t="s">
        <v>13</v>
      </c>
      <c r="C17" s="43"/>
      <c r="D17" s="44"/>
      <c r="E17" s="37" t="s">
        <v>14</v>
      </c>
      <c r="F17" s="38" t="s">
        <v>14</v>
      </c>
      <c r="G17" s="67" t="s">
        <v>38</v>
      </c>
      <c r="H17" s="67"/>
      <c r="I17" s="24"/>
      <c r="J17" s="21"/>
    </row>
    <row r="18" spans="2:10" ht="15.6" x14ac:dyDescent="0.3">
      <c r="B18" s="68" t="s">
        <v>6</v>
      </c>
      <c r="C18" s="69"/>
      <c r="D18" s="70"/>
      <c r="E18" s="8" t="s">
        <v>10</v>
      </c>
      <c r="F18" s="36" t="s">
        <v>37</v>
      </c>
      <c r="G18" s="71">
        <v>20</v>
      </c>
      <c r="H18" s="71"/>
      <c r="I18" s="24"/>
      <c r="J18" s="21"/>
    </row>
    <row r="19" spans="2:10" ht="15.6" x14ac:dyDescent="0.3">
      <c r="B19" s="51" t="s">
        <v>7</v>
      </c>
      <c r="C19" s="52"/>
      <c r="D19" s="53"/>
      <c r="E19" s="33" t="s">
        <v>11</v>
      </c>
      <c r="F19" s="36" t="s">
        <v>37</v>
      </c>
      <c r="G19" s="54">
        <v>-196</v>
      </c>
      <c r="H19" s="54"/>
      <c r="I19" s="13"/>
    </row>
    <row r="20" spans="2:10" x14ac:dyDescent="0.3">
      <c r="B20" s="64" t="s">
        <v>16</v>
      </c>
      <c r="C20" s="65"/>
      <c r="D20" s="65"/>
      <c r="E20" s="65"/>
      <c r="F20" s="65"/>
      <c r="G20" s="65"/>
      <c r="H20" s="66"/>
      <c r="I20" s="3"/>
    </row>
    <row r="21" spans="2:10" x14ac:dyDescent="0.3">
      <c r="B21" s="72" t="s">
        <v>34</v>
      </c>
      <c r="C21" s="75" t="s">
        <v>31</v>
      </c>
      <c r="D21" s="75"/>
      <c r="E21" s="8" t="s">
        <v>17</v>
      </c>
      <c r="F21" s="8" t="s">
        <v>5</v>
      </c>
      <c r="G21" s="76">
        <v>2.9817999999999998</v>
      </c>
      <c r="H21" s="76"/>
      <c r="I21" s="9"/>
    </row>
    <row r="22" spans="2:10" x14ac:dyDescent="0.3">
      <c r="B22" s="73"/>
      <c r="C22" s="75" t="s">
        <v>32</v>
      </c>
      <c r="D22" s="75"/>
      <c r="E22" s="8" t="s">
        <v>20</v>
      </c>
      <c r="F22" s="8" t="s">
        <v>5</v>
      </c>
      <c r="G22" s="76">
        <v>0.50009999999999999</v>
      </c>
      <c r="H22" s="76"/>
      <c r="I22" s="3"/>
    </row>
    <row r="23" spans="2:10" x14ac:dyDescent="0.3">
      <c r="B23" s="73"/>
      <c r="C23" s="75" t="s">
        <v>33</v>
      </c>
      <c r="D23" s="75"/>
      <c r="E23" s="8" t="s">
        <v>19</v>
      </c>
      <c r="F23" s="8" t="s">
        <v>5</v>
      </c>
      <c r="G23" s="76">
        <v>0.313967</v>
      </c>
      <c r="H23" s="76"/>
      <c r="I23" s="3"/>
    </row>
    <row r="24" spans="2:10" x14ac:dyDescent="0.3">
      <c r="B24" s="74"/>
      <c r="C24" s="75" t="s">
        <v>25</v>
      </c>
      <c r="D24" s="75"/>
      <c r="E24" s="8" t="s">
        <v>18</v>
      </c>
      <c r="F24" s="8" t="s">
        <v>5</v>
      </c>
      <c r="G24" s="76">
        <v>3.2469999999999999</v>
      </c>
      <c r="H24" s="76"/>
      <c r="I24" s="3"/>
    </row>
    <row r="25" spans="2:10" x14ac:dyDescent="0.3">
      <c r="B25" s="72" t="s">
        <v>35</v>
      </c>
      <c r="C25" s="75" t="s">
        <v>31</v>
      </c>
      <c r="D25" s="75"/>
      <c r="E25" s="8" t="s">
        <v>24</v>
      </c>
      <c r="F25" s="8" t="s">
        <v>5</v>
      </c>
      <c r="G25" s="77">
        <f>G21*alpha*(T_c-T_a)</f>
        <v>-1.4942396160000001E-2</v>
      </c>
      <c r="H25" s="77"/>
      <c r="I25" s="3"/>
    </row>
    <row r="26" spans="2:10" x14ac:dyDescent="0.3">
      <c r="B26" s="73"/>
      <c r="C26" s="75" t="s">
        <v>32</v>
      </c>
      <c r="D26" s="75"/>
      <c r="E26" s="8" t="s">
        <v>23</v>
      </c>
      <c r="F26" s="8" t="s">
        <v>5</v>
      </c>
      <c r="G26" s="77">
        <f>G22*alpha*(T_c-T_a)</f>
        <v>-2.5061011200000001E-3</v>
      </c>
      <c r="H26" s="77"/>
      <c r="I26" s="3"/>
    </row>
    <row r="27" spans="2:10" x14ac:dyDescent="0.3">
      <c r="B27" s="73"/>
      <c r="C27" s="75" t="s">
        <v>33</v>
      </c>
      <c r="D27" s="75"/>
      <c r="E27" s="8" t="s">
        <v>22</v>
      </c>
      <c r="F27" s="8" t="s">
        <v>5</v>
      </c>
      <c r="G27" s="77">
        <f>G23*alpha*(T_c-T_a)</f>
        <v>-1.5733514304000001E-3</v>
      </c>
      <c r="H27" s="77"/>
      <c r="I27" s="3"/>
    </row>
    <row r="28" spans="2:10" x14ac:dyDescent="0.3">
      <c r="B28" s="74"/>
      <c r="C28" s="75" t="s">
        <v>25</v>
      </c>
      <c r="D28" s="75"/>
      <c r="E28" s="23" t="s">
        <v>21</v>
      </c>
      <c r="F28" s="8" t="s">
        <v>5</v>
      </c>
      <c r="G28" s="77">
        <f>G24*alpha*(T_c-T_a)</f>
        <v>-1.6271366400000001E-2</v>
      </c>
      <c r="H28" s="77"/>
      <c r="I28" s="3"/>
    </row>
    <row r="29" spans="2:10" x14ac:dyDescent="0.3">
      <c r="B29" s="72" t="s">
        <v>36</v>
      </c>
      <c r="C29" s="75" t="s">
        <v>31</v>
      </c>
      <c r="D29" s="75"/>
      <c r="E29" s="8" t="s">
        <v>17</v>
      </c>
      <c r="F29" s="8" t="s">
        <v>5</v>
      </c>
      <c r="G29" s="77">
        <f>G21+G25</f>
        <v>2.9668576038399999</v>
      </c>
      <c r="H29" s="77"/>
      <c r="I29" s="3"/>
    </row>
    <row r="30" spans="2:10" x14ac:dyDescent="0.3">
      <c r="B30" s="73"/>
      <c r="C30" s="75" t="s">
        <v>32</v>
      </c>
      <c r="D30" s="75"/>
      <c r="E30" s="8" t="s">
        <v>20</v>
      </c>
      <c r="F30" s="8" t="s">
        <v>5</v>
      </c>
      <c r="G30" s="77">
        <f t="shared" ref="G30:G32" si="0">G22+G26</f>
        <v>0.49759389888</v>
      </c>
      <c r="H30" s="77"/>
      <c r="I30" s="3"/>
    </row>
    <row r="31" spans="2:10" x14ac:dyDescent="0.3">
      <c r="B31" s="73"/>
      <c r="C31" s="75" t="s">
        <v>33</v>
      </c>
      <c r="D31" s="75"/>
      <c r="E31" s="8" t="s">
        <v>19</v>
      </c>
      <c r="F31" s="8" t="s">
        <v>5</v>
      </c>
      <c r="G31" s="77">
        <f t="shared" si="0"/>
        <v>0.3123936485696</v>
      </c>
      <c r="H31" s="77"/>
      <c r="I31" s="3"/>
    </row>
    <row r="32" spans="2:10" x14ac:dyDescent="0.3">
      <c r="B32" s="74"/>
      <c r="C32" s="75" t="s">
        <v>25</v>
      </c>
      <c r="D32" s="75"/>
      <c r="E32" s="8" t="s">
        <v>18</v>
      </c>
      <c r="F32" s="8" t="s">
        <v>5</v>
      </c>
      <c r="G32" s="77">
        <f t="shared" si="0"/>
        <v>3.2307286336000001</v>
      </c>
      <c r="H32" s="77"/>
      <c r="I32" s="22"/>
    </row>
    <row r="33" spans="2:9" x14ac:dyDescent="0.3">
      <c r="B33" s="64" t="s">
        <v>26</v>
      </c>
      <c r="C33" s="65"/>
      <c r="D33" s="65"/>
      <c r="E33" s="65"/>
      <c r="F33" s="65"/>
      <c r="G33" s="65"/>
      <c r="H33" s="66"/>
      <c r="I33" s="3"/>
    </row>
    <row r="34" spans="2:9" s="29" customFormat="1" ht="37.200000000000003" customHeight="1" x14ac:dyDescent="0.3">
      <c r="B34" s="27" t="s">
        <v>34</v>
      </c>
      <c r="C34" s="75" t="s">
        <v>39</v>
      </c>
      <c r="D34" s="75"/>
      <c r="E34" s="8" t="s">
        <v>17</v>
      </c>
      <c r="F34" s="8" t="s">
        <v>5</v>
      </c>
      <c r="G34" s="76">
        <v>0.995</v>
      </c>
      <c r="H34" s="76"/>
      <c r="I34" s="28"/>
    </row>
    <row r="35" spans="2:9" s="29" customFormat="1" ht="37.200000000000003" customHeight="1" x14ac:dyDescent="0.3">
      <c r="B35" s="27" t="s">
        <v>35</v>
      </c>
      <c r="C35" s="75" t="s">
        <v>39</v>
      </c>
      <c r="D35" s="75"/>
      <c r="E35" s="23" t="s">
        <v>24</v>
      </c>
      <c r="F35" s="8" t="s">
        <v>5</v>
      </c>
      <c r="G35" s="77">
        <f>G34*alpha*(T_c-T_a)</f>
        <v>-4.9861440000000005E-3</v>
      </c>
      <c r="H35" s="77"/>
      <c r="I35" s="28"/>
    </row>
    <row r="36" spans="2:9" s="29" customFormat="1" ht="37.200000000000003" customHeight="1" x14ac:dyDescent="0.3">
      <c r="B36" s="31" t="s">
        <v>36</v>
      </c>
      <c r="C36" s="75" t="s">
        <v>39</v>
      </c>
      <c r="D36" s="75"/>
      <c r="E36" s="8" t="s">
        <v>17</v>
      </c>
      <c r="F36" s="8" t="s">
        <v>5</v>
      </c>
      <c r="G36" s="77">
        <f>G34+G35</f>
        <v>0.99001385600000003</v>
      </c>
      <c r="H36" s="77"/>
      <c r="I36" s="30"/>
    </row>
    <row r="37" spans="2:9" x14ac:dyDescent="0.3">
      <c r="B37" s="64" t="s">
        <v>27</v>
      </c>
      <c r="C37" s="65"/>
      <c r="D37" s="65"/>
      <c r="E37" s="65"/>
      <c r="F37" s="65"/>
      <c r="G37" s="65"/>
      <c r="H37" s="66"/>
      <c r="I37" s="3"/>
    </row>
    <row r="38" spans="2:9" ht="16.2" customHeight="1" x14ac:dyDescent="0.3">
      <c r="B38" s="72" t="s">
        <v>34</v>
      </c>
      <c r="C38" s="75" t="s">
        <v>40</v>
      </c>
      <c r="D38" s="75"/>
      <c r="E38" s="8" t="s">
        <v>17</v>
      </c>
      <c r="F38" s="8" t="s">
        <v>5</v>
      </c>
      <c r="G38" s="76">
        <v>3.4501300000000001</v>
      </c>
      <c r="H38" s="76"/>
      <c r="I38" s="9"/>
    </row>
    <row r="39" spans="2:9" ht="16.2" customHeight="1" x14ac:dyDescent="0.3">
      <c r="B39" s="73"/>
      <c r="C39" s="75" t="s">
        <v>41</v>
      </c>
      <c r="D39" s="75"/>
      <c r="E39" s="8" t="s">
        <v>20</v>
      </c>
      <c r="F39" s="8" t="s">
        <v>5</v>
      </c>
      <c r="G39" s="76">
        <v>0.93079999999999996</v>
      </c>
      <c r="H39" s="76"/>
      <c r="I39" s="3"/>
    </row>
    <row r="40" spans="2:9" ht="16.2" customHeight="1" x14ac:dyDescent="0.3">
      <c r="B40" s="73"/>
      <c r="C40" s="75" t="s">
        <v>42</v>
      </c>
      <c r="D40" s="75"/>
      <c r="E40" s="8" t="s">
        <v>19</v>
      </c>
      <c r="F40" s="8" t="s">
        <v>5</v>
      </c>
      <c r="G40" s="76">
        <v>1.5373000000000001</v>
      </c>
      <c r="H40" s="76"/>
      <c r="I40" s="3"/>
    </row>
    <row r="41" spans="2:9" ht="16.2" customHeight="1" x14ac:dyDescent="0.3">
      <c r="B41" s="72" t="s">
        <v>35</v>
      </c>
      <c r="C41" s="75" t="s">
        <v>40</v>
      </c>
      <c r="D41" s="75"/>
      <c r="E41" s="8" t="s">
        <v>24</v>
      </c>
      <c r="F41" s="8" t="s">
        <v>5</v>
      </c>
      <c r="G41" s="77">
        <f>G38*alpha*(T_c-T_a)</f>
        <v>-1.7289291456000003E-2</v>
      </c>
      <c r="H41" s="77"/>
      <c r="I41" s="3"/>
    </row>
    <row r="42" spans="2:9" ht="16.2" customHeight="1" x14ac:dyDescent="0.3">
      <c r="B42" s="73"/>
      <c r="C42" s="75" t="s">
        <v>41</v>
      </c>
      <c r="D42" s="75"/>
      <c r="E42" s="8" t="s">
        <v>23</v>
      </c>
      <c r="F42" s="8" t="s">
        <v>5</v>
      </c>
      <c r="G42" s="77">
        <f>G39*alpha*(T_c-T_a)</f>
        <v>-4.6644249600000008E-3</v>
      </c>
      <c r="H42" s="77"/>
      <c r="I42" s="3"/>
    </row>
    <row r="43" spans="2:9" ht="16.2" customHeight="1" x14ac:dyDescent="0.3">
      <c r="B43" s="74"/>
      <c r="C43" s="75" t="s">
        <v>42</v>
      </c>
      <c r="D43" s="75"/>
      <c r="E43" s="8" t="s">
        <v>22</v>
      </c>
      <c r="F43" s="8" t="s">
        <v>5</v>
      </c>
      <c r="G43" s="77">
        <f>G40*alpha*(T_c-T_a)</f>
        <v>-7.703717760000001E-3</v>
      </c>
      <c r="H43" s="77"/>
      <c r="I43" s="3"/>
    </row>
    <row r="44" spans="2:9" ht="16.2" customHeight="1" x14ac:dyDescent="0.3">
      <c r="B44" s="72" t="s">
        <v>36</v>
      </c>
      <c r="C44" s="75" t="s">
        <v>40</v>
      </c>
      <c r="D44" s="75"/>
      <c r="E44" s="8" t="s">
        <v>17</v>
      </c>
      <c r="F44" s="8" t="s">
        <v>5</v>
      </c>
      <c r="G44" s="77">
        <f>G38+G41</f>
        <v>3.432840708544</v>
      </c>
      <c r="H44" s="77"/>
      <c r="I44" s="3"/>
    </row>
    <row r="45" spans="2:9" ht="16.2" customHeight="1" x14ac:dyDescent="0.3">
      <c r="B45" s="73"/>
      <c r="C45" s="75" t="s">
        <v>41</v>
      </c>
      <c r="D45" s="75"/>
      <c r="E45" s="8" t="s">
        <v>20</v>
      </c>
      <c r="F45" s="8" t="s">
        <v>5</v>
      </c>
      <c r="G45" s="77">
        <f>G39+G42</f>
        <v>0.92613557503999999</v>
      </c>
      <c r="H45" s="77"/>
      <c r="I45" s="3"/>
    </row>
    <row r="46" spans="2:9" ht="16.2" customHeight="1" x14ac:dyDescent="0.3">
      <c r="B46" s="74"/>
      <c r="C46" s="75" t="s">
        <v>42</v>
      </c>
      <c r="D46" s="75"/>
      <c r="E46" s="8" t="s">
        <v>19</v>
      </c>
      <c r="F46" s="8" t="s">
        <v>5</v>
      </c>
      <c r="G46" s="77">
        <f>G40+G43</f>
        <v>1.5295962822400002</v>
      </c>
      <c r="H46" s="77"/>
      <c r="I46" s="22"/>
    </row>
    <row r="47" spans="2:9" x14ac:dyDescent="0.3">
      <c r="B47" s="64" t="s">
        <v>29</v>
      </c>
      <c r="C47" s="65"/>
      <c r="D47" s="65"/>
      <c r="E47" s="65"/>
      <c r="F47" s="65"/>
      <c r="G47" s="65"/>
      <c r="H47" s="66"/>
      <c r="I47" s="9"/>
    </row>
    <row r="48" spans="2:9" ht="21" customHeight="1" x14ac:dyDescent="0.3">
      <c r="B48" s="72" t="s">
        <v>34</v>
      </c>
      <c r="C48" s="78" t="s">
        <v>43</v>
      </c>
      <c r="D48" s="78"/>
      <c r="E48" s="32" t="s">
        <v>17</v>
      </c>
      <c r="F48" s="32" t="s">
        <v>5</v>
      </c>
      <c r="G48" s="67">
        <v>3.4501300000000001</v>
      </c>
      <c r="H48" s="67"/>
      <c r="I48" s="9"/>
    </row>
    <row r="49" spans="2:9" ht="21" customHeight="1" x14ac:dyDescent="0.3">
      <c r="B49" s="73"/>
      <c r="C49" s="75" t="s">
        <v>44</v>
      </c>
      <c r="D49" s="75"/>
      <c r="E49" s="8" t="s">
        <v>20</v>
      </c>
      <c r="F49" s="8" t="s">
        <v>5</v>
      </c>
      <c r="G49" s="76">
        <v>1.167</v>
      </c>
      <c r="H49" s="76"/>
      <c r="I49" s="3"/>
    </row>
    <row r="50" spans="2:9" ht="21" customHeight="1" x14ac:dyDescent="0.3">
      <c r="B50" s="79" t="s">
        <v>35</v>
      </c>
      <c r="C50" s="78" t="s">
        <v>43</v>
      </c>
      <c r="D50" s="78"/>
      <c r="E50" s="8" t="s">
        <v>24</v>
      </c>
      <c r="F50" s="8" t="s">
        <v>5</v>
      </c>
      <c r="G50" s="77">
        <f>G48*alpha*(T_c-T_a)</f>
        <v>-1.7289291456000003E-2</v>
      </c>
      <c r="H50" s="77"/>
      <c r="I50" s="3"/>
    </row>
    <row r="51" spans="2:9" ht="21" customHeight="1" x14ac:dyDescent="0.3">
      <c r="B51" s="80"/>
      <c r="C51" s="75" t="s">
        <v>44</v>
      </c>
      <c r="D51" s="75"/>
      <c r="E51" s="8" t="s">
        <v>23</v>
      </c>
      <c r="F51" s="8" t="s">
        <v>5</v>
      </c>
      <c r="G51" s="77">
        <f>G49*alpha*(T_c-T_a)</f>
        <v>-5.8480704000000005E-3</v>
      </c>
      <c r="H51" s="77"/>
      <c r="I51" s="3"/>
    </row>
    <row r="52" spans="2:9" ht="21" customHeight="1" x14ac:dyDescent="0.3">
      <c r="B52" s="72" t="s">
        <v>36</v>
      </c>
      <c r="C52" s="78" t="s">
        <v>43</v>
      </c>
      <c r="D52" s="78"/>
      <c r="E52" s="8" t="s">
        <v>17</v>
      </c>
      <c r="F52" s="8" t="s">
        <v>5</v>
      </c>
      <c r="G52" s="77">
        <f>G48+G50</f>
        <v>3.432840708544</v>
      </c>
      <c r="H52" s="77"/>
      <c r="I52" s="3"/>
    </row>
    <row r="53" spans="2:9" ht="21" customHeight="1" x14ac:dyDescent="0.3">
      <c r="B53" s="73"/>
      <c r="C53" s="75" t="s">
        <v>44</v>
      </c>
      <c r="D53" s="75"/>
      <c r="E53" s="33" t="s">
        <v>20</v>
      </c>
      <c r="F53" s="33" t="s">
        <v>5</v>
      </c>
      <c r="G53" s="82">
        <f>G49+G51</f>
        <v>1.1611519296000001</v>
      </c>
      <c r="H53" s="82"/>
      <c r="I53" s="22"/>
    </row>
    <row r="54" spans="2:9" x14ac:dyDescent="0.3">
      <c r="B54" s="64" t="s">
        <v>28</v>
      </c>
      <c r="C54" s="65"/>
      <c r="D54" s="65"/>
      <c r="E54" s="65"/>
      <c r="F54" s="65"/>
      <c r="G54" s="65"/>
      <c r="H54" s="66"/>
      <c r="I54" s="3"/>
    </row>
    <row r="55" spans="2:9" ht="40.200000000000003" customHeight="1" x14ac:dyDescent="0.3">
      <c r="B55" s="27" t="s">
        <v>34</v>
      </c>
      <c r="C55" s="78" t="s">
        <v>45</v>
      </c>
      <c r="D55" s="78"/>
      <c r="E55" s="32" t="s">
        <v>17</v>
      </c>
      <c r="F55" s="32" t="s">
        <v>5</v>
      </c>
      <c r="G55" s="67">
        <v>0.99429999999999996</v>
      </c>
      <c r="H55" s="67"/>
      <c r="I55" s="3"/>
    </row>
    <row r="56" spans="2:9" ht="40.200000000000003" customHeight="1" x14ac:dyDescent="0.3">
      <c r="B56" s="27" t="s">
        <v>35</v>
      </c>
      <c r="C56" s="78" t="s">
        <v>45</v>
      </c>
      <c r="D56" s="78"/>
      <c r="E56" s="23" t="s">
        <v>24</v>
      </c>
      <c r="F56" s="8" t="s">
        <v>5</v>
      </c>
      <c r="G56" s="77">
        <f>G55*alpha*(T_c-T_a)</f>
        <v>-4.9826361599999997E-3</v>
      </c>
      <c r="H56" s="77"/>
      <c r="I56" s="3"/>
    </row>
    <row r="57" spans="2:9" ht="40.200000000000003" customHeight="1" x14ac:dyDescent="0.3">
      <c r="B57" s="31" t="s">
        <v>36</v>
      </c>
      <c r="C57" s="78" t="s">
        <v>45</v>
      </c>
      <c r="D57" s="78"/>
      <c r="E57" s="33" t="s">
        <v>17</v>
      </c>
      <c r="F57" s="33" t="s">
        <v>5</v>
      </c>
      <c r="G57" s="82">
        <f>G55+G56</f>
        <v>0.98931736383999991</v>
      </c>
      <c r="H57" s="82"/>
      <c r="I57" s="22"/>
    </row>
    <row r="58" spans="2:9" x14ac:dyDescent="0.3">
      <c r="B58" s="64" t="s">
        <v>30</v>
      </c>
      <c r="C58" s="65"/>
      <c r="D58" s="65"/>
      <c r="E58" s="65"/>
      <c r="F58" s="65"/>
      <c r="G58" s="65"/>
      <c r="H58" s="66"/>
      <c r="I58" s="39"/>
    </row>
    <row r="59" spans="2:9" ht="37.200000000000003" customHeight="1" x14ac:dyDescent="0.3">
      <c r="B59" s="27" t="s">
        <v>34</v>
      </c>
      <c r="C59" s="78" t="s">
        <v>46</v>
      </c>
      <c r="D59" s="78"/>
      <c r="E59" s="32" t="s">
        <v>17</v>
      </c>
      <c r="F59" s="32" t="s">
        <v>5</v>
      </c>
      <c r="G59" s="67">
        <v>1.9693000000000001</v>
      </c>
      <c r="H59" s="67"/>
      <c r="I59" s="3"/>
    </row>
    <row r="60" spans="2:9" ht="37.200000000000003" customHeight="1" x14ac:dyDescent="0.3">
      <c r="B60" s="27" t="s">
        <v>35</v>
      </c>
      <c r="C60" s="78" t="s">
        <v>46</v>
      </c>
      <c r="D60" s="78"/>
      <c r="E60" s="23" t="s">
        <v>24</v>
      </c>
      <c r="F60" s="8" t="s">
        <v>5</v>
      </c>
      <c r="G60" s="77">
        <f>G59*alpha*(T_c-T_a)</f>
        <v>-9.8685561600000016E-3</v>
      </c>
      <c r="H60" s="77"/>
      <c r="I60" s="3"/>
    </row>
    <row r="61" spans="2:9" ht="37.200000000000003" customHeight="1" x14ac:dyDescent="0.3">
      <c r="B61" s="31" t="s">
        <v>36</v>
      </c>
      <c r="C61" s="78" t="s">
        <v>46</v>
      </c>
      <c r="D61" s="78"/>
      <c r="E61" s="8" t="s">
        <v>17</v>
      </c>
      <c r="F61" s="8" t="s">
        <v>5</v>
      </c>
      <c r="G61" s="77">
        <f>G59+G60</f>
        <v>1.95943144384</v>
      </c>
      <c r="H61" s="77"/>
      <c r="I61" s="22"/>
    </row>
    <row r="62" spans="2:9" x14ac:dyDescent="0.3">
      <c r="B62" s="13"/>
      <c r="C62" s="14"/>
      <c r="D62" s="14"/>
      <c r="E62" s="14"/>
      <c r="F62" s="14"/>
      <c r="G62" s="14"/>
      <c r="H62" s="14"/>
      <c r="I62" s="15"/>
    </row>
  </sheetData>
  <mergeCells count="94">
    <mergeCell ref="B47:H47"/>
    <mergeCell ref="B54:H54"/>
    <mergeCell ref="B58:H58"/>
    <mergeCell ref="B8:H8"/>
    <mergeCell ref="B18:D18"/>
    <mergeCell ref="B19:D19"/>
    <mergeCell ref="B48:B49"/>
    <mergeCell ref="B50:B51"/>
    <mergeCell ref="B52:B53"/>
    <mergeCell ref="B44:B46"/>
    <mergeCell ref="B33:H33"/>
    <mergeCell ref="B16:H16"/>
    <mergeCell ref="B20:H20"/>
    <mergeCell ref="B37:H37"/>
    <mergeCell ref="B21:B24"/>
    <mergeCell ref="B25:B28"/>
    <mergeCell ref="B29:B32"/>
    <mergeCell ref="B38:B40"/>
    <mergeCell ref="B41:B43"/>
    <mergeCell ref="C59:D59"/>
    <mergeCell ref="G59:H59"/>
    <mergeCell ref="C51:D51"/>
    <mergeCell ref="G51:H51"/>
    <mergeCell ref="C52:D52"/>
    <mergeCell ref="G52:H52"/>
    <mergeCell ref="C49:D49"/>
    <mergeCell ref="G49:H49"/>
    <mergeCell ref="C50:D50"/>
    <mergeCell ref="G50:H50"/>
    <mergeCell ref="C48:D48"/>
    <mergeCell ref="G48:H48"/>
    <mergeCell ref="C44:D44"/>
    <mergeCell ref="C60:D60"/>
    <mergeCell ref="G60:H60"/>
    <mergeCell ref="C61:D61"/>
    <mergeCell ref="G61:H61"/>
    <mergeCell ref="C53:D53"/>
    <mergeCell ref="G53:H53"/>
    <mergeCell ref="C57:D57"/>
    <mergeCell ref="G57:H57"/>
    <mergeCell ref="C56:D56"/>
    <mergeCell ref="G56:H56"/>
    <mergeCell ref="C55:D55"/>
    <mergeCell ref="G55:H55"/>
    <mergeCell ref="G44:H44"/>
    <mergeCell ref="C45:D45"/>
    <mergeCell ref="G45:H45"/>
    <mergeCell ref="C46:D46"/>
    <mergeCell ref="G46:H46"/>
    <mergeCell ref="C42:D42"/>
    <mergeCell ref="G42:H42"/>
    <mergeCell ref="C43:D43"/>
    <mergeCell ref="G43:H43"/>
    <mergeCell ref="C40:D40"/>
    <mergeCell ref="G40:H40"/>
    <mergeCell ref="C41:D41"/>
    <mergeCell ref="G41:H41"/>
    <mergeCell ref="C38:D38"/>
    <mergeCell ref="G38:H38"/>
    <mergeCell ref="C39:D39"/>
    <mergeCell ref="G39:H39"/>
    <mergeCell ref="G35:H35"/>
    <mergeCell ref="C35:D35"/>
    <mergeCell ref="G36:H36"/>
    <mergeCell ref="C36:D36"/>
    <mergeCell ref="C34:D34"/>
    <mergeCell ref="G34:H34"/>
    <mergeCell ref="C28:D28"/>
    <mergeCell ref="G28:H28"/>
    <mergeCell ref="C27:D27"/>
    <mergeCell ref="G27:H27"/>
    <mergeCell ref="C30:D30"/>
    <mergeCell ref="G30:H30"/>
    <mergeCell ref="C31:D31"/>
    <mergeCell ref="G31:H31"/>
    <mergeCell ref="C32:D32"/>
    <mergeCell ref="G32:H32"/>
    <mergeCell ref="C26:D26"/>
    <mergeCell ref="G26:H26"/>
    <mergeCell ref="C29:D29"/>
    <mergeCell ref="G29:H29"/>
    <mergeCell ref="C25:D25"/>
    <mergeCell ref="G25:H25"/>
    <mergeCell ref="G17:H17"/>
    <mergeCell ref="C23:D23"/>
    <mergeCell ref="G23:H23"/>
    <mergeCell ref="G19:H19"/>
    <mergeCell ref="C22:D22"/>
    <mergeCell ref="G22:H22"/>
    <mergeCell ref="C24:D24"/>
    <mergeCell ref="G24:H24"/>
    <mergeCell ref="C21:D21"/>
    <mergeCell ref="G21:H21"/>
    <mergeCell ref="G18:H18"/>
  </mergeCells>
  <dataValidations count="1">
    <dataValidation type="list" allowBlank="1" showInputMessage="1" showErrorMessage="1" sqref="G17:H19" xr:uid="{DB86DA93-B260-4365-A95F-FC5D991C71CB}">
      <formula1>"Aluminum, Stainless Steel"</formula1>
    </dataValidation>
  </dataValidations>
  <pageMargins left="0.7" right="0.7" top="0.75" bottom="0.75" header="0.3" footer="0.3"/>
  <pageSetup scale="68" fitToHeight="0" orientation="portrait" r:id="rId1"/>
  <rowBreaks count="1" manualBreakCount="1">
    <brk id="53" min="1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216B-3B65-4305-91A5-4BA532EB3EC5}">
  <dimension ref="B2:Q28"/>
  <sheetViews>
    <sheetView showGridLines="0" tabSelected="1" workbookViewId="0">
      <selection activeCell="A22" sqref="A22"/>
    </sheetView>
  </sheetViews>
  <sheetFormatPr defaultRowHeight="14.4" x14ac:dyDescent="0.3"/>
  <cols>
    <col min="2" max="2" width="3.44140625" customWidth="1"/>
    <col min="4" max="4" width="17.109375" customWidth="1"/>
    <col min="5" max="5" width="12.77734375" customWidth="1"/>
    <col min="16" max="17" width="10.88671875" customWidth="1"/>
  </cols>
  <sheetData>
    <row r="2" spans="2:14" x14ac:dyDescent="0.3">
      <c r="B2" s="85" t="s">
        <v>55</v>
      </c>
      <c r="C2" s="86"/>
      <c r="D2" s="87"/>
      <c r="E2" s="83" t="s">
        <v>56</v>
      </c>
      <c r="F2" s="83" t="s">
        <v>57</v>
      </c>
      <c r="G2" s="85" t="s">
        <v>62</v>
      </c>
      <c r="H2" s="87"/>
      <c r="I2" s="91" t="s">
        <v>54</v>
      </c>
      <c r="J2" s="92"/>
      <c r="K2" s="92"/>
      <c r="L2" s="92"/>
      <c r="M2" s="92"/>
      <c r="N2" s="93"/>
    </row>
    <row r="3" spans="2:14" x14ac:dyDescent="0.3">
      <c r="B3" s="88"/>
      <c r="C3" s="89"/>
      <c r="D3" s="90"/>
      <c r="E3" s="84"/>
      <c r="F3" s="84"/>
      <c r="G3" s="88"/>
      <c r="H3" s="90"/>
      <c r="I3" s="64" t="s">
        <v>47</v>
      </c>
      <c r="J3" s="66"/>
      <c r="K3" s="64" t="s">
        <v>48</v>
      </c>
      <c r="L3" s="66"/>
      <c r="M3" s="64" t="s">
        <v>49</v>
      </c>
      <c r="N3" s="66"/>
    </row>
    <row r="4" spans="2:14" ht="14.4" hidden="1" customHeight="1" x14ac:dyDescent="0.3">
      <c r="B4" s="72" t="s">
        <v>58</v>
      </c>
      <c r="C4" s="75" t="s">
        <v>31</v>
      </c>
      <c r="D4" s="75"/>
      <c r="E4" s="8" t="s">
        <v>17</v>
      </c>
      <c r="F4" s="8" t="s">
        <v>5</v>
      </c>
      <c r="G4" s="94"/>
      <c r="H4" s="95"/>
      <c r="I4" s="77">
        <v>2.9668576038399999</v>
      </c>
      <c r="J4" s="77"/>
      <c r="K4" s="77"/>
      <c r="L4" s="77"/>
      <c r="M4" s="77"/>
      <c r="N4" s="77"/>
    </row>
    <row r="5" spans="2:14" ht="21" customHeight="1" x14ac:dyDescent="0.3">
      <c r="B5" s="73"/>
      <c r="C5" s="75" t="s">
        <v>32</v>
      </c>
      <c r="D5" s="75"/>
      <c r="E5" s="8" t="s">
        <v>20</v>
      </c>
      <c r="F5" s="8" t="s">
        <v>5</v>
      </c>
      <c r="G5" s="77">
        <v>0.50009999999999999</v>
      </c>
      <c r="H5" s="77"/>
      <c r="I5" s="77">
        <v>0.49759389888</v>
      </c>
      <c r="J5" s="77"/>
      <c r="K5" s="77">
        <v>0.49840000000000001</v>
      </c>
      <c r="L5" s="77"/>
      <c r="M5" s="77">
        <f>(K5-I5)/K5*100</f>
        <v>0.16173778491172019</v>
      </c>
      <c r="N5" s="77"/>
    </row>
    <row r="6" spans="2:14" ht="21" hidden="1" customHeight="1" x14ac:dyDescent="0.3">
      <c r="B6" s="73"/>
      <c r="C6" s="75" t="s">
        <v>33</v>
      </c>
      <c r="D6" s="75"/>
      <c r="E6" s="8" t="s">
        <v>19</v>
      </c>
      <c r="F6" s="8" t="s">
        <v>5</v>
      </c>
      <c r="G6" s="94"/>
      <c r="H6" s="95"/>
      <c r="I6" s="77">
        <v>0.3123936485696</v>
      </c>
      <c r="J6" s="77"/>
      <c r="K6" s="77"/>
      <c r="L6" s="77"/>
      <c r="M6" s="77"/>
      <c r="N6" s="77"/>
    </row>
    <row r="7" spans="2:14" ht="21" customHeight="1" x14ac:dyDescent="0.3">
      <c r="B7" s="74"/>
      <c r="C7" s="75" t="s">
        <v>25</v>
      </c>
      <c r="D7" s="75"/>
      <c r="E7" s="8" t="s">
        <v>18</v>
      </c>
      <c r="F7" s="8" t="s">
        <v>5</v>
      </c>
      <c r="G7" s="77">
        <v>3.2469999999999999</v>
      </c>
      <c r="H7" s="77"/>
      <c r="I7" s="77">
        <v>3.22963414592</v>
      </c>
      <c r="J7" s="77"/>
      <c r="K7" s="77">
        <v>3.24</v>
      </c>
      <c r="L7" s="77"/>
      <c r="M7" s="77">
        <f>(K7-I7)/K7*100</f>
        <v>0.31993376790124184</v>
      </c>
      <c r="N7" s="77"/>
    </row>
    <row r="8" spans="2:14" ht="32.4" x14ac:dyDescent="0.3">
      <c r="B8" s="50" t="s">
        <v>59</v>
      </c>
      <c r="C8" s="75" t="s">
        <v>39</v>
      </c>
      <c r="D8" s="75"/>
      <c r="E8" s="8" t="s">
        <v>17</v>
      </c>
      <c r="F8" s="8" t="s">
        <v>5</v>
      </c>
      <c r="G8" s="77">
        <v>0.995</v>
      </c>
      <c r="H8" s="77"/>
      <c r="I8" s="77">
        <v>0.99001385600000003</v>
      </c>
      <c r="J8" s="77"/>
      <c r="K8" s="77">
        <f>(0.9913+0.9928+0.9918)/3</f>
        <v>0.99196666666666677</v>
      </c>
      <c r="L8" s="77"/>
      <c r="M8" s="77">
        <f>(K8-I8)/K8*100</f>
        <v>0.19686252898283699</v>
      </c>
      <c r="N8" s="77"/>
    </row>
    <row r="9" spans="2:14" ht="23.4" customHeight="1" x14ac:dyDescent="0.3">
      <c r="B9" s="72" t="s">
        <v>27</v>
      </c>
      <c r="C9" s="75" t="s">
        <v>40</v>
      </c>
      <c r="D9" s="75"/>
      <c r="E9" s="8" t="s">
        <v>17</v>
      </c>
      <c r="F9" s="8" t="s">
        <v>5</v>
      </c>
      <c r="G9" s="77">
        <v>3.45</v>
      </c>
      <c r="H9" s="77"/>
      <c r="I9" s="77">
        <v>3.432840708544</v>
      </c>
      <c r="J9" s="77"/>
      <c r="K9" s="77">
        <v>3.44</v>
      </c>
      <c r="L9" s="77"/>
      <c r="M9" s="77">
        <f>(K9-I9)/K9*100</f>
        <v>0.20811893767441617</v>
      </c>
      <c r="N9" s="77"/>
    </row>
    <row r="10" spans="2:14" ht="23.4" customHeight="1" x14ac:dyDescent="0.3">
      <c r="B10" s="73"/>
      <c r="C10" s="75" t="s">
        <v>41</v>
      </c>
      <c r="D10" s="75"/>
      <c r="E10" s="8" t="s">
        <v>20</v>
      </c>
      <c r="F10" s="8" t="s">
        <v>5</v>
      </c>
      <c r="G10" s="77">
        <v>0.93100000000000005</v>
      </c>
      <c r="H10" s="77"/>
      <c r="I10" s="77">
        <v>0.92613557503999999</v>
      </c>
      <c r="J10" s="77"/>
      <c r="K10" s="77">
        <v>0.92869999999999997</v>
      </c>
      <c r="L10" s="77"/>
      <c r="M10" s="77">
        <f>(K10-I10)/K10*100</f>
        <v>0.27613060837729925</v>
      </c>
      <c r="N10" s="77"/>
    </row>
    <row r="11" spans="2:14" ht="14.4" hidden="1" customHeight="1" x14ac:dyDescent="0.3">
      <c r="B11" s="74"/>
      <c r="C11" s="75" t="s">
        <v>42</v>
      </c>
      <c r="D11" s="75"/>
      <c r="E11" s="8" t="s">
        <v>19</v>
      </c>
      <c r="F11" s="8" t="s">
        <v>5</v>
      </c>
      <c r="G11" s="94"/>
      <c r="H11" s="95"/>
      <c r="I11" s="77">
        <v>1.5295962822400002</v>
      </c>
      <c r="J11" s="77"/>
      <c r="K11" s="77"/>
      <c r="L11" s="77"/>
      <c r="M11" s="77"/>
      <c r="N11" s="77"/>
    </row>
    <row r="12" spans="2:14" ht="21.6" customHeight="1" x14ac:dyDescent="0.3">
      <c r="B12" s="72" t="s">
        <v>29</v>
      </c>
      <c r="C12" s="78" t="s">
        <v>43</v>
      </c>
      <c r="D12" s="78"/>
      <c r="E12" s="8" t="s">
        <v>17</v>
      </c>
      <c r="F12" s="8" t="s">
        <v>5</v>
      </c>
      <c r="G12" s="77">
        <v>3.45</v>
      </c>
      <c r="H12" s="77"/>
      <c r="I12" s="77">
        <v>3.432840708544</v>
      </c>
      <c r="J12" s="77"/>
      <c r="K12" s="77">
        <v>3.4407999999999999</v>
      </c>
      <c r="L12" s="77"/>
      <c r="M12" s="77">
        <f>(K12-I12)/K12*100</f>
        <v>0.23132095605672603</v>
      </c>
      <c r="N12" s="77"/>
    </row>
    <row r="13" spans="2:14" ht="21.6" customHeight="1" x14ac:dyDescent="0.3">
      <c r="B13" s="73"/>
      <c r="C13" s="75" t="s">
        <v>44</v>
      </c>
      <c r="D13" s="75"/>
      <c r="E13" s="33" t="s">
        <v>20</v>
      </c>
      <c r="F13" s="33" t="s">
        <v>5</v>
      </c>
      <c r="G13" s="77">
        <v>1.167</v>
      </c>
      <c r="H13" s="77"/>
      <c r="I13" s="82">
        <v>1.1612</v>
      </c>
      <c r="J13" s="82"/>
      <c r="K13" s="82">
        <v>1.159</v>
      </c>
      <c r="L13" s="82"/>
      <c r="M13" s="77">
        <f>ABS((K13-I13)/K13*100)</f>
        <v>0.18981880931837616</v>
      </c>
      <c r="N13" s="77"/>
    </row>
    <row r="14" spans="2:14" ht="36" x14ac:dyDescent="0.3">
      <c r="B14" s="50" t="s">
        <v>60</v>
      </c>
      <c r="C14" s="78" t="s">
        <v>45</v>
      </c>
      <c r="D14" s="78"/>
      <c r="E14" s="33" t="s">
        <v>17</v>
      </c>
      <c r="F14" s="33" t="s">
        <v>5</v>
      </c>
      <c r="G14" s="77">
        <v>0.99399999999999999</v>
      </c>
      <c r="H14" s="77"/>
      <c r="I14" s="82">
        <v>0.98931736384000002</v>
      </c>
      <c r="J14" s="82"/>
      <c r="K14" s="82">
        <f>(0.9916+0.9925+0.9915)/3</f>
        <v>0.99186666666666667</v>
      </c>
      <c r="L14" s="82"/>
      <c r="M14" s="77">
        <f>(K14-I14)/K14*100</f>
        <v>0.25702071783841796</v>
      </c>
      <c r="N14" s="77"/>
    </row>
    <row r="15" spans="2:14" ht="46.2" x14ac:dyDescent="0.3">
      <c r="B15" s="50" t="s">
        <v>61</v>
      </c>
      <c r="C15" s="78" t="s">
        <v>46</v>
      </c>
      <c r="D15" s="78"/>
      <c r="E15" s="8" t="s">
        <v>17</v>
      </c>
      <c r="F15" s="8" t="s">
        <v>5</v>
      </c>
      <c r="G15" s="77">
        <v>1.9690000000000001</v>
      </c>
      <c r="H15" s="77"/>
      <c r="I15" s="77">
        <v>1.95943144384</v>
      </c>
      <c r="J15" s="77"/>
      <c r="K15" s="77">
        <v>1.9632000000000001</v>
      </c>
      <c r="L15" s="77"/>
      <c r="M15" s="77">
        <f>(K15-I15)/K15*100</f>
        <v>0.19195986960065442</v>
      </c>
      <c r="N15" s="77"/>
    </row>
    <row r="16" spans="2:14" x14ac:dyDescent="0.3">
      <c r="B16" s="47"/>
      <c r="C16" s="48"/>
      <c r="D16" s="48"/>
      <c r="E16" s="48"/>
      <c r="F16" s="48"/>
      <c r="G16" s="48"/>
      <c r="H16" s="48"/>
      <c r="I16" s="48"/>
      <c r="J16" s="48"/>
      <c r="K16" s="48"/>
      <c r="L16" s="49" t="s">
        <v>53</v>
      </c>
      <c r="M16" s="77">
        <f>AVERAGE(M15,M14,M12:N13,M10,M9,M8,M7,M5)</f>
        <v>0.22587822007352099</v>
      </c>
      <c r="N16" s="77"/>
    </row>
    <row r="19" spans="16:17" x14ac:dyDescent="0.3">
      <c r="P19" s="35" t="s">
        <v>47</v>
      </c>
      <c r="Q19" s="34" t="s">
        <v>48</v>
      </c>
    </row>
    <row r="20" spans="16:17" x14ac:dyDescent="0.3">
      <c r="P20" s="45">
        <v>0.49759389888</v>
      </c>
      <c r="Q20" s="45">
        <v>0.49840000000000001</v>
      </c>
    </row>
    <row r="21" spans="16:17" x14ac:dyDescent="0.3">
      <c r="P21" s="45">
        <v>3.22963414592</v>
      </c>
      <c r="Q21" s="45">
        <v>3.24</v>
      </c>
    </row>
    <row r="22" spans="16:17" x14ac:dyDescent="0.3">
      <c r="P22" s="45">
        <v>0.99001385600000003</v>
      </c>
      <c r="Q22" s="45">
        <f>(0.9913+0.9928+0.9918)/3</f>
        <v>0.99196666666666677</v>
      </c>
    </row>
    <row r="23" spans="16:17" x14ac:dyDescent="0.3">
      <c r="P23" s="45">
        <v>3.432840708544</v>
      </c>
      <c r="Q23" s="45">
        <v>3.44</v>
      </c>
    </row>
    <row r="24" spans="16:17" x14ac:dyDescent="0.3">
      <c r="P24" s="45">
        <v>0.92613557503999999</v>
      </c>
      <c r="Q24" s="45">
        <v>0.92869999999999997</v>
      </c>
    </row>
    <row r="25" spans="16:17" x14ac:dyDescent="0.3">
      <c r="P25" s="45">
        <v>3.432840708544</v>
      </c>
      <c r="Q25" s="45">
        <v>3.4407999999999999</v>
      </c>
    </row>
    <row r="26" spans="16:17" x14ac:dyDescent="0.3">
      <c r="P26" s="46">
        <v>1.1612</v>
      </c>
      <c r="Q26" s="46">
        <v>1.159</v>
      </c>
    </row>
    <row r="27" spans="16:17" x14ac:dyDescent="0.3">
      <c r="P27" s="46">
        <v>0.98931736384000002</v>
      </c>
      <c r="Q27" s="46">
        <f>(0.9916+0.9925+0.9915)/3</f>
        <v>0.99186666666666667</v>
      </c>
    </row>
    <row r="28" spans="16:17" x14ac:dyDescent="0.3">
      <c r="P28" s="45">
        <v>1.95943144384</v>
      </c>
      <c r="Q28" s="45">
        <v>1.9632000000000001</v>
      </c>
    </row>
  </sheetData>
  <mergeCells count="72">
    <mergeCell ref="G2:H3"/>
    <mergeCell ref="G6:H6"/>
    <mergeCell ref="G5:H5"/>
    <mergeCell ref="G4:H4"/>
    <mergeCell ref="G8:H8"/>
    <mergeCell ref="F2:F3"/>
    <mergeCell ref="E2:E3"/>
    <mergeCell ref="B2:D3"/>
    <mergeCell ref="M16:N16"/>
    <mergeCell ref="I2:N2"/>
    <mergeCell ref="M14:N14"/>
    <mergeCell ref="M15:N15"/>
    <mergeCell ref="M10:N10"/>
    <mergeCell ref="M11:N11"/>
    <mergeCell ref="M12:N12"/>
    <mergeCell ref="M13:N13"/>
    <mergeCell ref="K15:L15"/>
    <mergeCell ref="M3:N3"/>
    <mergeCell ref="M4:N4"/>
    <mergeCell ref="M5:N5"/>
    <mergeCell ref="M6:N6"/>
    <mergeCell ref="M7:N7"/>
    <mergeCell ref="M8:N8"/>
    <mergeCell ref="M9:N9"/>
    <mergeCell ref="K12:L12"/>
    <mergeCell ref="K13:L13"/>
    <mergeCell ref="K7:L7"/>
    <mergeCell ref="K14:L14"/>
    <mergeCell ref="K8:L8"/>
    <mergeCell ref="K9:L9"/>
    <mergeCell ref="K10:L10"/>
    <mergeCell ref="K11:L11"/>
    <mergeCell ref="I3:J3"/>
    <mergeCell ref="K3:L3"/>
    <mergeCell ref="K4:L4"/>
    <mergeCell ref="K5:L5"/>
    <mergeCell ref="K6:L6"/>
    <mergeCell ref="C15:D15"/>
    <mergeCell ref="I15:J15"/>
    <mergeCell ref="C14:D14"/>
    <mergeCell ref="I14:J14"/>
    <mergeCell ref="B12:B13"/>
    <mergeCell ref="C12:D12"/>
    <mergeCell ref="I12:J12"/>
    <mergeCell ref="C13:D13"/>
    <mergeCell ref="I13:J13"/>
    <mergeCell ref="G14:H14"/>
    <mergeCell ref="G15:H15"/>
    <mergeCell ref="G12:H12"/>
    <mergeCell ref="G13:H13"/>
    <mergeCell ref="B9:B11"/>
    <mergeCell ref="C9:D9"/>
    <mergeCell ref="I9:J9"/>
    <mergeCell ref="C10:D10"/>
    <mergeCell ref="I10:J10"/>
    <mergeCell ref="C11:D11"/>
    <mergeCell ref="I11:J11"/>
    <mergeCell ref="G9:H9"/>
    <mergeCell ref="G10:H10"/>
    <mergeCell ref="G11:H11"/>
    <mergeCell ref="C8:D8"/>
    <mergeCell ref="I8:J8"/>
    <mergeCell ref="B4:B7"/>
    <mergeCell ref="C4:D4"/>
    <mergeCell ref="I4:J4"/>
    <mergeCell ref="C5:D5"/>
    <mergeCell ref="I5:J5"/>
    <mergeCell ref="C6:D6"/>
    <mergeCell ref="I6:J6"/>
    <mergeCell ref="C7:D7"/>
    <mergeCell ref="I7:J7"/>
    <mergeCell ref="G7:H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174B-9497-4AE5-B045-D5A0F91F098F}">
  <dimension ref="B2:C3"/>
  <sheetViews>
    <sheetView workbookViewId="0">
      <selection activeCell="C4" sqref="C4"/>
    </sheetView>
  </sheetViews>
  <sheetFormatPr defaultRowHeight="14.4" x14ac:dyDescent="0.3"/>
  <cols>
    <col min="3" max="3" width="10" bestFit="1" customWidth="1"/>
  </cols>
  <sheetData>
    <row r="2" spans="2:3" x14ac:dyDescent="0.3">
      <c r="B2" t="s">
        <v>8</v>
      </c>
    </row>
    <row r="3" spans="2:3" x14ac:dyDescent="0.3">
      <c r="B3" s="17" t="s">
        <v>9</v>
      </c>
      <c r="C3">
        <f>IF(Matl="Aluminum",0.0000232,0.0000173)</f>
        <v>2.3200000000000001E-5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Design Calculations</vt:lpstr>
      <vt:lpstr>Theory Calculations</vt:lpstr>
      <vt:lpstr>Curve Generation</vt:lpstr>
      <vt:lpstr>General Data</vt:lpstr>
      <vt:lpstr>alpha</vt:lpstr>
      <vt:lpstr>'Design Calculations'!Matl</vt:lpstr>
      <vt:lpstr>Matl</vt:lpstr>
      <vt:lpstr>'Design Calculations'!Print_Area</vt:lpstr>
      <vt:lpstr>'Theory Calculations'!Print_Area</vt:lpstr>
      <vt:lpstr>'Design Calculations'!T_a</vt:lpstr>
      <vt:lpstr>T_a</vt:lpstr>
      <vt:lpstr>'Design Calculations'!T_c</vt:lpstr>
      <vt:lpstr>T_c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cp:lastPrinted>2019-05-07T00:08:48Z</cp:lastPrinted>
  <dcterms:created xsi:type="dcterms:W3CDTF">2019-05-06T21:31:18Z</dcterms:created>
  <dcterms:modified xsi:type="dcterms:W3CDTF">2019-05-18T18:35:58Z</dcterms:modified>
</cp:coreProperties>
</file>