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onical correlation from Renc" sheetId="1" r:id="rId3"/>
  </sheets>
  <definedNames/>
  <calcPr/>
</workbook>
</file>

<file path=xl/sharedStrings.xml><?xml version="1.0" encoding="utf-8"?>
<sst xmlns="http://schemas.openxmlformats.org/spreadsheetml/2006/main" count="453" uniqueCount="216">
  <si>
    <t>Yield variables</t>
  </si>
  <si>
    <t>Input variables</t>
  </si>
  <si>
    <t>Extended variables</t>
  </si>
  <si>
    <t>Number</t>
  </si>
  <si>
    <t>y1</t>
  </si>
  <si>
    <t>y2</t>
  </si>
  <si>
    <t>y3</t>
  </si>
  <si>
    <t>x1</t>
  </si>
  <si>
    <t>x2</t>
  </si>
  <si>
    <t>x3</t>
  </si>
  <si>
    <t>x1x2</t>
  </si>
  <si>
    <t>x1x3</t>
  </si>
  <si>
    <t>x2x3</t>
  </si>
  <si>
    <t>x1x1</t>
  </si>
  <si>
    <t>x2x2</t>
  </si>
  <si>
    <t>x3x3</t>
  </si>
  <si>
    <t>Syy</t>
  </si>
  <si>
    <t>Syx</t>
  </si>
  <si>
    <t>S</t>
  </si>
  <si>
    <t>Sxy</t>
  </si>
  <si>
    <t>Sxx</t>
  </si>
  <si>
    <t>Inverse of Syy</t>
  </si>
  <si>
    <t>Inverse of Sxx</t>
  </si>
  <si>
    <t>R</t>
  </si>
  <si>
    <t>inverse Syy X Syx X inverse Sxx X Sxy</t>
  </si>
  <si>
    <t>Step 1</t>
  </si>
  <si>
    <t>Step 2</t>
  </si>
  <si>
    <t>Rm square</t>
  </si>
  <si>
    <t>Using dcode website</t>
  </si>
  <si>
    <t>From R square values it is interpreted</t>
  </si>
  <si>
    <t>Eigen values are</t>
  </si>
  <si>
    <t>r1 square</t>
  </si>
  <si>
    <t>Canonical Correlation</t>
  </si>
  <si>
    <t>r1</t>
  </si>
  <si>
    <t>97.9% of the variation in U1 is explained by the variation in V1, and 90.79% of the variation in U2 is explained by V2, but only 21.39% of the variation in U3 is explained by V3</t>
  </si>
  <si>
    <t>r2 Square</t>
  </si>
  <si>
    <t>r2</t>
  </si>
  <si>
    <t>r3 Square</t>
  </si>
  <si>
    <t>r3</t>
  </si>
  <si>
    <t>Eigen vectors</t>
  </si>
  <si>
    <t>{−0.881307,−0.255696,−0.397389}</t>
  </si>
  <si>
    <t>{−0.508844,−0.68016,−0.527693}</t>
  </si>
  <si>
    <t>{−0.543354,−0.441237,−0.714196}</t>
  </si>
  <si>
    <t>Individual correlations are</t>
  </si>
  <si>
    <t>Using data analysis in excel and correlation</t>
  </si>
  <si>
    <t>Multiple correlation of each y with all x</t>
  </si>
  <si>
    <t>Multiple correlation using data analysis in excel and regression</t>
  </si>
  <si>
    <t>R Square</t>
  </si>
  <si>
    <t>SSR/SST</t>
  </si>
  <si>
    <t>is Measure of association</t>
  </si>
  <si>
    <t>Square root of R square</t>
  </si>
  <si>
    <t>Multiple correlation</t>
  </si>
  <si>
    <r>
      <rPr>
        <rFont val="Calibri, sans-serif"/>
        <b/>
        <color rgb="FF000000"/>
        <sz val="11.0"/>
      </rPr>
      <t>To check the properties of canonical correlation</t>
    </r>
    <r>
      <rPr>
        <rFont val="Calibri, sans-serif"/>
        <color rgb="FF000000"/>
        <sz val="11.0"/>
      </rPr>
      <t xml:space="preserve"> -                                                                                                                                                            Two interesting properties of canonical correlations are the following                                                                                                                     
1. Canonical correlations are invariant to changes of scale on either the y’s or the
x’s. For example, if the measurement scale is changed from inches to centimeters,
the canonical correlations will not change (the corresponding eigenvectors
will change). This property holds for simple and multiple correlations as well.
2. The first canonical correlation r1 is the maximum correlation between linear
functions of y and x. Therefore, r1 exceeds (the absolute value of) the simple
correlation between any y and any x or the multiple correlation between any y
and all the x’s or between any x and all the y’s.</t>
    </r>
  </si>
  <si>
    <t>y1 with all x</t>
  </si>
  <si>
    <t>SUMMARY OUTPUT</t>
  </si>
  <si>
    <t>Regression Statistics</t>
  </si>
  <si>
    <t>Multiple R</t>
  </si>
  <si>
    <t>Adjusted R Square</t>
  </si>
  <si>
    <t>Standard Error</t>
  </si>
  <si>
    <t>Observations</t>
  </si>
  <si>
    <t>Check the maximum canonical correlation with all correlation and multiple correlation to confirm the properties</t>
  </si>
  <si>
    <t>ANOVA</t>
  </si>
  <si>
    <t>df</t>
  </si>
  <si>
    <t>SS</t>
  </si>
  <si>
    <t>MS</t>
  </si>
  <si>
    <t>F</t>
  </si>
  <si>
    <t>Significance F</t>
  </si>
  <si>
    <t>Regression</t>
  </si>
  <si>
    <t>Residual</t>
  </si>
  <si>
    <t>Total</t>
  </si>
  <si>
    <t>Coefficients</t>
  </si>
  <si>
    <t>t Stat</t>
  </si>
  <si>
    <t>P-value</t>
  </si>
  <si>
    <t>Lower 95%</t>
  </si>
  <si>
    <t>Upper 95%</t>
  </si>
  <si>
    <t>Lower 95.0%</t>
  </si>
  <si>
    <t>Upper 95.0%</t>
  </si>
  <si>
    <t>Intercept</t>
  </si>
  <si>
    <t>y2 with all x</t>
  </si>
  <si>
    <t>y3 with all x</t>
  </si>
  <si>
    <t>x1 with all y</t>
  </si>
  <si>
    <t>x2 with all y</t>
  </si>
  <si>
    <t>x3 square with y</t>
  </si>
  <si>
    <t>Test of canonical correlations</t>
  </si>
  <si>
    <t>k</t>
  </si>
  <si>
    <t>λk</t>
  </si>
  <si>
    <t>λ.05</t>
  </si>
  <si>
    <t>Approximate F</t>
  </si>
  <si>
    <t>df1</t>
  </si>
  <si>
    <t>df2</t>
  </si>
  <si>
    <t>p-Value for F</t>
  </si>
  <si>
    <t>F table</t>
  </si>
  <si>
    <t>&lt;.0001</t>
  </si>
  <si>
    <t>Wilk's Lambda</t>
  </si>
  <si>
    <t>aplha=0.05, p=3, q=9, n=19</t>
  </si>
  <si>
    <t xml:space="preserve">λ.05 from table A.9 </t>
  </si>
  <si>
    <t>Null hypothesis</t>
  </si>
  <si>
    <t>Accept Null criteria if</t>
  </si>
  <si>
    <t>Reject criteria</t>
  </si>
  <si>
    <t>Result</t>
  </si>
  <si>
    <t>Inference</t>
  </si>
  <si>
    <r>
      <rPr/>
      <t xml:space="preserve">0.05,2,9,9 = </t>
    </r>
    <r>
      <rPr>
        <b/>
      </rPr>
      <t>0.024</t>
    </r>
    <r>
      <rPr/>
      <t xml:space="preserve"> for p = 3</t>
    </r>
  </si>
  <si>
    <t>All canonical variates and the successive variates are uncorrelated</t>
  </si>
  <si>
    <t>if lambda k is Large and F is lesser than F table</t>
  </si>
  <si>
    <t>if lambda k is small and F is greater than F table, low p value</t>
  </si>
  <si>
    <t>Lambda is small, F greater, p low</t>
  </si>
  <si>
    <t>All cannonical variates are correlated</t>
  </si>
  <si>
    <r>
      <rPr/>
      <t xml:space="preserve">0.05,2,8,8 = </t>
    </r>
    <r>
      <rPr>
        <b/>
      </rPr>
      <t xml:space="preserve">0.069 </t>
    </r>
    <r>
      <rPr/>
      <t>for p =2</t>
    </r>
  </si>
  <si>
    <r>
      <rPr>
        <rFont val="Arial"/>
        <color rgb="FF000000"/>
        <sz val="11.0"/>
      </rPr>
      <t xml:space="preserve">0.05,2,7,7 = </t>
    </r>
    <r>
      <rPr>
        <rFont val="Arial"/>
        <b/>
        <color rgb="FF000000"/>
        <sz val="11.0"/>
      </rPr>
      <t>0.209</t>
    </r>
    <r>
      <rPr>
        <rFont val="Arial"/>
        <color rgb="FF000000"/>
        <sz val="11.0"/>
      </rPr>
      <t xml:space="preserve"> for p =1</t>
    </r>
  </si>
  <si>
    <t>Find correlation using data analysis in excel</t>
  </si>
  <si>
    <t>Ryy</t>
  </si>
  <si>
    <t>Ryx</t>
  </si>
  <si>
    <t>Rxx</t>
  </si>
  <si>
    <t>Rxy</t>
  </si>
  <si>
    <t>Rxx inverse</t>
  </si>
  <si>
    <t>Ryy inverse</t>
  </si>
  <si>
    <t>Ryy inverse * Ryx</t>
  </si>
  <si>
    <t>Ryy inverse * Ryx * Rxx inverse</t>
  </si>
  <si>
    <t>Ryy inverse * Ryx * Rxx inverse * Rxy</t>
  </si>
  <si>
    <t>Eigen values and vectors of Ryy inverse * Ryx * Rxx inverse * Rxy</t>
  </si>
  <si>
    <t>c1</t>
  </si>
  <si>
    <t>c2</t>
  </si>
  <si>
    <t>c3</t>
  </si>
  <si>
    <t>λ1→0.979947</t>
  </si>
  <si>
    <t>λ2→0.907384</t>
  </si>
  <si>
    <t>λ3→0.215469⇀</t>
  </si>
  <si>
    <t>C1</t>
  </si>
  <si>
    <t>C2</t>
  </si>
  <si>
    <t>C3</t>
  </si>
  <si>
    <t>v1→{−0.950172,−0.124873,−0.285623}</t>
  </si>
  <si>
    <t>to get book answer</t>
  </si>
  <si>
    <t>v2→{−0.727933,−0.460102,−0.508349}</t>
  </si>
  <si>
    <t>v3→{−0.718856,−0.276691,−0.637721}</t>
  </si>
  <si>
    <t>Similarly</t>
  </si>
  <si>
    <t>Rxx inverse * Rxy * Ryy inverse * Ryx</t>
  </si>
  <si>
    <t>Rxx inverse * Rxy</t>
  </si>
  <si>
    <t>Rxx inverse * Rxy * Ryy inverse</t>
  </si>
  <si>
    <t>Eigen values and vectors of Rxx inverse * Rxy * Ryy inverse * Ryx</t>
  </si>
  <si>
    <t>λ1→0.987928</t>
  </si>
  <si>
    <t>λ2→0.91042</t>
  </si>
  <si>
    <t>−17.7390</t>
  </si>
  <si>
    <t>−24.2290</t>
  </si>
  <si>
    <t>λ3→0.232365</t>
  </si>
  <si>
    <t>−7.9699</t>
  </si>
  <si>
    <t>−32.7392</t>
  </si>
  <si>
    <t>λ4→−0.0281642</t>
  </si>
  <si>
    <t>−3.9209</t>
  </si>
  <si>
    <t>λ5→−0.00386801</t>
  </si>
  <si>
    <t>−2.2968</t>
  </si>
  <si>
    <t>λ6→0.00121389+0.00151838i</t>
  </si>
  <si>
    <t>λ7→0.00121389−0.00151838i</t>
  </si>
  <si>
    <t>−2.6655</t>
  </si>
  <si>
    <t>λ8→−0.0000538458+0.000145493i</t>
  </si>
  <si>
    <t>−1.2346</t>
  </si>
  <si>
    <t>−3.3641</t>
  </si>
  <si>
    <t>λ9→−0.0000538458−0.000145493i</t>
  </si>
  <si>
    <t>Eigen vectors are</t>
  </si>
  <si>
    <t>d1</t>
  </si>
  <si>
    <t>d2</t>
  </si>
  <si>
    <t>d3</t>
  </si>
  <si>
    <t>d4</t>
  </si>
  <si>
    <t>d5</t>
  </si>
  <si>
    <t>d6</t>
  </si>
  <si>
    <t>d7</t>
  </si>
  <si>
    <t>d8</t>
  </si>
  <si>
    <t>d9</t>
  </si>
  <si>
    <t>−0.450006−0.0442055i</t>
  </si>
  <si>
    <t>−0.450006+0.0442055i</t>
  </si>
  <si>
    <t>0.47024+0.00226513i</t>
  </si>
  <si>
    <t>0.47024−0.00226513i</t>
  </si>
  <si>
    <t>−0.516111</t>
  </si>
  <si>
    <t>−0.566012+0.i</t>
  </si>
  <si>
    <t>0.23525−0.0638476i</t>
  </si>
  <si>
    <t>0.23525+0.0638476i</t>
  </si>
  <si>
    <t>−0.529958</t>
  </si>
  <si>
    <t>−0.167817</t>
  </si>
  <si>
    <t>−0.136923+0.307663i</t>
  </si>
  <si>
    <t>−0.136923−0.307663i</t>
  </si>
  <si>
    <t>0.176664−0.0935332i</t>
  </si>
  <si>
    <t>0.176664+0.0935332i</t>
  </si>
  <si>
    <t>−0.349964</t>
  </si>
  <si>
    <t>0.344253+0.0862088i</t>
  </si>
  <si>
    <t>0.344253−0.0862088i</t>
  </si>
  <si>
    <t>−0.319771+0.0627502i</t>
  </si>
  <si>
    <t>−0.319771−0.0627502i</t>
  </si>
  <si>
    <t>−0.0248742</t>
  </si>
  <si>
    <t>0.112561−0.155573i</t>
  </si>
  <si>
    <t>0.112561+0.155573i</t>
  </si>
  <si>
    <t>−0.501661+0.i</t>
  </si>
  <si>
    <t>−0.0253066</t>
  </si>
  <si>
    <t>−0.0950274−0.0570086i</t>
  </si>
  <si>
    <t>−0.0950274+0.0570086i</t>
  </si>
  <si>
    <t>0.434983+0.0201066i</t>
  </si>
  <si>
    <t>0.434983−0.0201066i</t>
  </si>
  <si>
    <t>−0.167628</t>
  </si>
  <si>
    <t>−0.548389</t>
  </si>
  <si>
    <t>0.375348+0.0104979i</t>
  </si>
  <si>
    <t>0.375348−0.0104979i</t>
  </si>
  <si>
    <t>−0.305614+0.00390534i</t>
  </si>
  <si>
    <t>−0.305614−0.00390534i</t>
  </si>
  <si>
    <t>0.131629+0.0325927i</t>
  </si>
  <si>
    <t>0.131629−0.0325927i</t>
  </si>
  <si>
    <t>−0.0394112−0.137652i</t>
  </si>
  <si>
    <t>−0.0394112+0.137652i</t>
  </si>
  <si>
    <t>−0.0299779</t>
  </si>
  <si>
    <t>0.118758−0.114821i</t>
  </si>
  <si>
    <t>0.118758+0.114821i</t>
  </si>
  <si>
    <t>−0.065536+0.117518i</t>
  </si>
  <si>
    <t>−0.065536−0.117518i</t>
  </si>
  <si>
    <t>To get book answer</t>
  </si>
  <si>
    <t>x1*x1</t>
  </si>
  <si>
    <t>x2*x2</t>
  </si>
  <si>
    <t>x3*x3</t>
  </si>
  <si>
    <t xml:space="preserve">Similarly </t>
  </si>
  <si>
    <t>u2 = 4.47* .....</t>
  </si>
  <si>
    <t>v2 = -38.31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</si>
</sst>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
    <numFmt numFmtId="165" formatCode="0.0000"/>
    <numFmt numFmtId="166" formatCode="0.000"/>
  </numFmts>
  <fonts count="22">
    <font>
      <sz val="10.0"/>
      <color rgb="FF000000"/>
      <name val="Arial"/>
    </font>
    <font>
      <b/>
      <sz val="11.0"/>
      <color rgb="FF000000"/>
      <name val="Calibri"/>
    </font>
    <font/>
    <font>
      <sz val="11.0"/>
      <color rgb="FF000000"/>
      <name val="Calibri"/>
    </font>
    <font>
      <b/>
    </font>
    <font>
      <sz val="11.0"/>
      <color rgb="FF000000"/>
      <name val="&quot;times new roman&quot;"/>
    </font>
    <font>
      <b/>
      <i/>
      <sz val="11.0"/>
      <color rgb="FF000000"/>
      <name val="Calibri"/>
    </font>
    <font>
      <i/>
      <sz val="11.0"/>
      <color rgb="FF000000"/>
      <name val="Calibri"/>
    </font>
    <font>
      <b/>
      <i/>
      <name val="&quot;Times New Roman&quot;"/>
    </font>
    <font>
      <b/>
      <name val="&quot;Times New Roman&quot;"/>
    </font>
    <font>
      <name val="&quot;Times New Roman&quot;"/>
    </font>
    <font>
      <i/>
      <name val="&quot;Times New Roman&quot;"/>
    </font>
    <font>
      <sz val="11.0"/>
      <color rgb="FF000000"/>
      <name val="Arial"/>
    </font>
    <font>
      <color rgb="FF63562E"/>
      <name val="&quot;MJXc-TeX-main-Rw&quot;"/>
    </font>
    <font>
      <color rgb="FF63562E"/>
      <name val="&quot;Cambria Math&quot;"/>
    </font>
    <font>
      <i/>
      <sz val="13.0"/>
      <name val="Times-Italic"/>
    </font>
    <font>
      <sz val="13.0"/>
      <name val="Times-Roman"/>
    </font>
    <font>
      <color rgb="FF63562E"/>
      <name val="&quot;Times New Roman&quot;"/>
    </font>
    <font>
      <sz val="13.0"/>
      <name val="Arial"/>
    </font>
    <font>
      <sz val="13.0"/>
      <name val="MTSYN"/>
    </font>
    <font>
      <b/>
      <color rgb="FF63562E"/>
      <name val="&quot;Times New Roman&quot;"/>
    </font>
    <font>
      <i/>
      <sz val="13.0"/>
      <name val="Arial"/>
    </font>
  </fonts>
  <fills count="13">
    <fill>
      <patternFill patternType="none"/>
    </fill>
    <fill>
      <patternFill patternType="lightGray"/>
    </fill>
    <fill>
      <patternFill patternType="solid">
        <fgColor rgb="FF00FF00"/>
        <bgColor rgb="FF00FF00"/>
      </patternFill>
    </fill>
    <fill>
      <patternFill patternType="solid">
        <fgColor rgb="FFA2C4C9"/>
        <bgColor rgb="FFA2C4C9"/>
      </patternFill>
    </fill>
    <fill>
      <patternFill patternType="solid">
        <fgColor rgb="FF3C78D8"/>
        <bgColor rgb="FF3C78D8"/>
      </patternFill>
    </fill>
    <fill>
      <patternFill patternType="solid">
        <fgColor rgb="FF38761D"/>
        <bgColor rgb="FF38761D"/>
      </patternFill>
    </fill>
    <fill>
      <patternFill patternType="solid">
        <fgColor rgb="FF6AA84F"/>
        <bgColor rgb="FF6AA84F"/>
      </patternFill>
    </fill>
    <fill>
      <patternFill patternType="solid">
        <fgColor rgb="FFFFFFFF"/>
        <bgColor rgb="FFFFFFFF"/>
      </patternFill>
    </fill>
    <fill>
      <patternFill patternType="solid">
        <fgColor rgb="FFFFFF00"/>
        <bgColor rgb="FFFFFF00"/>
      </patternFill>
    </fill>
    <fill>
      <patternFill patternType="solid">
        <fgColor rgb="FF00B0F0"/>
        <bgColor rgb="FF00B0F0"/>
      </patternFill>
    </fill>
    <fill>
      <patternFill patternType="solid">
        <fgColor rgb="FF92D050"/>
        <bgColor rgb="FF92D050"/>
      </patternFill>
    </fill>
    <fill>
      <patternFill patternType="solid">
        <fgColor rgb="FF0070C0"/>
        <bgColor rgb="FF0070C0"/>
      </patternFill>
    </fill>
    <fill>
      <patternFill patternType="solid">
        <fgColor rgb="FFF8EFD3"/>
        <bgColor rgb="FFF8EFD3"/>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1" fillId="0" fontId="1" numFmtId="0" xfId="0" applyAlignment="1" applyBorder="1" applyFont="1">
      <alignment horizontal="center" shrinkToFit="0" wrapText="0"/>
    </xf>
    <xf borderId="2" fillId="0" fontId="1" numFmtId="0" xfId="0" applyAlignment="1" applyBorder="1" applyFont="1">
      <alignment horizontal="center" readingOrder="0" shrinkToFit="0" wrapText="0"/>
    </xf>
    <xf borderId="3" fillId="0" fontId="2" numFmtId="0" xfId="0" applyBorder="1" applyFont="1"/>
    <xf borderId="4" fillId="0" fontId="2" numFmtId="0" xfId="0" applyBorder="1" applyFont="1"/>
    <xf borderId="3" fillId="0" fontId="1" numFmtId="0" xfId="0" applyAlignment="1" applyBorder="1" applyFont="1">
      <alignment horizontal="center" readingOrder="0" shrinkToFit="0" wrapText="0"/>
    </xf>
    <xf borderId="1" fillId="0" fontId="1" numFmtId="0" xfId="0" applyAlignment="1" applyBorder="1" applyFont="1">
      <alignment horizontal="center" readingOrder="0" shrinkToFit="0" wrapText="0"/>
    </xf>
    <xf borderId="1" fillId="0" fontId="3" numFmtId="0" xfId="0" applyAlignment="1" applyBorder="1" applyFont="1">
      <alignment horizontal="right" readingOrder="0" shrinkToFit="0" vertical="bottom" wrapText="0"/>
    </xf>
    <xf borderId="1" fillId="0" fontId="4" numFmtId="0" xfId="0" applyBorder="1" applyFont="1"/>
    <xf borderId="0" fillId="0" fontId="2" numFmtId="0" xfId="0" applyAlignment="1" applyFont="1">
      <alignment readingOrder="0"/>
    </xf>
    <xf borderId="0" fillId="2" fontId="2" numFmtId="0" xfId="0" applyFill="1" applyFont="1"/>
    <xf borderId="0" fillId="3" fontId="2" numFmtId="0" xfId="0" applyFill="1" applyFont="1"/>
    <xf borderId="0" fillId="4" fontId="2" numFmtId="0" xfId="0" applyFill="1" applyFont="1"/>
    <xf borderId="0" fillId="5" fontId="2" numFmtId="0" xfId="0" applyFill="1" applyFont="1"/>
    <xf borderId="0" fillId="0" fontId="4" numFmtId="0" xfId="0" applyFont="1"/>
    <xf borderId="0" fillId="0" fontId="4" numFmtId="0" xfId="0" applyAlignment="1" applyFont="1">
      <alignment readingOrder="0"/>
    </xf>
    <xf borderId="5" fillId="0" fontId="2" numFmtId="0" xfId="0" applyAlignment="1" applyBorder="1" applyFont="1">
      <alignment readingOrder="0"/>
    </xf>
    <xf borderId="6" fillId="0" fontId="3" numFmtId="0" xfId="0" applyAlignment="1" applyBorder="1" applyFont="1">
      <alignment horizontal="right" readingOrder="0" shrinkToFit="0" vertical="bottom" wrapText="0"/>
    </xf>
    <xf borderId="7" fillId="0" fontId="4" numFmtId="0" xfId="0" applyAlignment="1" applyBorder="1" applyFont="1">
      <alignment readingOrder="0"/>
    </xf>
    <xf borderId="6" fillId="6" fontId="4" numFmtId="0" xfId="0" applyBorder="1" applyFill="1" applyFont="1"/>
    <xf borderId="0" fillId="0" fontId="5" numFmtId="0" xfId="0" applyAlignment="1" applyFont="1">
      <alignment readingOrder="0" shrinkToFit="0" wrapText="1"/>
    </xf>
    <xf borderId="8" fillId="0" fontId="2" numFmtId="0" xfId="0" applyBorder="1" applyFont="1"/>
    <xf borderId="9" fillId="0" fontId="3" numFmtId="0" xfId="0" applyAlignment="1" applyBorder="1" applyFont="1">
      <alignment horizontal="right" readingOrder="0" shrinkToFit="0" vertical="bottom" wrapText="0"/>
    </xf>
    <xf borderId="9" fillId="0" fontId="4" numFmtId="0" xfId="0" applyBorder="1" applyFont="1"/>
    <xf borderId="10" fillId="0" fontId="2" numFmtId="0" xfId="0" applyBorder="1" applyFont="1"/>
    <xf borderId="11" fillId="0" fontId="3" numFmtId="0" xfId="0" applyAlignment="1" applyBorder="1" applyFont="1">
      <alignment horizontal="right" readingOrder="0" shrinkToFit="0" vertical="bottom" wrapText="0"/>
    </xf>
    <xf borderId="12" fillId="0" fontId="4" numFmtId="0" xfId="0" applyAlignment="1" applyBorder="1" applyFont="1">
      <alignment readingOrder="0"/>
    </xf>
    <xf borderId="11" fillId="0" fontId="4" numFmtId="0" xfId="0" applyBorder="1" applyFont="1"/>
    <xf borderId="0" fillId="0" fontId="3" numFmtId="0" xfId="0" applyAlignment="1" applyFont="1">
      <alignment readingOrder="0" shrinkToFit="0" vertical="bottom" wrapText="0"/>
    </xf>
    <xf borderId="1" fillId="0" fontId="6" numFmtId="0" xfId="0" applyAlignment="1" applyBorder="1" applyFont="1">
      <alignment horizontal="center" shrinkToFit="0" vertical="bottom" wrapText="0"/>
    </xf>
    <xf borderId="1" fillId="0" fontId="1" numFmtId="0" xfId="0" applyAlignment="1" applyBorder="1" applyFont="1">
      <alignment readingOrder="0" shrinkToFit="0" vertical="bottom" wrapText="0"/>
    </xf>
    <xf borderId="1" fillId="0" fontId="6" numFmtId="0" xfId="0" applyAlignment="1" applyBorder="1" applyFont="1">
      <alignment horizontal="center" readingOrder="0" shrinkToFit="0" vertical="bottom" wrapText="0"/>
    </xf>
    <xf borderId="0" fillId="0" fontId="3" numFmtId="0" xfId="0" applyAlignment="1" applyFont="1">
      <alignment shrinkToFit="0" vertical="bottom" wrapText="0"/>
    </xf>
    <xf borderId="0" fillId="0" fontId="3" numFmtId="0" xfId="0" applyAlignment="1" applyFont="1">
      <alignment horizontal="left" readingOrder="0" shrinkToFit="0" vertical="bottom" wrapText="0"/>
    </xf>
    <xf borderId="0" fillId="0" fontId="3" numFmtId="0" xfId="0" applyAlignment="1" applyFont="1">
      <alignment horizontal="right" readingOrder="0" shrinkToFit="0" vertical="bottom" wrapText="0"/>
    </xf>
    <xf borderId="3" fillId="0" fontId="7" numFmtId="0" xfId="0" applyAlignment="1" applyBorder="1" applyFont="1">
      <alignment horizontal="center" readingOrder="0" shrinkToFit="0" vertical="bottom" wrapText="0"/>
    </xf>
    <xf borderId="0" fillId="0" fontId="1" numFmtId="0" xfId="0" applyAlignment="1" applyFont="1">
      <alignment horizontal="right" readingOrder="0" shrinkToFit="0" vertical="bottom" wrapText="0"/>
    </xf>
    <xf borderId="12" fillId="0" fontId="3" numFmtId="0" xfId="0" applyAlignment="1" applyBorder="1" applyFont="1">
      <alignment readingOrder="0" shrinkToFit="0" vertical="bottom" wrapText="0"/>
    </xf>
    <xf borderId="12" fillId="0" fontId="3" numFmtId="0" xfId="0" applyAlignment="1" applyBorder="1" applyFont="1">
      <alignment horizontal="right" readingOrder="0" shrinkToFit="0" vertical="bottom" wrapText="0"/>
    </xf>
    <xf borderId="0" fillId="0" fontId="1" numFmtId="0" xfId="0" applyAlignment="1" applyFont="1">
      <alignment readingOrder="0" shrinkToFit="0" vertical="bottom" wrapText="0"/>
    </xf>
    <xf borderId="3" fillId="0" fontId="7" numFmtId="0" xfId="0" applyAlignment="1" applyBorder="1" applyFont="1">
      <alignment horizontal="center" shrinkToFit="0" vertical="bottom" wrapText="0"/>
    </xf>
    <xf borderId="0" fillId="0" fontId="3" numFmtId="11" xfId="0" applyAlignment="1" applyFont="1" applyNumberFormat="1">
      <alignment horizontal="right" readingOrder="0" shrinkToFit="0" vertical="bottom" wrapText="0"/>
    </xf>
    <xf borderId="12" fillId="0" fontId="3" numFmtId="0" xfId="0" applyAlignment="1" applyBorder="1" applyFont="1">
      <alignment shrinkToFit="0" vertical="bottom" wrapText="0"/>
    </xf>
    <xf borderId="1" fillId="0" fontId="8" numFmtId="0" xfId="0" applyAlignment="1" applyBorder="1" applyFont="1">
      <alignment readingOrder="0" vertical="top"/>
    </xf>
    <xf borderId="1" fillId="0" fontId="9" numFmtId="0" xfId="0" applyAlignment="1" applyBorder="1" applyFont="1">
      <alignment readingOrder="0" vertical="top"/>
    </xf>
    <xf borderId="1" fillId="0" fontId="10" numFmtId="0" xfId="0" applyAlignment="1" applyBorder="1" applyFont="1">
      <alignment readingOrder="0" vertical="top"/>
    </xf>
    <xf borderId="11" fillId="0" fontId="10" numFmtId="0" xfId="0" applyAlignment="1" applyBorder="1" applyFont="1">
      <alignment readingOrder="0" vertical="top"/>
    </xf>
    <xf borderId="11" fillId="0" fontId="11" numFmtId="0" xfId="0" applyAlignment="1" applyBorder="1" applyFont="1">
      <alignment readingOrder="0" vertical="top"/>
    </xf>
    <xf borderId="0" fillId="0" fontId="2" numFmtId="164" xfId="0" applyFont="1" applyNumberFormat="1"/>
    <xf borderId="0" fillId="0" fontId="2" numFmtId="0" xfId="0" applyAlignment="1" applyFont="1">
      <alignment readingOrder="0" shrinkToFit="0" wrapText="1"/>
    </xf>
    <xf borderId="0" fillId="0" fontId="2" numFmtId="165" xfId="0" applyFont="1" applyNumberFormat="1"/>
    <xf borderId="0" fillId="7" fontId="12" numFmtId="0" xfId="0" applyAlignment="1" applyFill="1" applyFont="1">
      <alignment horizontal="left" readingOrder="0" shrinkToFit="0" wrapText="1"/>
    </xf>
    <xf borderId="0" fillId="8" fontId="3" numFmtId="0" xfId="0" applyAlignment="1" applyFill="1" applyFont="1">
      <alignment horizontal="right" readingOrder="0" shrinkToFit="0" vertical="bottom" wrapText="0"/>
    </xf>
    <xf borderId="0" fillId="9" fontId="3" numFmtId="0" xfId="0" applyAlignment="1" applyFill="1" applyFont="1">
      <alignment horizontal="right" readingOrder="0" shrinkToFit="0" vertical="bottom" wrapText="0"/>
    </xf>
    <xf borderId="12" fillId="9" fontId="3" numFmtId="0" xfId="0" applyAlignment="1" applyBorder="1" applyFont="1">
      <alignment horizontal="right" readingOrder="0" shrinkToFit="0" vertical="bottom" wrapText="0"/>
    </xf>
    <xf borderId="0" fillId="8" fontId="3" numFmtId="0" xfId="0" applyAlignment="1" applyFont="1">
      <alignment shrinkToFit="0" vertical="bottom" wrapText="0"/>
    </xf>
    <xf borderId="0" fillId="10" fontId="3" numFmtId="0" xfId="0" applyAlignment="1" applyFill="1" applyFont="1">
      <alignment horizontal="right" readingOrder="0" shrinkToFit="0" vertical="bottom" wrapText="0"/>
    </xf>
    <xf borderId="0" fillId="11" fontId="3" numFmtId="0" xfId="0" applyAlignment="1" applyFill="1" applyFont="1">
      <alignment horizontal="right" readingOrder="0" shrinkToFit="0" vertical="bottom" wrapText="0"/>
    </xf>
    <xf borderId="12" fillId="11" fontId="3" numFmtId="0" xfId="0" applyAlignment="1" applyBorder="1" applyFont="1">
      <alignment horizontal="right" readingOrder="0" shrinkToFit="0" vertical="bottom" wrapText="0"/>
    </xf>
    <xf borderId="12" fillId="10" fontId="3" numFmtId="0" xfId="0" applyAlignment="1" applyBorder="1" applyFont="1">
      <alignment horizontal="right" readingOrder="0" shrinkToFit="0" vertical="bottom" wrapText="0"/>
    </xf>
    <xf borderId="5" fillId="0" fontId="2" numFmtId="0" xfId="0" applyAlignment="1" applyBorder="1" applyFont="1">
      <alignment readingOrder="0" shrinkToFit="0" wrapText="1"/>
    </xf>
    <xf borderId="7" fillId="0" fontId="2" numFmtId="0" xfId="0" applyBorder="1" applyFont="1"/>
    <xf borderId="1" fillId="0" fontId="2" numFmtId="0" xfId="0" applyBorder="1" applyFont="1"/>
    <xf borderId="1" fillId="0" fontId="2" numFmtId="0" xfId="0" applyAlignment="1" applyBorder="1" applyFont="1">
      <alignment readingOrder="0"/>
    </xf>
    <xf borderId="0" fillId="12" fontId="13" numFmtId="0" xfId="0" applyAlignment="1" applyFill="1" applyFont="1">
      <alignment readingOrder="0" vertical="bottom"/>
    </xf>
    <xf borderId="0" fillId="12" fontId="13" numFmtId="0" xfId="0" applyAlignment="1" applyFont="1">
      <alignment vertical="bottom"/>
    </xf>
    <xf borderId="9" fillId="0" fontId="2" numFmtId="0" xfId="0" applyBorder="1" applyFont="1"/>
    <xf borderId="0" fillId="12" fontId="14" numFmtId="0" xfId="0" applyAlignment="1" applyFont="1">
      <alignment readingOrder="0" vertical="bottom"/>
    </xf>
    <xf borderId="0" fillId="12" fontId="14" numFmtId="0" xfId="0" applyAlignment="1" applyFont="1">
      <alignment vertical="bottom"/>
    </xf>
    <xf borderId="1" fillId="0" fontId="15" numFmtId="0" xfId="0" applyAlignment="1" applyBorder="1" applyFont="1">
      <alignment readingOrder="0" vertical="top"/>
    </xf>
    <xf borderId="1" fillId="0" fontId="16" numFmtId="0" xfId="0" applyAlignment="1" applyBorder="1" applyFont="1">
      <alignment readingOrder="0" vertical="top"/>
    </xf>
    <xf borderId="11" fillId="0" fontId="16" numFmtId="0" xfId="0" applyAlignment="1" applyBorder="1" applyFont="1">
      <alignment readingOrder="0" vertical="top"/>
    </xf>
    <xf borderId="12" fillId="12" fontId="13" numFmtId="0" xfId="0" applyAlignment="1" applyBorder="1" applyFont="1">
      <alignment readingOrder="0" vertical="bottom"/>
    </xf>
    <xf borderId="12" fillId="0" fontId="2" numFmtId="0" xfId="0" applyBorder="1" applyFont="1"/>
    <xf borderId="11" fillId="0" fontId="2" numFmtId="0" xfId="0" applyBorder="1" applyFont="1"/>
    <xf borderId="0" fillId="0" fontId="2" numFmtId="166" xfId="0" applyFont="1" applyNumberFormat="1"/>
    <xf borderId="0" fillId="0" fontId="17" numFmtId="0" xfId="0" applyAlignment="1" applyFont="1">
      <alignment readingOrder="0" shrinkToFit="0" vertical="bottom" wrapText="0"/>
    </xf>
    <xf borderId="1" fillId="0" fontId="18" numFmtId="0" xfId="0" applyAlignment="1" applyBorder="1" applyFont="1">
      <alignment readingOrder="0" vertical="top"/>
    </xf>
    <xf borderId="11" fillId="0" fontId="19" numFmtId="0" xfId="0" applyAlignment="1" applyBorder="1" applyFont="1">
      <alignment readingOrder="0" vertical="top"/>
    </xf>
    <xf borderId="1" fillId="0" fontId="2" numFmtId="0" xfId="0" applyAlignment="1" applyBorder="1" applyFont="1">
      <alignment horizontal="center" readingOrder="0"/>
    </xf>
    <xf borderId="1" fillId="0" fontId="20" numFmtId="0" xfId="0" applyAlignment="1" applyBorder="1" applyFont="1">
      <alignment horizontal="center" readingOrder="0" shrinkToFit="0" vertical="bottom" wrapText="0"/>
    </xf>
    <xf borderId="1" fillId="0" fontId="1" numFmtId="0" xfId="0" applyAlignment="1" applyBorder="1" applyFont="1">
      <alignment horizontal="center" readingOrder="0" shrinkToFit="0" vertical="bottom" wrapText="0"/>
    </xf>
    <xf borderId="1" fillId="0" fontId="21"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1.jpg"/><Relationship Id="rId3" Type="http://schemas.openxmlformats.org/officeDocument/2006/relationships/image" Target="../media/image6.jpg"/><Relationship Id="rId4" Type="http://schemas.openxmlformats.org/officeDocument/2006/relationships/image" Target="../media/image2.jpg"/><Relationship Id="rId5" Type="http://schemas.openxmlformats.org/officeDocument/2006/relationships/image" Target="../media/image4.jpg"/><Relationship Id="rId6"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257</xdr:row>
      <xdr:rowOff>19050</xdr:rowOff>
    </xdr:from>
    <xdr:ext cx="790575" cy="314325"/>
    <xdr:pic>
      <xdr:nvPicPr>
        <xdr:cNvPr id="0" name="image3.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304800</xdr:colOff>
      <xdr:row>257</xdr:row>
      <xdr:rowOff>95250</xdr:rowOff>
    </xdr:from>
    <xdr:ext cx="1447800" cy="209550"/>
    <xdr:pic>
      <xdr:nvPicPr>
        <xdr:cNvPr id="0" name="image1.jp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171450</xdr:colOff>
      <xdr:row>254</xdr:row>
      <xdr:rowOff>19050</xdr:rowOff>
    </xdr:from>
    <xdr:ext cx="1390650" cy="990600"/>
    <xdr:pic>
      <xdr:nvPicPr>
        <xdr:cNvPr id="0" name="image6.jp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152400</xdr:colOff>
      <xdr:row>406</xdr:row>
      <xdr:rowOff>152400</xdr:rowOff>
    </xdr:from>
    <xdr:ext cx="3743325" cy="990600"/>
    <xdr:pic>
      <xdr:nvPicPr>
        <xdr:cNvPr id="0" name="image2.jp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152400</xdr:colOff>
      <xdr:row>414</xdr:row>
      <xdr:rowOff>152400</xdr:rowOff>
    </xdr:from>
    <xdr:ext cx="5191125" cy="600075"/>
    <xdr:pic>
      <xdr:nvPicPr>
        <xdr:cNvPr id="0" name="image4.jp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152400</xdr:colOff>
      <xdr:row>422</xdr:row>
      <xdr:rowOff>152400</xdr:rowOff>
    </xdr:from>
    <xdr:ext cx="7191375" cy="1866900"/>
    <xdr:pic>
      <xdr:nvPicPr>
        <xdr:cNvPr id="0" name="image5.jpg" title="Image"/>
        <xdr:cNvPicPr preferRelativeResize="0"/>
      </xdr:nvPicPr>
      <xdr:blipFill>
        <a:blip cstate="print" r:embed="rId6"/>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0"/>
  </cols>
  <sheetData>
    <row r="2">
      <c r="A2" s="1"/>
      <c r="B2" s="2" t="s">
        <v>0</v>
      </c>
      <c r="C2" s="3"/>
      <c r="D2" s="4"/>
      <c r="E2" s="2" t="s">
        <v>1</v>
      </c>
      <c r="F2" s="3"/>
      <c r="G2" s="4"/>
      <c r="H2" s="5" t="s">
        <v>2</v>
      </c>
      <c r="I2" s="3"/>
      <c r="J2" s="3"/>
      <c r="K2" s="3"/>
      <c r="L2" s="3"/>
      <c r="M2" s="4"/>
    </row>
    <row r="3">
      <c r="A3" s="6" t="s">
        <v>3</v>
      </c>
      <c r="B3" s="6" t="s">
        <v>4</v>
      </c>
      <c r="C3" s="6" t="s">
        <v>5</v>
      </c>
      <c r="D3" s="6" t="s">
        <v>6</v>
      </c>
      <c r="E3" s="6" t="s">
        <v>7</v>
      </c>
      <c r="F3" s="6" t="s">
        <v>8</v>
      </c>
      <c r="G3" s="6" t="s">
        <v>9</v>
      </c>
      <c r="H3" s="6" t="s">
        <v>10</v>
      </c>
      <c r="I3" s="6" t="s">
        <v>11</v>
      </c>
      <c r="J3" s="6" t="s">
        <v>12</v>
      </c>
      <c r="K3" s="6" t="s">
        <v>13</v>
      </c>
      <c r="L3" s="6" t="s">
        <v>14</v>
      </c>
      <c r="M3" s="6" t="s">
        <v>15</v>
      </c>
    </row>
    <row r="4">
      <c r="A4" s="7">
        <v>1.0</v>
      </c>
      <c r="B4" s="7">
        <v>41.5</v>
      </c>
      <c r="C4" s="7">
        <v>45.9</v>
      </c>
      <c r="D4" s="7">
        <v>11.2</v>
      </c>
      <c r="E4" s="7">
        <v>162.0</v>
      </c>
      <c r="F4" s="7">
        <v>23.0</v>
      </c>
      <c r="G4" s="7">
        <v>3.0</v>
      </c>
      <c r="H4" s="7">
        <v>3726.0</v>
      </c>
      <c r="I4" s="7">
        <v>486.0</v>
      </c>
      <c r="J4" s="7">
        <v>69.0</v>
      </c>
      <c r="K4" s="7">
        <v>26244.0</v>
      </c>
      <c r="L4" s="7">
        <v>529.0</v>
      </c>
      <c r="M4" s="7">
        <v>9.0</v>
      </c>
    </row>
    <row r="5">
      <c r="A5" s="7">
        <v>2.0</v>
      </c>
      <c r="B5" s="7">
        <v>33.8</v>
      </c>
      <c r="C5" s="7">
        <v>53.3</v>
      </c>
      <c r="D5" s="7">
        <v>11.2</v>
      </c>
      <c r="E5" s="7">
        <v>162.0</v>
      </c>
      <c r="F5" s="7">
        <v>23.0</v>
      </c>
      <c r="G5" s="7">
        <v>8.0</v>
      </c>
      <c r="H5" s="7">
        <v>3726.0</v>
      </c>
      <c r="I5" s="7">
        <v>1296.0</v>
      </c>
      <c r="J5" s="7">
        <v>184.0</v>
      </c>
      <c r="K5" s="7">
        <v>26244.0</v>
      </c>
      <c r="L5" s="7">
        <v>529.0</v>
      </c>
      <c r="M5" s="7">
        <v>64.0</v>
      </c>
    </row>
    <row r="6">
      <c r="A6" s="7">
        <v>3.0</v>
      </c>
      <c r="B6" s="7">
        <v>27.7</v>
      </c>
      <c r="C6" s="7">
        <v>57.5</v>
      </c>
      <c r="D6" s="7">
        <v>12.7</v>
      </c>
      <c r="E6" s="7">
        <v>162.0</v>
      </c>
      <c r="F6" s="7">
        <v>30.0</v>
      </c>
      <c r="G6" s="7">
        <v>5.0</v>
      </c>
      <c r="H6" s="7">
        <v>4860.0</v>
      </c>
      <c r="I6" s="7">
        <v>810.0</v>
      </c>
      <c r="J6" s="7">
        <v>150.0</v>
      </c>
      <c r="K6" s="7">
        <v>26244.0</v>
      </c>
      <c r="L6" s="7">
        <v>900.0</v>
      </c>
      <c r="M6" s="7">
        <v>25.0</v>
      </c>
    </row>
    <row r="7">
      <c r="A7" s="7">
        <v>4.0</v>
      </c>
      <c r="B7" s="7">
        <v>21.7</v>
      </c>
      <c r="C7" s="7">
        <v>58.8</v>
      </c>
      <c r="D7" s="7">
        <v>16.0</v>
      </c>
      <c r="E7" s="7">
        <v>162.0</v>
      </c>
      <c r="F7" s="7">
        <v>30.0</v>
      </c>
      <c r="G7" s="7">
        <v>8.0</v>
      </c>
      <c r="H7" s="7">
        <v>4860.0</v>
      </c>
      <c r="I7" s="7">
        <v>1296.0</v>
      </c>
      <c r="J7" s="7">
        <v>240.0</v>
      </c>
      <c r="K7" s="7">
        <v>26244.0</v>
      </c>
      <c r="L7" s="7">
        <v>900.0</v>
      </c>
      <c r="M7" s="7">
        <v>64.0</v>
      </c>
    </row>
    <row r="8">
      <c r="A8" s="7">
        <v>5.0</v>
      </c>
      <c r="B8" s="7">
        <v>19.9</v>
      </c>
      <c r="C8" s="7">
        <v>60.6</v>
      </c>
      <c r="D8" s="7">
        <v>16.2</v>
      </c>
      <c r="E8" s="7">
        <v>172.0</v>
      </c>
      <c r="F8" s="7">
        <v>25.0</v>
      </c>
      <c r="G8" s="7">
        <v>5.0</v>
      </c>
      <c r="H8" s="7">
        <v>4300.0</v>
      </c>
      <c r="I8" s="7">
        <v>860.0</v>
      </c>
      <c r="J8" s="7">
        <v>125.0</v>
      </c>
      <c r="K8" s="7">
        <v>29584.0</v>
      </c>
      <c r="L8" s="7">
        <v>625.0</v>
      </c>
      <c r="M8" s="7">
        <v>25.0</v>
      </c>
    </row>
    <row r="9">
      <c r="A9" s="7">
        <v>6.0</v>
      </c>
      <c r="B9" s="7">
        <v>15.0</v>
      </c>
      <c r="C9" s="7">
        <v>58.0</v>
      </c>
      <c r="D9" s="7">
        <v>22.6</v>
      </c>
      <c r="E9" s="7">
        <v>172.0</v>
      </c>
      <c r="F9" s="7">
        <v>25.0</v>
      </c>
      <c r="G9" s="7">
        <v>8.0</v>
      </c>
      <c r="H9" s="7">
        <v>4300.0</v>
      </c>
      <c r="I9" s="7">
        <v>1376.0</v>
      </c>
      <c r="J9" s="7">
        <v>200.0</v>
      </c>
      <c r="K9" s="7">
        <v>29584.0</v>
      </c>
      <c r="L9" s="7">
        <v>625.0</v>
      </c>
      <c r="M9" s="7">
        <v>64.0</v>
      </c>
    </row>
    <row r="10">
      <c r="A10" s="7">
        <v>7.0</v>
      </c>
      <c r="B10" s="7">
        <v>12.2</v>
      </c>
      <c r="C10" s="7">
        <v>58.6</v>
      </c>
      <c r="D10" s="7">
        <v>24.5</v>
      </c>
      <c r="E10" s="7">
        <v>172.0</v>
      </c>
      <c r="F10" s="7">
        <v>30.0</v>
      </c>
      <c r="G10" s="7">
        <v>5.0</v>
      </c>
      <c r="H10" s="7">
        <v>5160.0</v>
      </c>
      <c r="I10" s="7">
        <v>860.0</v>
      </c>
      <c r="J10" s="7">
        <v>150.0</v>
      </c>
      <c r="K10" s="7">
        <v>29584.0</v>
      </c>
      <c r="L10" s="7">
        <v>900.0</v>
      </c>
      <c r="M10" s="7">
        <v>25.0</v>
      </c>
    </row>
    <row r="11">
      <c r="A11" s="7">
        <v>8.0</v>
      </c>
      <c r="B11" s="7">
        <v>4.3</v>
      </c>
      <c r="C11" s="7">
        <v>52.4</v>
      </c>
      <c r="D11" s="7">
        <v>38.0</v>
      </c>
      <c r="E11" s="7">
        <v>172.0</v>
      </c>
      <c r="F11" s="7">
        <v>30.0</v>
      </c>
      <c r="G11" s="7">
        <v>8.0</v>
      </c>
      <c r="H11" s="7">
        <v>5160.0</v>
      </c>
      <c r="I11" s="7">
        <v>1376.0</v>
      </c>
      <c r="J11" s="7">
        <v>240.0</v>
      </c>
      <c r="K11" s="7">
        <v>29584.0</v>
      </c>
      <c r="L11" s="7">
        <v>900.0</v>
      </c>
      <c r="M11" s="7">
        <v>64.0</v>
      </c>
    </row>
    <row r="12">
      <c r="A12" s="7">
        <v>9.0</v>
      </c>
      <c r="B12" s="7">
        <v>19.3</v>
      </c>
      <c r="C12" s="7">
        <v>56.9</v>
      </c>
      <c r="D12" s="7">
        <v>21.3</v>
      </c>
      <c r="E12" s="7">
        <v>167.0</v>
      </c>
      <c r="F12" s="7">
        <v>27.5</v>
      </c>
      <c r="G12" s="7">
        <v>6.5</v>
      </c>
      <c r="H12" s="7">
        <v>4592.5</v>
      </c>
      <c r="I12" s="7">
        <v>1085.5</v>
      </c>
      <c r="J12" s="7">
        <v>178.75</v>
      </c>
      <c r="K12" s="7">
        <v>27889.0</v>
      </c>
      <c r="L12" s="7">
        <v>756.25</v>
      </c>
      <c r="M12" s="7">
        <v>42.25</v>
      </c>
    </row>
    <row r="13">
      <c r="A13" s="7">
        <v>10.0</v>
      </c>
      <c r="B13" s="7">
        <v>6.4</v>
      </c>
      <c r="C13" s="7">
        <v>55.4</v>
      </c>
      <c r="D13" s="7">
        <v>30.8</v>
      </c>
      <c r="E13" s="7">
        <v>177.0</v>
      </c>
      <c r="F13" s="7">
        <v>27.5</v>
      </c>
      <c r="G13" s="7">
        <v>6.5</v>
      </c>
      <c r="H13" s="7">
        <v>4867.5</v>
      </c>
      <c r="I13" s="7">
        <v>1150.5</v>
      </c>
      <c r="J13" s="7">
        <v>178.75</v>
      </c>
      <c r="K13" s="7">
        <v>31329.0</v>
      </c>
      <c r="L13" s="7">
        <v>756.25</v>
      </c>
      <c r="M13" s="7">
        <v>42.25</v>
      </c>
    </row>
    <row r="14">
      <c r="A14" s="7">
        <v>11.0</v>
      </c>
      <c r="B14" s="7">
        <v>37.6</v>
      </c>
      <c r="C14" s="7">
        <v>46.9</v>
      </c>
      <c r="D14" s="7">
        <v>14.7</v>
      </c>
      <c r="E14" s="7">
        <v>157.0</v>
      </c>
      <c r="F14" s="7">
        <v>27.5</v>
      </c>
      <c r="G14" s="7">
        <v>6.5</v>
      </c>
      <c r="H14" s="7">
        <v>4317.5</v>
      </c>
      <c r="I14" s="7">
        <v>1020.5</v>
      </c>
      <c r="J14" s="7">
        <v>178.75</v>
      </c>
      <c r="K14" s="7">
        <v>24649.0</v>
      </c>
      <c r="L14" s="7">
        <v>756.25</v>
      </c>
      <c r="M14" s="7">
        <v>42.25</v>
      </c>
    </row>
    <row r="15">
      <c r="A15" s="7">
        <v>12.0</v>
      </c>
      <c r="B15" s="7">
        <v>18.0</v>
      </c>
      <c r="C15" s="7">
        <v>57.3</v>
      </c>
      <c r="D15" s="7">
        <v>22.2</v>
      </c>
      <c r="E15" s="7">
        <v>167.0</v>
      </c>
      <c r="F15" s="7">
        <v>32.5</v>
      </c>
      <c r="G15" s="7">
        <v>6.5</v>
      </c>
      <c r="H15" s="7">
        <v>5427.5</v>
      </c>
      <c r="I15" s="7">
        <v>1085.5</v>
      </c>
      <c r="J15" s="7">
        <v>211.25</v>
      </c>
      <c r="K15" s="7">
        <v>27889.0</v>
      </c>
      <c r="L15" s="7">
        <v>1056.25</v>
      </c>
      <c r="M15" s="7">
        <v>42.25</v>
      </c>
    </row>
    <row r="16">
      <c r="A16" s="7">
        <v>13.0</v>
      </c>
      <c r="B16" s="7">
        <v>26.3</v>
      </c>
      <c r="C16" s="7">
        <v>55.0</v>
      </c>
      <c r="D16" s="7">
        <v>18.3</v>
      </c>
      <c r="E16" s="7">
        <v>167.0</v>
      </c>
      <c r="F16" s="7">
        <v>22.5</v>
      </c>
      <c r="G16" s="7">
        <v>6.5</v>
      </c>
      <c r="H16" s="7">
        <v>3757.5</v>
      </c>
      <c r="I16" s="7">
        <v>1085.5</v>
      </c>
      <c r="J16" s="7">
        <v>146.25</v>
      </c>
      <c r="K16" s="7">
        <v>27889.0</v>
      </c>
      <c r="L16" s="7">
        <v>506.25</v>
      </c>
      <c r="M16" s="7">
        <v>42.25</v>
      </c>
    </row>
    <row r="17">
      <c r="A17" s="7">
        <v>14.0</v>
      </c>
      <c r="B17" s="7">
        <v>9.9</v>
      </c>
      <c r="C17" s="7">
        <v>58.9</v>
      </c>
      <c r="D17" s="7">
        <v>28.0</v>
      </c>
      <c r="E17" s="7">
        <v>167.0</v>
      </c>
      <c r="F17" s="7">
        <v>27.5</v>
      </c>
      <c r="G17" s="7">
        <v>9.5</v>
      </c>
      <c r="H17" s="7">
        <v>4592.5</v>
      </c>
      <c r="I17" s="7">
        <v>1586.5</v>
      </c>
      <c r="J17" s="7">
        <v>261.25</v>
      </c>
      <c r="K17" s="7">
        <v>27889.0</v>
      </c>
      <c r="L17" s="7">
        <v>756.25</v>
      </c>
      <c r="M17" s="7">
        <v>90.25</v>
      </c>
    </row>
    <row r="18">
      <c r="A18" s="7">
        <v>15.0</v>
      </c>
      <c r="B18" s="7">
        <v>25.0</v>
      </c>
      <c r="C18" s="7">
        <v>50.3</v>
      </c>
      <c r="D18" s="7">
        <v>22.1</v>
      </c>
      <c r="E18" s="7">
        <v>167.0</v>
      </c>
      <c r="F18" s="7">
        <v>27.5</v>
      </c>
      <c r="G18" s="7">
        <v>3.5</v>
      </c>
      <c r="H18" s="7">
        <v>4592.5</v>
      </c>
      <c r="I18" s="7">
        <v>584.5</v>
      </c>
      <c r="J18" s="7">
        <v>96.25</v>
      </c>
      <c r="K18" s="7">
        <v>27889.0</v>
      </c>
      <c r="L18" s="7">
        <v>756.25</v>
      </c>
      <c r="M18" s="7">
        <v>12.25</v>
      </c>
    </row>
    <row r="19">
      <c r="A19" s="7">
        <v>16.0</v>
      </c>
      <c r="B19" s="7">
        <v>14.1</v>
      </c>
      <c r="C19" s="7">
        <v>61.1</v>
      </c>
      <c r="D19" s="7">
        <v>23.0</v>
      </c>
      <c r="E19" s="7">
        <v>177.0</v>
      </c>
      <c r="F19" s="7">
        <v>20.0</v>
      </c>
      <c r="G19" s="7">
        <v>6.5</v>
      </c>
      <c r="H19" s="7">
        <v>3540.0</v>
      </c>
      <c r="I19" s="7">
        <v>1150.5</v>
      </c>
      <c r="J19" s="7">
        <v>130.0</v>
      </c>
      <c r="K19" s="7">
        <v>31329.0</v>
      </c>
      <c r="L19" s="7">
        <v>400.0</v>
      </c>
      <c r="M19" s="7">
        <v>42.25</v>
      </c>
    </row>
    <row r="20">
      <c r="A20" s="7">
        <v>17.0</v>
      </c>
      <c r="B20" s="7">
        <v>15.2</v>
      </c>
      <c r="C20" s="7">
        <v>62.9</v>
      </c>
      <c r="D20" s="7">
        <v>20.7</v>
      </c>
      <c r="E20" s="7">
        <v>177.0</v>
      </c>
      <c r="F20" s="7">
        <v>20.0</v>
      </c>
      <c r="G20" s="7">
        <v>6.5</v>
      </c>
      <c r="H20" s="7">
        <v>3540.0</v>
      </c>
      <c r="I20" s="7">
        <v>1150.5</v>
      </c>
      <c r="J20" s="7">
        <v>130.0</v>
      </c>
      <c r="K20" s="7">
        <v>31329.0</v>
      </c>
      <c r="L20" s="7">
        <v>400.0</v>
      </c>
      <c r="M20" s="7">
        <v>42.25</v>
      </c>
    </row>
    <row r="21">
      <c r="A21" s="7">
        <v>18.0</v>
      </c>
      <c r="B21" s="7">
        <v>15.9</v>
      </c>
      <c r="C21" s="7">
        <v>60.0</v>
      </c>
      <c r="D21" s="7">
        <v>22.1</v>
      </c>
      <c r="E21" s="7">
        <v>160.0</v>
      </c>
      <c r="F21" s="7">
        <v>34.0</v>
      </c>
      <c r="G21" s="7">
        <v>7.5</v>
      </c>
      <c r="H21" s="7">
        <v>5440.0</v>
      </c>
      <c r="I21" s="7">
        <v>1200.0</v>
      </c>
      <c r="J21" s="7">
        <v>255.0</v>
      </c>
      <c r="K21" s="7">
        <v>25600.0</v>
      </c>
      <c r="L21" s="7">
        <v>1156.0</v>
      </c>
      <c r="M21" s="7">
        <v>56.25</v>
      </c>
    </row>
    <row r="22">
      <c r="A22" s="7">
        <v>19.0</v>
      </c>
      <c r="B22" s="7">
        <v>19.6</v>
      </c>
      <c r="C22" s="7">
        <v>60.6</v>
      </c>
      <c r="D22" s="7">
        <v>19.3</v>
      </c>
      <c r="E22" s="7">
        <v>160.0</v>
      </c>
      <c r="F22" s="7">
        <v>34.0</v>
      </c>
      <c r="G22" s="7">
        <v>7.5</v>
      </c>
      <c r="H22" s="7">
        <v>5440.0</v>
      </c>
      <c r="I22" s="7">
        <v>1200.0</v>
      </c>
      <c r="J22" s="7">
        <v>255.0</v>
      </c>
      <c r="K22" s="7">
        <v>25600.0</v>
      </c>
      <c r="L22" s="7">
        <v>1156.0</v>
      </c>
      <c r="M22" s="7">
        <v>56.25</v>
      </c>
    </row>
    <row r="23">
      <c r="B23" s="8">
        <f t="shared" ref="B23:M23" si="1">average(B4:B22)</f>
        <v>20.17894737</v>
      </c>
      <c r="C23" s="8">
        <f t="shared" si="1"/>
        <v>56.33684211</v>
      </c>
      <c r="D23" s="8">
        <f t="shared" si="1"/>
        <v>20.78421053</v>
      </c>
      <c r="E23" s="8">
        <f t="shared" si="1"/>
        <v>167.3157895</v>
      </c>
      <c r="F23" s="8">
        <f t="shared" si="1"/>
        <v>27.18421053</v>
      </c>
      <c r="G23" s="8">
        <f t="shared" si="1"/>
        <v>6.5</v>
      </c>
      <c r="H23" s="8">
        <f t="shared" si="1"/>
        <v>4536.815789</v>
      </c>
      <c r="I23" s="8">
        <f t="shared" si="1"/>
        <v>1087.342105</v>
      </c>
      <c r="J23" s="8">
        <f t="shared" si="1"/>
        <v>177.8552632</v>
      </c>
      <c r="K23" s="8">
        <f t="shared" si="1"/>
        <v>28031.21053</v>
      </c>
      <c r="L23" s="8">
        <f t="shared" si="1"/>
        <v>755.9868421</v>
      </c>
      <c r="M23" s="8">
        <f t="shared" si="1"/>
        <v>44.77631579</v>
      </c>
    </row>
    <row r="26">
      <c r="B26" s="9" t="s">
        <v>16</v>
      </c>
      <c r="E26" s="9" t="s">
        <v>17</v>
      </c>
    </row>
    <row r="27">
      <c r="A27" s="9" t="s">
        <v>18</v>
      </c>
      <c r="B27" s="10">
        <f t="array" ref="B27:M38">mmult(transpose(B4:M22-B23:M23),B4:M22-B23:M23)/19</f>
        <v>94.0700831</v>
      </c>
      <c r="C27" s="10">
        <v>-27.06501385041552</v>
      </c>
      <c r="D27" s="10">
        <v>-55.921385041551254</v>
      </c>
      <c r="E27" s="11">
        <v>-39.740720221606644</v>
      </c>
      <c r="F27" s="11">
        <v>-8.988227146814399</v>
      </c>
      <c r="G27" s="11">
        <v>-6.976315789473683</v>
      </c>
      <c r="H27" s="11">
        <v>-2515.295983379501</v>
      </c>
      <c r="I27" s="11">
        <v>-1409.992797783934</v>
      </c>
      <c r="J27" s="11">
        <v>-240.8754155124653</v>
      </c>
      <c r="K27" s="11">
        <v>-13305.658725761774</v>
      </c>
      <c r="L27" s="11">
        <v>-502.1331717451523</v>
      </c>
      <c r="M27" s="11">
        <v>-80.5744459833795</v>
      </c>
    </row>
    <row r="28">
      <c r="B28" s="10">
        <v>-27.06501385041552</v>
      </c>
      <c r="C28" s="10">
        <v>21.077063711911364</v>
      </c>
      <c r="D28" s="10">
        <v>5.479529085872578</v>
      </c>
      <c r="E28" s="11">
        <v>11.225207756232688</v>
      </c>
      <c r="F28" s="11">
        <v>1.5142659279778388</v>
      </c>
      <c r="G28" s="11">
        <v>2.8657894736842104</v>
      </c>
      <c r="H28" s="11">
        <v>474.5436288088644</v>
      </c>
      <c r="I28" s="11">
        <v>536.2295013850417</v>
      </c>
      <c r="J28" s="11">
        <v>83.33691135734074</v>
      </c>
      <c r="K28" s="11">
        <v>3767.3132963988924</v>
      </c>
      <c r="L28" s="11">
        <v>122.18206371191134</v>
      </c>
      <c r="M28" s="11">
        <v>29.87139889196676</v>
      </c>
    </row>
    <row r="29">
      <c r="B29" s="10">
        <v>-55.921385041551254</v>
      </c>
      <c r="C29" s="10">
        <v>5.479529085872578</v>
      </c>
      <c r="D29" s="10">
        <v>42.88869806094182</v>
      </c>
      <c r="E29" s="11">
        <v>22.868144044321326</v>
      </c>
      <c r="F29" s="11">
        <v>6.092382271468145</v>
      </c>
      <c r="G29" s="11">
        <v>3.763157894736842</v>
      </c>
      <c r="H29" s="11">
        <v>1639.64972299169</v>
      </c>
      <c r="I29" s="11">
        <v>778.6606648199446</v>
      </c>
      <c r="J29" s="11">
        <v>140.5424515235457</v>
      </c>
      <c r="K29" s="11">
        <v>7651.182271468145</v>
      </c>
      <c r="L29" s="11">
        <v>320.9234764542936</v>
      </c>
      <c r="M29" s="11">
        <v>46.26620498614959</v>
      </c>
    </row>
    <row r="30">
      <c r="B30" s="12">
        <v>-39.740720221606644</v>
      </c>
      <c r="C30" s="12">
        <v>11.225207756232688</v>
      </c>
      <c r="D30" s="12">
        <v>22.868144044321326</v>
      </c>
      <c r="E30" s="13">
        <v>36.63711911357341</v>
      </c>
      <c r="F30" s="13">
        <v>-11.531855955678669</v>
      </c>
      <c r="G30" s="13">
        <v>-0.21052631578947367</v>
      </c>
      <c r="H30" s="13">
        <v>-965.3102493074791</v>
      </c>
      <c r="I30" s="13">
        <v>205.57617728531855</v>
      </c>
      <c r="J30" s="13">
        <v>-88.27008310249307</v>
      </c>
      <c r="K30" s="13">
        <v>12294.354570637117</v>
      </c>
      <c r="L30" s="13">
        <v>-618.9432132963989</v>
      </c>
      <c r="M30" s="13">
        <v>-6.903047091412738</v>
      </c>
    </row>
    <row r="31">
      <c r="B31" s="12">
        <v>-8.988227146814399</v>
      </c>
      <c r="C31" s="12">
        <v>1.5142659279778388</v>
      </c>
      <c r="D31" s="12">
        <v>6.092382271468145</v>
      </c>
      <c r="E31" s="13">
        <v>-11.531855955678669</v>
      </c>
      <c r="F31" s="13">
        <v>17.005540166204984</v>
      </c>
      <c r="G31" s="13">
        <v>1.1578947368421053</v>
      </c>
      <c r="H31" s="13">
        <v>2539.836565096953</v>
      </c>
      <c r="I31" s="13">
        <v>111.18698060941828</v>
      </c>
      <c r="J31" s="13">
        <v>145.0595567867036</v>
      </c>
      <c r="K31" s="13">
        <v>-3890.722991689751</v>
      </c>
      <c r="L31" s="13">
        <v>917.2590027700832</v>
      </c>
      <c r="M31" s="13">
        <v>13.692520775623267</v>
      </c>
    </row>
    <row r="32">
      <c r="A32" s="9" t="s">
        <v>19</v>
      </c>
      <c r="B32" s="12">
        <v>-6.976315789473683</v>
      </c>
      <c r="C32" s="12">
        <v>2.8657894736842104</v>
      </c>
      <c r="D32" s="12">
        <v>3.763157894736842</v>
      </c>
      <c r="E32" s="13">
        <v>-0.21052631578947367</v>
      </c>
      <c r="F32" s="13">
        <v>1.1578947368421053</v>
      </c>
      <c r="G32" s="13">
        <v>2.526315789473684</v>
      </c>
      <c r="H32" s="13">
        <v>180.42105263157896</v>
      </c>
      <c r="I32" s="13">
        <v>417.157894736842</v>
      </c>
      <c r="J32" s="13">
        <v>74.84210526315788</v>
      </c>
      <c r="K32" s="13">
        <v>-67.78947368421052</v>
      </c>
      <c r="L32" s="13">
        <v>66.0</v>
      </c>
      <c r="M32" s="13">
        <v>30.868421052631586</v>
      </c>
    </row>
    <row r="33">
      <c r="B33" s="12">
        <v>-2515.295983379501</v>
      </c>
      <c r="C33" s="12">
        <v>474.5436288088644</v>
      </c>
      <c r="D33" s="12">
        <v>1639.64972299169</v>
      </c>
      <c r="E33" s="13">
        <v>-965.3102493074791</v>
      </c>
      <c r="F33" s="13">
        <v>2539.836565096953</v>
      </c>
      <c r="G33" s="13">
        <v>180.42105263157896</v>
      </c>
      <c r="H33" s="13">
        <v>399936.4792243768</v>
      </c>
      <c r="I33" s="13">
        <v>22763.54986149585</v>
      </c>
      <c r="J33" s="13">
        <v>21704.414127423825</v>
      </c>
      <c r="K33" s="13">
        <v>-327928.22437673126</v>
      </c>
      <c r="L33" s="13">
        <v>136690.63573407204</v>
      </c>
      <c r="M33" s="13">
        <v>2042.5706371191136</v>
      </c>
    </row>
    <row r="34">
      <c r="B34" s="12">
        <v>-1409.992797783934</v>
      </c>
      <c r="C34" s="12">
        <v>536.2295013850417</v>
      </c>
      <c r="D34" s="12">
        <v>778.6606648199446</v>
      </c>
      <c r="E34" s="13">
        <v>205.57617728531855</v>
      </c>
      <c r="F34" s="13">
        <v>111.18698060941828</v>
      </c>
      <c r="G34" s="13">
        <v>417.157894736842</v>
      </c>
      <c r="H34" s="13">
        <v>22763.54986149585</v>
      </c>
      <c r="I34" s="13">
        <v>70497.89612188365</v>
      </c>
      <c r="J34" s="13">
        <v>11794.950831024931</v>
      </c>
      <c r="K34" s="13">
        <v>69443.243767313</v>
      </c>
      <c r="L34" s="13">
        <v>6584.6558171745155</v>
      </c>
      <c r="M34" s="13">
        <v>5076.556786703601</v>
      </c>
      <c r="N34" s="9" t="s">
        <v>20</v>
      </c>
    </row>
    <row r="35">
      <c r="B35" s="12">
        <v>-240.8754155124653</v>
      </c>
      <c r="C35" s="12">
        <v>83.33691135734074</v>
      </c>
      <c r="D35" s="12">
        <v>140.5424515235457</v>
      </c>
      <c r="E35" s="13">
        <v>-88.27008310249307</v>
      </c>
      <c r="F35" s="13">
        <v>145.0595567867036</v>
      </c>
      <c r="G35" s="13">
        <v>74.84210526315788</v>
      </c>
      <c r="H35" s="13">
        <v>21704.414127423825</v>
      </c>
      <c r="I35" s="13">
        <v>11794.950831024931</v>
      </c>
      <c r="J35" s="13">
        <v>2982.1336565096954</v>
      </c>
      <c r="K35" s="13">
        <v>-29663.943213296403</v>
      </c>
      <c r="L35" s="13">
        <v>7943.356648199446</v>
      </c>
      <c r="M35" s="13">
        <v>916.94459833795</v>
      </c>
    </row>
    <row r="36">
      <c r="B36" s="12">
        <v>-13305.658725761774</v>
      </c>
      <c r="C36" s="12">
        <v>3767.3132963988924</v>
      </c>
      <c r="D36" s="12">
        <v>7651.182271468145</v>
      </c>
      <c r="E36" s="13">
        <v>12294.354570637117</v>
      </c>
      <c r="F36" s="13">
        <v>-3890.722991689751</v>
      </c>
      <c r="G36" s="13">
        <v>-67.78947368421052</v>
      </c>
      <c r="H36" s="13">
        <v>-327928.22437673126</v>
      </c>
      <c r="I36" s="13">
        <v>69443.243767313</v>
      </c>
      <c r="J36" s="13">
        <v>-29663.943213296403</v>
      </c>
      <c r="K36" s="13">
        <v>4126809.95567867</v>
      </c>
      <c r="L36" s="13">
        <v>-208592.3393351801</v>
      </c>
      <c r="M36" s="13">
        <v>-2323.5844875346265</v>
      </c>
    </row>
    <row r="37">
      <c r="B37" s="12">
        <v>-502.1331717451523</v>
      </c>
      <c r="C37" s="12">
        <v>122.18206371191134</v>
      </c>
      <c r="D37" s="12">
        <v>320.9234764542936</v>
      </c>
      <c r="E37" s="13">
        <v>-618.9432132963989</v>
      </c>
      <c r="F37" s="13">
        <v>917.2590027700832</v>
      </c>
      <c r="G37" s="13">
        <v>66.0</v>
      </c>
      <c r="H37" s="13">
        <v>136690.63573407204</v>
      </c>
      <c r="I37" s="13">
        <v>6584.6558171745155</v>
      </c>
      <c r="J37" s="13">
        <v>7943.356648199446</v>
      </c>
      <c r="K37" s="13">
        <v>-208592.3393351801</v>
      </c>
      <c r="L37" s="13">
        <v>49806.39127423822</v>
      </c>
      <c r="M37" s="13">
        <v>764.3227146814403</v>
      </c>
    </row>
    <row r="38">
      <c r="B38" s="12">
        <v>-80.5744459833795</v>
      </c>
      <c r="C38" s="12">
        <v>29.87139889196676</v>
      </c>
      <c r="D38" s="12">
        <v>46.26620498614959</v>
      </c>
      <c r="E38" s="13">
        <v>-6.903047091412738</v>
      </c>
      <c r="F38" s="13">
        <v>13.692520775623267</v>
      </c>
      <c r="G38" s="13">
        <v>30.868421052631586</v>
      </c>
      <c r="H38" s="13">
        <v>2042.5706371191136</v>
      </c>
      <c r="I38" s="13">
        <v>5076.556786703601</v>
      </c>
      <c r="J38" s="13">
        <v>916.94459833795</v>
      </c>
      <c r="K38" s="13">
        <v>-2323.5844875346265</v>
      </c>
      <c r="L38" s="13">
        <v>764.3227146814403</v>
      </c>
      <c r="M38" s="13">
        <v>387.6440443213297</v>
      </c>
    </row>
    <row r="41">
      <c r="A41" s="9" t="s">
        <v>21</v>
      </c>
      <c r="B41">
        <f t="array" ref="B41:D43">minverse(B27:D29)</f>
        <v>0.594642416</v>
      </c>
      <c r="C41">
        <v>0.5813183995655775</v>
      </c>
      <c r="D41">
        <v>0.701067595666125</v>
      </c>
      <c r="F41" s="9" t="s">
        <v>22</v>
      </c>
      <c r="G41">
        <f t="array" ref="G41:O49">minverse(E30:M38)</f>
        <v>185.6651679</v>
      </c>
      <c r="H41">
        <v>90.64803754747194</v>
      </c>
      <c r="I41">
        <v>2.1068669801398507</v>
      </c>
      <c r="J41">
        <v>-0.47047699718488295</v>
      </c>
      <c r="K41">
        <v>-0.0059186789681888894</v>
      </c>
      <c r="L41">
        <v>0.9193250553548439</v>
      </c>
      <c r="M41">
        <v>-0.5173955205343482</v>
      </c>
      <c r="N41">
        <v>-0.3545000852367746</v>
      </c>
      <c r="O41">
        <v>-2.083822209575775</v>
      </c>
    </row>
    <row r="42">
      <c r="B42">
        <v>0.5813183995655773</v>
      </c>
      <c r="C42">
        <v>0.6173678921704614</v>
      </c>
      <c r="D42">
        <v>0.6790890385767409</v>
      </c>
      <c r="G42">
        <v>90.64803754750452</v>
      </c>
      <c r="H42">
        <v>241.78151803763294</v>
      </c>
      <c r="I42">
        <v>-58.332705093899904</v>
      </c>
      <c r="J42">
        <v>-1.0498792390747411</v>
      </c>
      <c r="K42">
        <v>0.3477483669331447</v>
      </c>
      <c r="L42">
        <v>0.14830583333444727</v>
      </c>
      <c r="M42">
        <v>-0.19446596058939739</v>
      </c>
      <c r="N42">
        <v>-1.246157187844789</v>
      </c>
      <c r="O42">
        <v>-0.36245671880301294</v>
      </c>
    </row>
    <row r="43">
      <c r="B43">
        <v>0.7010675956661249</v>
      </c>
      <c r="C43">
        <v>0.6790890385767409</v>
      </c>
      <c r="D43">
        <v>0.8506572702855387</v>
      </c>
      <c r="G43">
        <v>2.1068669801600297</v>
      </c>
      <c r="H43">
        <v>-58.3327050938695</v>
      </c>
      <c r="I43">
        <v>871.4654675669588</v>
      </c>
      <c r="J43">
        <v>0.30992099468668566</v>
      </c>
      <c r="K43">
        <v>-5.494694962737073</v>
      </c>
      <c r="L43">
        <v>0.6550784247481644</v>
      </c>
      <c r="M43">
        <v>0.07627660922044029</v>
      </c>
      <c r="N43">
        <v>0.0070182295496766835</v>
      </c>
      <c r="O43">
        <v>1.9213461798270401</v>
      </c>
    </row>
    <row r="44">
      <c r="G44">
        <v>-0.47047699718500924</v>
      </c>
      <c r="H44">
        <v>-1.0498792390747103</v>
      </c>
      <c r="I44">
        <v>0.3099209946868235</v>
      </c>
      <c r="J44">
        <v>0.0047783971539837765</v>
      </c>
      <c r="K44">
        <v>-0.0017520103429862698</v>
      </c>
      <c r="L44">
        <v>-0.001106356892810745</v>
      </c>
      <c r="M44">
        <v>0.0010613079987968883</v>
      </c>
      <c r="N44">
        <v>0.0047965054187757055</v>
      </c>
      <c r="O44">
        <v>0.0013140707066860954</v>
      </c>
    </row>
    <row r="45">
      <c r="G45">
        <v>-0.005918678968314559</v>
      </c>
      <c r="H45">
        <v>0.3477483669329641</v>
      </c>
      <c r="I45">
        <v>-5.494694962737059</v>
      </c>
      <c r="J45">
        <v>-0.001752010342985447</v>
      </c>
      <c r="K45">
        <v>0.03643549705225414</v>
      </c>
      <c r="L45">
        <v>-0.013216283873712991</v>
      </c>
      <c r="M45">
        <v>-5.605638772973017E-4</v>
      </c>
      <c r="N45">
        <v>8.073153881393746E-4</v>
      </c>
      <c r="O45">
        <v>-0.01645603215634712</v>
      </c>
    </row>
    <row r="46">
      <c r="G46">
        <v>0.9193250553548005</v>
      </c>
      <c r="H46">
        <v>0.14830583333426822</v>
      </c>
      <c r="I46">
        <v>0.6550784247478132</v>
      </c>
      <c r="J46">
        <v>-0.00110635689281001</v>
      </c>
      <c r="K46">
        <v>-0.013216283873710712</v>
      </c>
      <c r="L46">
        <v>0.08457110645516391</v>
      </c>
      <c r="M46">
        <v>-0.0023825578881090507</v>
      </c>
      <c r="N46">
        <v>-0.009986365920542934</v>
      </c>
      <c r="O46">
        <v>-0.056760920994053915</v>
      </c>
    </row>
    <row r="47">
      <c r="G47">
        <v>-0.5173955205343358</v>
      </c>
      <c r="H47">
        <v>-0.194465960589299</v>
      </c>
      <c r="I47">
        <v>0.07627660922048946</v>
      </c>
      <c r="J47">
        <v>0.001061307998796495</v>
      </c>
      <c r="K47">
        <v>-5.605638772976124E-4</v>
      </c>
      <c r="L47">
        <v>-0.002382557888109077</v>
      </c>
      <c r="M47">
        <v>0.0014733532421557834</v>
      </c>
      <c r="N47">
        <v>6.629300347958506E-4</v>
      </c>
      <c r="O47">
        <v>0.006490399503809032</v>
      </c>
    </row>
    <row r="48">
      <c r="G48">
        <v>-0.35450008523698096</v>
      </c>
      <c r="H48">
        <v>-1.2461571878448596</v>
      </c>
      <c r="I48">
        <v>0.007018229549860972</v>
      </c>
      <c r="J48">
        <v>0.004796505418776174</v>
      </c>
      <c r="K48">
        <v>8.073153881382687E-4</v>
      </c>
      <c r="L48">
        <v>-0.009986365920543982</v>
      </c>
      <c r="M48">
        <v>6.629300347964511E-4</v>
      </c>
      <c r="N48">
        <v>0.009497831682221253</v>
      </c>
      <c r="O48">
        <v>0.010168057503193429</v>
      </c>
    </row>
    <row r="49">
      <c r="G49">
        <v>-2.0838222095756334</v>
      </c>
      <c r="H49">
        <v>-0.362456718802658</v>
      </c>
      <c r="I49">
        <v>1.92134617982762</v>
      </c>
      <c r="J49">
        <v>0.0013140707066846028</v>
      </c>
      <c r="K49">
        <v>-0.016456032156350966</v>
      </c>
      <c r="L49">
        <v>-0.05676092099405175</v>
      </c>
      <c r="M49">
        <v>0.006490399503808802</v>
      </c>
      <c r="N49">
        <v>0.010168057503191181</v>
      </c>
      <c r="O49">
        <v>0.1869785830141495</v>
      </c>
    </row>
    <row r="52">
      <c r="A52" s="9" t="s">
        <v>23</v>
      </c>
      <c r="B52" s="9" t="s">
        <v>24</v>
      </c>
    </row>
    <row r="54">
      <c r="A54" s="9" t="s">
        <v>25</v>
      </c>
      <c r="B54">
        <f t="array" ref="B54:J56">mmult(B41:D43,E27:M29)</f>
        <v>-1.073983318</v>
      </c>
      <c r="C54">
        <v>-0.19333866979156067</v>
      </c>
      <c r="D54">
        <v>0.1557509315989809</v>
      </c>
      <c r="E54">
        <v>-70.335448756701</v>
      </c>
      <c r="F54">
        <v>19.172311796963186</v>
      </c>
      <c r="G54">
        <v>3.740299468667942</v>
      </c>
      <c r="H54">
        <v>-358.10455650360745</v>
      </c>
      <c r="I54">
        <v>-2.573950657077944</v>
      </c>
      <c r="J54">
        <v>1.8875476562632691</v>
      </c>
    </row>
    <row r="55">
      <c r="B55">
        <v>-0.6424230720742656</v>
      </c>
      <c r="C55">
        <v>-0.15289263640351258</v>
      </c>
      <c r="D55">
        <v>0.2693049539211221</v>
      </c>
      <c r="E55">
        <v>-55.751681642199856</v>
      </c>
      <c r="F55">
        <v>40.17604263305543</v>
      </c>
      <c r="G55">
        <v>6.865060548621116</v>
      </c>
      <c r="H55">
        <v>-213.17195397534942</v>
      </c>
      <c r="I55">
        <v>1.467646449232177</v>
      </c>
      <c r="J55">
        <v>3.0211072478140792</v>
      </c>
    </row>
    <row r="56">
      <c r="B56">
        <v>-0.7850626435588133</v>
      </c>
      <c r="C56">
        <v>-0.09050412935507524</v>
      </c>
      <c r="D56">
        <v>0.25641490370393294</v>
      </c>
      <c r="E56">
        <v>-46.35517322144801</v>
      </c>
      <c r="F56">
        <v>38.020671517574556</v>
      </c>
      <c r="G56">
        <v>7.27669277546579</v>
      </c>
      <c r="H56">
        <v>-261.29118165070486</v>
      </c>
      <c r="I56">
        <v>3.939093209019461</v>
      </c>
      <c r="J56">
        <v>3.153890076779298</v>
      </c>
    </row>
    <row r="60">
      <c r="A60" s="9" t="s">
        <v>26</v>
      </c>
      <c r="B60">
        <f t="array" ref="B60:J62">mmult(B54:J56,G41:O49)</f>
        <v>2.078214914</v>
      </c>
      <c r="C60">
        <v>0.042544784496452825</v>
      </c>
      <c r="D60">
        <v>-3.6538951766374037</v>
      </c>
      <c r="E60">
        <v>-0.007206544783189392</v>
      </c>
      <c r="F60">
        <v>0.023268724373084457</v>
      </c>
      <c r="G60">
        <v>-0.0014629870623637659</v>
      </c>
      <c r="H60">
        <v>-0.00622417924727044</v>
      </c>
      <c r="I60">
        <v>0.02085986547764575</v>
      </c>
      <c r="J60">
        <v>-0.010392855693706626</v>
      </c>
    </row>
    <row r="61">
      <c r="B61">
        <v>3.214184486089045</v>
      </c>
      <c r="C61">
        <v>1.1422739065044254</v>
      </c>
      <c r="D61">
        <v>-1.7265946401229852</v>
      </c>
      <c r="E61">
        <v>-0.013391961537656413</v>
      </c>
      <c r="F61">
        <v>0.012632486929090657</v>
      </c>
      <c r="G61">
        <v>-0.003808355592694407</v>
      </c>
      <c r="H61">
        <v>-0.00888289578523115</v>
      </c>
      <c r="I61">
        <v>0.019961983557504486</v>
      </c>
      <c r="J61">
        <v>-0.016292265808864226</v>
      </c>
    </row>
    <row r="62">
      <c r="B62">
        <v>2.0734112648905842</v>
      </c>
      <c r="C62">
        <v>-0.27548966067824154</v>
      </c>
      <c r="D62">
        <v>-5.2726123911189084</v>
      </c>
      <c r="E62">
        <v>-0.006598077753169632</v>
      </c>
      <c r="F62">
        <v>0.03234813330803888</v>
      </c>
      <c r="G62">
        <v>0.0011995938331873512</v>
      </c>
      <c r="H62">
        <v>-0.006393805808025881</v>
      </c>
      <c r="I62">
        <v>0.02483484872454976</v>
      </c>
      <c r="J62">
        <v>-0.0043398859935211975</v>
      </c>
    </row>
    <row r="65">
      <c r="A65" s="9" t="s">
        <v>23</v>
      </c>
      <c r="B65">
        <f t="array" ref="B65:D67">mmult(B60:J62,B30:D38)</f>
        <v>1.368597034</v>
      </c>
      <c r="C65">
        <v>0.646978726074215</v>
      </c>
      <c r="D65">
        <v>-1.2781952890921005</v>
      </c>
    </row>
    <row r="66">
      <c r="B66">
        <v>0.31656241311070255</v>
      </c>
      <c r="C66">
        <v>1.4506760588904253</v>
      </c>
      <c r="D66">
        <v>-1.004953027866726</v>
      </c>
    </row>
    <row r="67">
      <c r="B67">
        <v>0.5103271519123225</v>
      </c>
      <c r="C67">
        <v>0.8792935641569345</v>
      </c>
      <c r="D67">
        <v>-0.7175950270422082</v>
      </c>
    </row>
    <row r="71">
      <c r="A71" s="9" t="s">
        <v>27</v>
      </c>
      <c r="B71" s="14">
        <f t="array" ref="B71">mdeterm(B65:D67)</f>
        <v>0.1903016614</v>
      </c>
      <c r="C71" s="14">
        <f>B74*B75*B76</f>
        <v>0.1902889911</v>
      </c>
    </row>
    <row r="73">
      <c r="A73" s="9" t="s">
        <v>28</v>
      </c>
      <c r="H73" s="15" t="s">
        <v>29</v>
      </c>
    </row>
    <row r="74">
      <c r="A74" s="16" t="s">
        <v>30</v>
      </c>
      <c r="B74" s="17">
        <v>0.979956</v>
      </c>
      <c r="C74" s="9" t="s">
        <v>31</v>
      </c>
      <c r="D74" s="16" t="s">
        <v>32</v>
      </c>
      <c r="E74" s="18" t="s">
        <v>33</v>
      </c>
      <c r="F74" s="19">
        <f t="shared" ref="F74:F76" si="2">sqrt(B74)</f>
        <v>0.9899272701</v>
      </c>
      <c r="H74" s="20" t="s">
        <v>34</v>
      </c>
    </row>
    <row r="75">
      <c r="A75" s="21"/>
      <c r="B75" s="22">
        <v>0.907851</v>
      </c>
      <c r="C75" s="9" t="s">
        <v>35</v>
      </c>
      <c r="D75" s="21"/>
      <c r="E75" s="15" t="s">
        <v>36</v>
      </c>
      <c r="F75" s="23">
        <f t="shared" si="2"/>
        <v>0.9528121536</v>
      </c>
    </row>
    <row r="76">
      <c r="A76" s="24"/>
      <c r="B76" s="25">
        <v>0.213891</v>
      </c>
      <c r="C76" s="9" t="s">
        <v>37</v>
      </c>
      <c r="D76" s="24"/>
      <c r="E76" s="26" t="s">
        <v>38</v>
      </c>
      <c r="F76" s="27">
        <f t="shared" si="2"/>
        <v>0.4624835132</v>
      </c>
    </row>
    <row r="77">
      <c r="A77" s="9" t="s">
        <v>39</v>
      </c>
      <c r="B77" s="28" t="s">
        <v>40</v>
      </c>
    </row>
    <row r="78">
      <c r="B78" s="28" t="s">
        <v>41</v>
      </c>
    </row>
    <row r="79">
      <c r="B79" s="28" t="s">
        <v>42</v>
      </c>
    </row>
    <row r="81">
      <c r="A81" s="9" t="s">
        <v>43</v>
      </c>
      <c r="C81" s="9" t="s">
        <v>44</v>
      </c>
    </row>
    <row r="83">
      <c r="A83" s="29"/>
      <c r="B83" s="30" t="s">
        <v>7</v>
      </c>
      <c r="C83" s="30" t="s">
        <v>8</v>
      </c>
      <c r="D83" s="30" t="s">
        <v>9</v>
      </c>
      <c r="E83" s="30" t="s">
        <v>10</v>
      </c>
      <c r="F83" s="30" t="s">
        <v>11</v>
      </c>
      <c r="G83" s="30" t="s">
        <v>12</v>
      </c>
      <c r="H83" s="30" t="s">
        <v>13</v>
      </c>
      <c r="I83" s="30" t="s">
        <v>14</v>
      </c>
      <c r="J83" s="30" t="s">
        <v>15</v>
      </c>
    </row>
    <row r="84">
      <c r="A84" s="31" t="s">
        <v>4</v>
      </c>
      <c r="B84" s="7">
        <v>-0.67694</v>
      </c>
      <c r="C84" s="7">
        <v>-0.22473</v>
      </c>
      <c r="D84" s="7">
        <v>-0.45254</v>
      </c>
      <c r="E84" s="7">
        <v>-0.41008</v>
      </c>
      <c r="F84" s="7">
        <v>-0.54752</v>
      </c>
      <c r="G84" s="7">
        <v>-0.45478</v>
      </c>
      <c r="H84" s="7">
        <v>-0.67531</v>
      </c>
      <c r="I84" s="7">
        <v>-0.23198</v>
      </c>
      <c r="J84" s="7">
        <v>-0.42194</v>
      </c>
    </row>
    <row r="85">
      <c r="A85" s="31" t="s">
        <v>5</v>
      </c>
      <c r="B85" s="7">
        <v>0.403951</v>
      </c>
      <c r="C85" s="7">
        <v>0.079984</v>
      </c>
      <c r="D85" s="7">
        <v>0.392731</v>
      </c>
      <c r="E85" s="7">
        <v>0.163446</v>
      </c>
      <c r="F85" s="7">
        <v>0.439904</v>
      </c>
      <c r="G85" s="7">
        <v>0.332406</v>
      </c>
      <c r="H85" s="7">
        <v>0.403942</v>
      </c>
      <c r="I85" s="7">
        <v>0.11925</v>
      </c>
      <c r="J85" s="7">
        <v>0.330471</v>
      </c>
    </row>
    <row r="86">
      <c r="A86" s="31" t="s">
        <v>6</v>
      </c>
      <c r="B86" s="7">
        <v>0.576898</v>
      </c>
      <c r="C86" s="7">
        <v>0.22559</v>
      </c>
      <c r="D86" s="7">
        <v>0.361524</v>
      </c>
      <c r="E86" s="7">
        <v>0.395899</v>
      </c>
      <c r="F86" s="7">
        <v>0.447805</v>
      </c>
      <c r="G86" s="7">
        <v>0.392982</v>
      </c>
      <c r="H86" s="7">
        <v>0.575109</v>
      </c>
      <c r="I86" s="7">
        <v>0.219577</v>
      </c>
      <c r="J86" s="7">
        <v>0.358819</v>
      </c>
    </row>
    <row r="89">
      <c r="A89" s="9" t="s">
        <v>45</v>
      </c>
    </row>
    <row r="90">
      <c r="A90" s="9" t="s">
        <v>23</v>
      </c>
    </row>
    <row r="92">
      <c r="A92" s="28" t="s">
        <v>46</v>
      </c>
      <c r="G92" s="32"/>
      <c r="H92" s="32"/>
      <c r="I92" s="32"/>
      <c r="J92" s="32"/>
    </row>
    <row r="93">
      <c r="A93" s="32"/>
      <c r="B93" s="32"/>
      <c r="C93" s="32"/>
      <c r="D93" s="32"/>
      <c r="E93" s="32"/>
      <c r="F93" s="32"/>
      <c r="G93" s="32"/>
      <c r="H93" s="32"/>
      <c r="I93" s="32"/>
      <c r="J93" s="32"/>
    </row>
    <row r="94">
      <c r="A94" s="28" t="s">
        <v>47</v>
      </c>
      <c r="B94" s="28" t="s">
        <v>48</v>
      </c>
      <c r="C94" s="28" t="s">
        <v>49</v>
      </c>
      <c r="F94" s="32"/>
      <c r="G94" s="32"/>
      <c r="H94" s="32"/>
      <c r="I94" s="32"/>
      <c r="J94" s="32"/>
    </row>
    <row r="95">
      <c r="A95" s="28" t="s">
        <v>23</v>
      </c>
      <c r="B95" s="28" t="s">
        <v>50</v>
      </c>
      <c r="C95" s="28" t="s">
        <v>51</v>
      </c>
      <c r="F95" s="33" t="s">
        <v>52</v>
      </c>
    </row>
    <row r="96">
      <c r="A96" s="32"/>
      <c r="B96" s="32"/>
      <c r="C96" s="32"/>
      <c r="D96" s="32"/>
      <c r="E96" s="32"/>
    </row>
    <row r="97">
      <c r="A97" s="28" t="s">
        <v>53</v>
      </c>
      <c r="B97" s="28" t="s">
        <v>54</v>
      </c>
      <c r="D97" s="32"/>
      <c r="E97" s="32"/>
    </row>
    <row r="98">
      <c r="A98" s="32"/>
      <c r="B98" s="32"/>
      <c r="C98" s="32"/>
      <c r="D98" s="32"/>
      <c r="E98" s="32"/>
    </row>
    <row r="99">
      <c r="A99" s="34">
        <v>0.97414679</v>
      </c>
      <c r="B99" s="35" t="s">
        <v>55</v>
      </c>
      <c r="C99" s="3"/>
      <c r="D99" s="32"/>
      <c r="E99" s="32"/>
    </row>
    <row r="100">
      <c r="A100" s="32"/>
      <c r="B100" s="28" t="s">
        <v>56</v>
      </c>
      <c r="C100" s="36">
        <v>0.986989</v>
      </c>
      <c r="D100" s="32"/>
      <c r="E100" s="32"/>
    </row>
    <row r="101">
      <c r="A101" s="36">
        <v>0.986988749</v>
      </c>
      <c r="B101" s="28" t="s">
        <v>47</v>
      </c>
      <c r="C101" s="34">
        <v>0.974147</v>
      </c>
      <c r="D101" s="32"/>
      <c r="E101" s="32"/>
    </row>
    <row r="102">
      <c r="A102" s="32"/>
      <c r="B102" s="28" t="s">
        <v>57</v>
      </c>
      <c r="C102" s="34">
        <v>0.948294</v>
      </c>
      <c r="D102" s="32"/>
      <c r="E102" s="32"/>
    </row>
    <row r="103">
      <c r="A103" s="32"/>
      <c r="B103" s="28" t="s">
        <v>58</v>
      </c>
      <c r="C103" s="34">
        <v>2.265889</v>
      </c>
      <c r="D103" s="32"/>
      <c r="E103" s="32"/>
    </row>
    <row r="104">
      <c r="A104" s="32"/>
      <c r="B104" s="37" t="s">
        <v>59</v>
      </c>
      <c r="C104" s="38">
        <v>19.0</v>
      </c>
      <c r="D104" s="32"/>
      <c r="E104" s="32"/>
      <c r="F104" s="32"/>
      <c r="G104" s="32"/>
      <c r="H104" s="32"/>
      <c r="I104" s="32"/>
      <c r="J104" s="32"/>
    </row>
    <row r="105">
      <c r="A105" s="32"/>
      <c r="B105" s="32"/>
      <c r="C105" s="32"/>
      <c r="D105" s="32"/>
      <c r="E105" s="32"/>
      <c r="F105" s="39" t="s">
        <v>60</v>
      </c>
      <c r="G105" s="32"/>
      <c r="H105" s="32"/>
      <c r="I105" s="32"/>
      <c r="J105" s="32"/>
    </row>
    <row r="106">
      <c r="A106" s="32"/>
      <c r="B106" s="28" t="s">
        <v>61</v>
      </c>
      <c r="C106" s="32"/>
      <c r="D106" s="32"/>
      <c r="E106" s="32"/>
      <c r="F106" s="32"/>
      <c r="G106" s="32"/>
      <c r="H106" s="32"/>
      <c r="I106" s="32"/>
      <c r="J106" s="32"/>
    </row>
    <row r="107">
      <c r="A107" s="32"/>
      <c r="B107" s="40"/>
      <c r="C107" s="35" t="s">
        <v>62</v>
      </c>
      <c r="D107" s="35" t="s">
        <v>63</v>
      </c>
      <c r="E107" s="35" t="s">
        <v>64</v>
      </c>
      <c r="F107" s="35" t="s">
        <v>65</v>
      </c>
      <c r="G107" s="35" t="s">
        <v>66</v>
      </c>
      <c r="H107" s="32"/>
      <c r="I107" s="32"/>
      <c r="J107" s="32"/>
    </row>
    <row r="108">
      <c r="A108" s="32"/>
      <c r="B108" s="28" t="s">
        <v>67</v>
      </c>
      <c r="C108" s="34">
        <v>9.0</v>
      </c>
      <c r="D108" s="34">
        <v>1741.123</v>
      </c>
      <c r="E108" s="34">
        <v>193.4581</v>
      </c>
      <c r="F108" s="34">
        <v>37.67992</v>
      </c>
      <c r="G108" s="41">
        <v>4.41E-6</v>
      </c>
      <c r="H108" s="32"/>
      <c r="I108" s="32"/>
      <c r="J108" s="32"/>
    </row>
    <row r="109">
      <c r="A109" s="32"/>
      <c r="B109" s="28" t="s">
        <v>68</v>
      </c>
      <c r="C109" s="34">
        <v>9.0</v>
      </c>
      <c r="D109" s="34">
        <v>46.20826</v>
      </c>
      <c r="E109" s="34">
        <v>5.134251</v>
      </c>
      <c r="F109" s="32"/>
      <c r="G109" s="32"/>
      <c r="H109" s="32"/>
      <c r="I109" s="32"/>
      <c r="J109" s="32"/>
    </row>
    <row r="110">
      <c r="A110" s="32"/>
      <c r="B110" s="37" t="s">
        <v>69</v>
      </c>
      <c r="C110" s="38">
        <v>18.0</v>
      </c>
      <c r="D110" s="38">
        <v>1787.332</v>
      </c>
      <c r="E110" s="42"/>
      <c r="F110" s="42"/>
      <c r="G110" s="42"/>
      <c r="H110" s="32"/>
      <c r="I110" s="32"/>
      <c r="J110" s="32"/>
    </row>
    <row r="111">
      <c r="A111" s="32"/>
      <c r="B111" s="32"/>
      <c r="C111" s="32"/>
      <c r="D111" s="32"/>
      <c r="E111" s="32"/>
      <c r="F111" s="32"/>
      <c r="G111" s="32"/>
      <c r="H111" s="32"/>
      <c r="I111" s="32"/>
      <c r="J111" s="32"/>
    </row>
    <row r="112">
      <c r="A112" s="32"/>
      <c r="B112" s="40"/>
      <c r="C112" s="35" t="s">
        <v>70</v>
      </c>
      <c r="D112" s="35" t="s">
        <v>58</v>
      </c>
      <c r="E112" s="35" t="s">
        <v>71</v>
      </c>
      <c r="F112" s="35" t="s">
        <v>72</v>
      </c>
      <c r="G112" s="35" t="s">
        <v>73</v>
      </c>
      <c r="H112" s="35" t="s">
        <v>74</v>
      </c>
      <c r="I112" s="35" t="s">
        <v>75</v>
      </c>
      <c r="J112" s="35" t="s">
        <v>76</v>
      </c>
    </row>
    <row r="113">
      <c r="A113" s="32"/>
      <c r="B113" s="28" t="s">
        <v>77</v>
      </c>
      <c r="C113" s="34">
        <v>964.9291</v>
      </c>
      <c r="D113" s="34">
        <v>645.4219</v>
      </c>
      <c r="E113" s="34">
        <v>1.495036</v>
      </c>
      <c r="F113" s="34">
        <v>0.169117</v>
      </c>
      <c r="G113" s="34">
        <v>-495.117</v>
      </c>
      <c r="H113" s="34">
        <v>2424.975</v>
      </c>
      <c r="I113" s="34">
        <v>-495.117</v>
      </c>
      <c r="J113" s="34">
        <v>2424.975</v>
      </c>
    </row>
    <row r="114">
      <c r="A114" s="32"/>
      <c r="B114" s="28" t="s">
        <v>7</v>
      </c>
      <c r="C114" s="34">
        <v>-7.44213</v>
      </c>
      <c r="D114" s="34">
        <v>7.083159</v>
      </c>
      <c r="E114" s="34">
        <v>-1.05068</v>
      </c>
      <c r="F114" s="34">
        <v>0.320798</v>
      </c>
      <c r="G114" s="34">
        <v>-23.4653</v>
      </c>
      <c r="H114" s="34">
        <v>8.58109</v>
      </c>
      <c r="I114" s="34">
        <v>-23.4653</v>
      </c>
      <c r="J114" s="34">
        <v>8.58109</v>
      </c>
    </row>
    <row r="115">
      <c r="A115" s="32"/>
      <c r="B115" s="28" t="s">
        <v>8</v>
      </c>
      <c r="C115" s="34">
        <v>-11.5077</v>
      </c>
      <c r="D115" s="34">
        <v>8.083013</v>
      </c>
      <c r="E115" s="34">
        <v>-1.42369</v>
      </c>
      <c r="F115" s="34">
        <v>0.188267</v>
      </c>
      <c r="G115" s="34">
        <v>-29.7928</v>
      </c>
      <c r="H115" s="34">
        <v>6.777342</v>
      </c>
      <c r="I115" s="34">
        <v>-29.7928</v>
      </c>
      <c r="J115" s="34">
        <v>6.777342</v>
      </c>
    </row>
    <row r="116">
      <c r="A116" s="32"/>
      <c r="B116" s="28" t="s">
        <v>9</v>
      </c>
      <c r="C116" s="34">
        <v>-2.14013</v>
      </c>
      <c r="D116" s="34">
        <v>15.3457</v>
      </c>
      <c r="E116" s="34">
        <v>-0.13946</v>
      </c>
      <c r="F116" s="34">
        <v>0.892157</v>
      </c>
      <c r="G116" s="34">
        <v>-36.8545</v>
      </c>
      <c r="H116" s="34">
        <v>32.57427</v>
      </c>
      <c r="I116" s="34">
        <v>-36.8545</v>
      </c>
      <c r="J116" s="34">
        <v>32.57427</v>
      </c>
    </row>
    <row r="117">
      <c r="A117" s="32"/>
      <c r="B117" s="28" t="s">
        <v>10</v>
      </c>
      <c r="C117" s="34">
        <v>0.053507</v>
      </c>
      <c r="D117" s="34">
        <v>0.035934</v>
      </c>
      <c r="E117" s="34">
        <v>1.489045</v>
      </c>
      <c r="F117" s="34">
        <v>0.170657</v>
      </c>
      <c r="G117" s="34">
        <v>-0.02778</v>
      </c>
      <c r="H117" s="34">
        <v>0.134795</v>
      </c>
      <c r="I117" s="34">
        <v>-0.02778</v>
      </c>
      <c r="J117" s="34">
        <v>0.134795</v>
      </c>
    </row>
    <row r="118">
      <c r="A118" s="32"/>
      <c r="B118" s="28" t="s">
        <v>11</v>
      </c>
      <c r="C118" s="34">
        <v>0.03804</v>
      </c>
      <c r="D118" s="34">
        <v>0.099226</v>
      </c>
      <c r="E118" s="34">
        <v>0.383368</v>
      </c>
      <c r="F118" s="34">
        <v>0.710345</v>
      </c>
      <c r="G118" s="34">
        <v>-0.18642</v>
      </c>
      <c r="H118" s="34">
        <v>0.262504</v>
      </c>
      <c r="I118" s="34">
        <v>-0.18642</v>
      </c>
      <c r="J118" s="34">
        <v>0.262504</v>
      </c>
    </row>
    <row r="119">
      <c r="A119" s="32"/>
      <c r="B119" s="28" t="s">
        <v>12</v>
      </c>
      <c r="C119" s="34">
        <v>-0.10163</v>
      </c>
      <c r="D119" s="34">
        <v>0.151172</v>
      </c>
      <c r="E119" s="34">
        <v>-0.6723</v>
      </c>
      <c r="F119" s="34">
        <v>0.518279</v>
      </c>
      <c r="G119" s="34">
        <v>-0.44361</v>
      </c>
      <c r="H119" s="34">
        <v>0.240343</v>
      </c>
      <c r="I119" s="34">
        <v>-0.44361</v>
      </c>
      <c r="J119" s="34">
        <v>0.240343</v>
      </c>
    </row>
    <row r="120">
      <c r="A120" s="32"/>
      <c r="B120" s="28" t="s">
        <v>13</v>
      </c>
      <c r="C120" s="34">
        <v>0.012457</v>
      </c>
      <c r="D120" s="34">
        <v>0.019953</v>
      </c>
      <c r="E120" s="34">
        <v>0.624313</v>
      </c>
      <c r="F120" s="34">
        <v>0.547919</v>
      </c>
      <c r="G120" s="34">
        <v>-0.03268</v>
      </c>
      <c r="H120" s="34">
        <v>0.057595</v>
      </c>
      <c r="I120" s="34">
        <v>-0.03268</v>
      </c>
      <c r="J120" s="34">
        <v>0.057595</v>
      </c>
    </row>
    <row r="121">
      <c r="A121" s="32"/>
      <c r="B121" s="28" t="s">
        <v>14</v>
      </c>
      <c r="C121" s="34">
        <v>0.033219</v>
      </c>
      <c r="D121" s="34">
        <v>0.050661</v>
      </c>
      <c r="E121" s="34">
        <v>0.655707</v>
      </c>
      <c r="F121" s="34">
        <v>0.528417</v>
      </c>
      <c r="G121" s="34">
        <v>-0.08138</v>
      </c>
      <c r="H121" s="34">
        <v>0.147822</v>
      </c>
      <c r="I121" s="34">
        <v>-0.08138</v>
      </c>
      <c r="J121" s="34">
        <v>0.147822</v>
      </c>
    </row>
    <row r="122">
      <c r="A122" s="32"/>
      <c r="B122" s="37" t="s">
        <v>15</v>
      </c>
      <c r="C122" s="38">
        <v>-0.29401</v>
      </c>
      <c r="D122" s="38">
        <v>0.22478</v>
      </c>
      <c r="E122" s="38">
        <v>-1.30801</v>
      </c>
      <c r="F122" s="38">
        <v>0.223291</v>
      </c>
      <c r="G122" s="38">
        <v>-0.8025</v>
      </c>
      <c r="H122" s="38">
        <v>0.214474</v>
      </c>
      <c r="I122" s="38">
        <v>-0.8025</v>
      </c>
      <c r="J122" s="38">
        <v>0.214474</v>
      </c>
    </row>
    <row r="123">
      <c r="A123" s="32"/>
      <c r="B123" s="32"/>
      <c r="C123" s="32"/>
      <c r="D123" s="32"/>
      <c r="E123" s="32"/>
      <c r="F123" s="32"/>
      <c r="G123" s="32"/>
      <c r="H123" s="32"/>
      <c r="I123" s="32"/>
      <c r="J123" s="32"/>
    </row>
    <row r="124">
      <c r="A124" s="32"/>
      <c r="B124" s="32"/>
      <c r="C124" s="32"/>
      <c r="D124" s="32"/>
      <c r="E124" s="32"/>
      <c r="F124" s="32"/>
      <c r="G124" s="32"/>
      <c r="H124" s="32"/>
      <c r="I124" s="32"/>
      <c r="J124" s="32"/>
    </row>
    <row r="125">
      <c r="A125" s="28" t="s">
        <v>78</v>
      </c>
      <c r="B125" s="28" t="s">
        <v>54</v>
      </c>
      <c r="D125" s="32"/>
      <c r="E125" s="32"/>
      <c r="F125" s="32"/>
      <c r="G125" s="32"/>
      <c r="H125" s="32"/>
      <c r="I125" s="32"/>
      <c r="J125" s="32"/>
    </row>
    <row r="126">
      <c r="A126" s="32"/>
      <c r="B126" s="32"/>
      <c r="C126" s="32"/>
      <c r="D126" s="32"/>
      <c r="E126" s="32"/>
      <c r="F126" s="32"/>
      <c r="G126" s="32"/>
      <c r="H126" s="32"/>
      <c r="I126" s="32"/>
      <c r="J126" s="32"/>
    </row>
    <row r="127">
      <c r="A127" s="34">
        <v>0.848487173</v>
      </c>
      <c r="B127" s="35" t="s">
        <v>55</v>
      </c>
      <c r="C127" s="3"/>
      <c r="D127" s="32"/>
      <c r="E127" s="32"/>
      <c r="F127" s="32"/>
      <c r="G127" s="32"/>
      <c r="H127" s="32"/>
      <c r="I127" s="32"/>
      <c r="J127" s="32"/>
    </row>
    <row r="128">
      <c r="A128" s="32"/>
      <c r="B128" s="28" t="s">
        <v>56</v>
      </c>
      <c r="C128" s="36">
        <v>0.921134</v>
      </c>
      <c r="D128" s="32"/>
      <c r="E128" s="32"/>
      <c r="F128" s="32"/>
      <c r="G128" s="32"/>
      <c r="H128" s="32"/>
      <c r="I128" s="32"/>
      <c r="J128" s="32"/>
    </row>
    <row r="129">
      <c r="A129" s="36">
        <v>0.921133635</v>
      </c>
      <c r="B129" s="28" t="s">
        <v>47</v>
      </c>
      <c r="C129" s="34">
        <v>0.848487</v>
      </c>
      <c r="D129" s="32"/>
      <c r="E129" s="32"/>
      <c r="F129" s="32"/>
      <c r="G129" s="32"/>
      <c r="H129" s="32"/>
      <c r="I129" s="32"/>
      <c r="J129" s="32"/>
    </row>
    <row r="130">
      <c r="A130" s="32"/>
      <c r="B130" s="28" t="s">
        <v>57</v>
      </c>
      <c r="C130" s="34">
        <v>0.696974</v>
      </c>
      <c r="D130" s="32"/>
      <c r="E130" s="32"/>
      <c r="F130" s="32"/>
      <c r="G130" s="32"/>
      <c r="H130" s="32"/>
      <c r="I130" s="32"/>
      <c r="J130" s="32"/>
    </row>
    <row r="131">
      <c r="A131" s="32"/>
      <c r="B131" s="28" t="s">
        <v>58</v>
      </c>
      <c r="C131" s="34">
        <v>2.596482</v>
      </c>
      <c r="D131" s="32"/>
      <c r="E131" s="32"/>
      <c r="F131" s="32"/>
      <c r="G131" s="32"/>
      <c r="H131" s="32"/>
      <c r="I131" s="32"/>
      <c r="J131" s="32"/>
    </row>
    <row r="132">
      <c r="A132" s="32"/>
      <c r="B132" s="37" t="s">
        <v>59</v>
      </c>
      <c r="C132" s="38">
        <v>19.0</v>
      </c>
      <c r="D132" s="32"/>
      <c r="E132" s="32"/>
      <c r="F132" s="32"/>
      <c r="G132" s="32"/>
      <c r="H132" s="32"/>
      <c r="I132" s="32"/>
      <c r="J132" s="32"/>
    </row>
    <row r="133">
      <c r="A133" s="32"/>
      <c r="B133" s="32"/>
      <c r="C133" s="32"/>
      <c r="D133" s="32"/>
      <c r="E133" s="32"/>
      <c r="F133" s="32"/>
      <c r="G133" s="32"/>
      <c r="H133" s="32"/>
      <c r="I133" s="32"/>
      <c r="J133" s="32"/>
    </row>
    <row r="134">
      <c r="A134" s="32"/>
      <c r="B134" s="28" t="s">
        <v>61</v>
      </c>
      <c r="C134" s="32"/>
      <c r="D134" s="32"/>
      <c r="E134" s="32"/>
      <c r="F134" s="32"/>
      <c r="G134" s="32"/>
      <c r="H134" s="32"/>
      <c r="I134" s="32"/>
      <c r="J134" s="32"/>
    </row>
    <row r="135">
      <c r="A135" s="32"/>
      <c r="B135" s="40"/>
      <c r="C135" s="35" t="s">
        <v>62</v>
      </c>
      <c r="D135" s="35" t="s">
        <v>63</v>
      </c>
      <c r="E135" s="35" t="s">
        <v>64</v>
      </c>
      <c r="F135" s="35" t="s">
        <v>65</v>
      </c>
      <c r="G135" s="35" t="s">
        <v>66</v>
      </c>
      <c r="H135" s="32"/>
      <c r="I135" s="32"/>
      <c r="J135" s="32"/>
    </row>
    <row r="136">
      <c r="A136" s="32"/>
      <c r="B136" s="28" t="s">
        <v>67</v>
      </c>
      <c r="C136" s="34">
        <v>9.0</v>
      </c>
      <c r="D136" s="34">
        <v>339.7887</v>
      </c>
      <c r="E136" s="34">
        <v>37.75431</v>
      </c>
      <c r="F136" s="34">
        <v>5.600101</v>
      </c>
      <c r="G136" s="34">
        <v>0.008574</v>
      </c>
      <c r="H136" s="32"/>
      <c r="I136" s="32"/>
      <c r="J136" s="32"/>
    </row>
    <row r="137">
      <c r="A137" s="32"/>
      <c r="B137" s="28" t="s">
        <v>68</v>
      </c>
      <c r="C137" s="34">
        <v>9.0</v>
      </c>
      <c r="D137" s="34">
        <v>60.67546</v>
      </c>
      <c r="E137" s="34">
        <v>6.741718</v>
      </c>
      <c r="F137" s="32"/>
      <c r="G137" s="32"/>
      <c r="H137" s="32"/>
      <c r="I137" s="32"/>
      <c r="J137" s="32"/>
    </row>
    <row r="138">
      <c r="A138" s="32"/>
      <c r="B138" s="37" t="s">
        <v>69</v>
      </c>
      <c r="C138" s="38">
        <v>18.0</v>
      </c>
      <c r="D138" s="38">
        <v>400.4642</v>
      </c>
      <c r="E138" s="42"/>
      <c r="F138" s="42"/>
      <c r="G138" s="42"/>
      <c r="H138" s="32"/>
      <c r="I138" s="32"/>
      <c r="J138" s="32"/>
    </row>
    <row r="139">
      <c r="A139" s="32"/>
      <c r="B139" s="32"/>
      <c r="C139" s="32"/>
      <c r="D139" s="32"/>
      <c r="E139" s="32"/>
      <c r="F139" s="32"/>
      <c r="G139" s="32"/>
      <c r="H139" s="32"/>
      <c r="I139" s="32"/>
      <c r="J139" s="32"/>
    </row>
    <row r="140">
      <c r="A140" s="32"/>
      <c r="B140" s="40"/>
      <c r="C140" s="35" t="s">
        <v>70</v>
      </c>
      <c r="D140" s="35" t="s">
        <v>58</v>
      </c>
      <c r="E140" s="35" t="s">
        <v>71</v>
      </c>
      <c r="F140" s="35" t="s">
        <v>72</v>
      </c>
      <c r="G140" s="35" t="s">
        <v>73</v>
      </c>
      <c r="H140" s="35" t="s">
        <v>74</v>
      </c>
      <c r="I140" s="35" t="s">
        <v>75</v>
      </c>
      <c r="J140" s="35" t="s">
        <v>76</v>
      </c>
    </row>
    <row r="141">
      <c r="A141" s="32"/>
      <c r="B141" s="28" t="s">
        <v>77</v>
      </c>
      <c r="C141" s="34">
        <v>-2282.93</v>
      </c>
      <c r="D141" s="34">
        <v>739.589</v>
      </c>
      <c r="E141" s="34">
        <v>-3.08675</v>
      </c>
      <c r="F141" s="34">
        <v>0.012997</v>
      </c>
      <c r="G141" s="34">
        <v>-3955.99</v>
      </c>
      <c r="H141" s="34">
        <v>-609.862</v>
      </c>
      <c r="I141" s="34">
        <v>-3955.99</v>
      </c>
      <c r="J141" s="34">
        <v>-609.862</v>
      </c>
    </row>
    <row r="142">
      <c r="A142" s="32"/>
      <c r="B142" s="28" t="s">
        <v>7</v>
      </c>
      <c r="C142" s="34">
        <v>22.85997</v>
      </c>
      <c r="D142" s="34">
        <v>8.116592</v>
      </c>
      <c r="E142" s="34">
        <v>2.81645</v>
      </c>
      <c r="F142" s="34">
        <v>0.020164</v>
      </c>
      <c r="G142" s="34">
        <v>4.498966</v>
      </c>
      <c r="H142" s="34">
        <v>41.22098</v>
      </c>
      <c r="I142" s="34">
        <v>4.498966</v>
      </c>
      <c r="J142" s="34">
        <v>41.22098</v>
      </c>
    </row>
    <row r="143">
      <c r="A143" s="32"/>
      <c r="B143" s="28" t="s">
        <v>8</v>
      </c>
      <c r="C143" s="34">
        <v>21.41475</v>
      </c>
      <c r="D143" s="34">
        <v>9.262326</v>
      </c>
      <c r="E143" s="34">
        <v>2.312027</v>
      </c>
      <c r="F143" s="34">
        <v>0.046083</v>
      </c>
      <c r="G143" s="34">
        <v>0.461915</v>
      </c>
      <c r="H143" s="34">
        <v>42.36759</v>
      </c>
      <c r="I143" s="34">
        <v>0.461915</v>
      </c>
      <c r="J143" s="34">
        <v>42.36759</v>
      </c>
    </row>
    <row r="144">
      <c r="A144" s="32"/>
      <c r="B144" s="28" t="s">
        <v>9</v>
      </c>
      <c r="C144" s="34">
        <v>33.60975</v>
      </c>
      <c r="D144" s="34">
        <v>17.58464</v>
      </c>
      <c r="E144" s="34">
        <v>1.911312</v>
      </c>
      <c r="F144" s="34">
        <v>0.088276</v>
      </c>
      <c r="G144" s="34">
        <v>-6.16948</v>
      </c>
      <c r="H144" s="34">
        <v>73.38897</v>
      </c>
      <c r="I144" s="34">
        <v>-6.16948</v>
      </c>
      <c r="J144" s="34">
        <v>73.38897</v>
      </c>
    </row>
    <row r="145">
      <c r="A145" s="32"/>
      <c r="B145" s="28" t="s">
        <v>10</v>
      </c>
      <c r="C145" s="34">
        <v>-0.12337</v>
      </c>
      <c r="D145" s="34">
        <v>0.041177</v>
      </c>
      <c r="E145" s="34">
        <v>-2.99618</v>
      </c>
      <c r="F145" s="34">
        <v>0.015049</v>
      </c>
      <c r="G145" s="34">
        <v>-0.21652</v>
      </c>
      <c r="H145" s="34">
        <v>-0.03022</v>
      </c>
      <c r="I145" s="34">
        <v>-0.21652</v>
      </c>
      <c r="J145" s="34">
        <v>-0.03022</v>
      </c>
    </row>
    <row r="146">
      <c r="A146" s="32"/>
      <c r="B146" s="28" t="s">
        <v>11</v>
      </c>
      <c r="C146" s="34">
        <v>-0.18626</v>
      </c>
      <c r="D146" s="34">
        <v>0.113703</v>
      </c>
      <c r="E146" s="34">
        <v>-1.63813</v>
      </c>
      <c r="F146" s="34">
        <v>0.135818</v>
      </c>
      <c r="G146" s="34">
        <v>-0.44347</v>
      </c>
      <c r="H146" s="34">
        <v>0.070953</v>
      </c>
      <c r="I146" s="34">
        <v>-0.44347</v>
      </c>
      <c r="J146" s="34">
        <v>0.070953</v>
      </c>
    </row>
    <row r="147">
      <c r="A147" s="32"/>
      <c r="B147" s="28" t="s">
        <v>12</v>
      </c>
      <c r="C147" s="34">
        <v>-0.0341</v>
      </c>
      <c r="D147" s="34">
        <v>0.173229</v>
      </c>
      <c r="E147" s="34">
        <v>-0.19685</v>
      </c>
      <c r="F147" s="34">
        <v>0.848319</v>
      </c>
      <c r="G147" s="34">
        <v>-0.42597</v>
      </c>
      <c r="H147" s="34">
        <v>0.35777</v>
      </c>
      <c r="I147" s="34">
        <v>-0.42597</v>
      </c>
      <c r="J147" s="34">
        <v>0.35777</v>
      </c>
    </row>
    <row r="148">
      <c r="A148" s="32"/>
      <c r="B148" s="28" t="s">
        <v>13</v>
      </c>
      <c r="C148" s="34">
        <v>-0.0538</v>
      </c>
      <c r="D148" s="34">
        <v>0.022865</v>
      </c>
      <c r="E148" s="34">
        <v>-2.35312</v>
      </c>
      <c r="F148" s="34">
        <v>0.043084</v>
      </c>
      <c r="G148" s="34">
        <v>-0.10553</v>
      </c>
      <c r="H148" s="34">
        <v>-0.00208</v>
      </c>
      <c r="I148" s="34">
        <v>-0.10553</v>
      </c>
      <c r="J148" s="34">
        <v>-0.00208</v>
      </c>
    </row>
    <row r="149">
      <c r="A149" s="32"/>
      <c r="B149" s="28" t="s">
        <v>14</v>
      </c>
      <c r="C149" s="34">
        <v>-0.00775</v>
      </c>
      <c r="D149" s="34">
        <v>0.058052</v>
      </c>
      <c r="E149" s="34">
        <v>-0.13349</v>
      </c>
      <c r="F149" s="34">
        <v>0.896745</v>
      </c>
      <c r="G149" s="34">
        <v>-0.13907</v>
      </c>
      <c r="H149" s="34">
        <v>0.123575</v>
      </c>
      <c r="I149" s="34">
        <v>-0.13907</v>
      </c>
      <c r="J149" s="34">
        <v>0.123575</v>
      </c>
    </row>
    <row r="150">
      <c r="A150" s="32"/>
      <c r="B150" s="37" t="s">
        <v>15</v>
      </c>
      <c r="C150" s="38">
        <v>-0.08589</v>
      </c>
      <c r="D150" s="38">
        <v>0.257575</v>
      </c>
      <c r="E150" s="38">
        <v>-0.33346</v>
      </c>
      <c r="F150" s="38">
        <v>0.746425</v>
      </c>
      <c r="G150" s="38">
        <v>-0.66857</v>
      </c>
      <c r="H150" s="38">
        <v>0.496785</v>
      </c>
      <c r="I150" s="38">
        <v>-0.66857</v>
      </c>
      <c r="J150" s="38">
        <v>0.496785</v>
      </c>
    </row>
    <row r="151">
      <c r="A151" s="32"/>
      <c r="B151" s="32"/>
      <c r="C151" s="32"/>
      <c r="D151" s="32"/>
      <c r="E151" s="32"/>
      <c r="F151" s="32"/>
      <c r="G151" s="32"/>
      <c r="H151" s="32"/>
      <c r="I151" s="32"/>
      <c r="J151" s="32"/>
    </row>
    <row r="152">
      <c r="A152" s="32"/>
      <c r="B152" s="32"/>
      <c r="C152" s="32"/>
      <c r="D152" s="32"/>
      <c r="E152" s="32"/>
      <c r="F152" s="32"/>
      <c r="G152" s="32"/>
      <c r="H152" s="32"/>
      <c r="I152" s="32"/>
      <c r="J152" s="32"/>
    </row>
    <row r="153">
      <c r="A153" s="28" t="s">
        <v>79</v>
      </c>
      <c r="B153" s="28" t="s">
        <v>54</v>
      </c>
      <c r="D153" s="32"/>
      <c r="E153" s="32"/>
      <c r="F153" s="32"/>
      <c r="G153" s="32"/>
      <c r="H153" s="32"/>
      <c r="I153" s="32"/>
      <c r="J153" s="32"/>
    </row>
    <row r="154">
      <c r="A154" s="32"/>
      <c r="B154" s="32"/>
      <c r="C154" s="32"/>
      <c r="D154" s="32"/>
      <c r="E154" s="32"/>
      <c r="F154" s="32"/>
      <c r="G154" s="32"/>
      <c r="H154" s="32"/>
      <c r="I154" s="32"/>
      <c r="J154" s="32"/>
    </row>
    <row r="155">
      <c r="A155" s="34">
        <v>0.820613978</v>
      </c>
      <c r="B155" s="35" t="s">
        <v>55</v>
      </c>
      <c r="C155" s="3"/>
      <c r="D155" s="32"/>
      <c r="E155" s="32"/>
      <c r="F155" s="32"/>
      <c r="G155" s="32"/>
      <c r="H155" s="32"/>
      <c r="I155" s="32"/>
      <c r="J155" s="32"/>
    </row>
    <row r="156">
      <c r="A156" s="32"/>
      <c r="B156" s="28" t="s">
        <v>56</v>
      </c>
      <c r="C156" s="36">
        <v>0.905877</v>
      </c>
      <c r="D156" s="32"/>
      <c r="E156" s="32"/>
      <c r="F156" s="32"/>
      <c r="G156" s="32"/>
      <c r="H156" s="32"/>
      <c r="I156" s="32"/>
      <c r="J156" s="32"/>
    </row>
    <row r="157">
      <c r="A157" s="32"/>
      <c r="B157" s="28" t="s">
        <v>47</v>
      </c>
      <c r="C157" s="34">
        <v>0.820614</v>
      </c>
      <c r="D157" s="32"/>
      <c r="E157" s="32"/>
      <c r="F157" s="32"/>
      <c r="G157" s="32"/>
      <c r="H157" s="32"/>
      <c r="I157" s="32"/>
      <c r="J157" s="32"/>
    </row>
    <row r="158">
      <c r="A158" s="36">
        <v>0.905877463</v>
      </c>
      <c r="B158" s="28" t="s">
        <v>57</v>
      </c>
      <c r="C158" s="34">
        <v>0.641228</v>
      </c>
      <c r="D158" s="32"/>
      <c r="E158" s="32"/>
      <c r="F158" s="32"/>
      <c r="G158" s="32"/>
      <c r="H158" s="32"/>
      <c r="I158" s="32"/>
      <c r="J158" s="32"/>
    </row>
    <row r="159">
      <c r="A159" s="32"/>
      <c r="B159" s="28" t="s">
        <v>58</v>
      </c>
      <c r="C159" s="34">
        <v>4.030151</v>
      </c>
      <c r="D159" s="32"/>
      <c r="E159" s="32"/>
      <c r="F159" s="32"/>
      <c r="G159" s="32"/>
      <c r="H159" s="32"/>
      <c r="I159" s="32"/>
      <c r="J159" s="32"/>
    </row>
    <row r="160">
      <c r="A160" s="32"/>
      <c r="B160" s="37" t="s">
        <v>59</v>
      </c>
      <c r="C160" s="38">
        <v>19.0</v>
      </c>
      <c r="D160" s="32"/>
      <c r="E160" s="32"/>
      <c r="F160" s="32"/>
      <c r="G160" s="32"/>
      <c r="H160" s="32"/>
      <c r="I160" s="32"/>
      <c r="J160" s="32"/>
    </row>
    <row r="161">
      <c r="A161" s="32"/>
      <c r="B161" s="32"/>
      <c r="C161" s="32"/>
      <c r="D161" s="32"/>
      <c r="E161" s="32"/>
      <c r="F161" s="32"/>
      <c r="G161" s="32"/>
      <c r="H161" s="32"/>
      <c r="I161" s="32"/>
      <c r="J161" s="32"/>
    </row>
    <row r="162">
      <c r="A162" s="32"/>
      <c r="B162" s="28" t="s">
        <v>61</v>
      </c>
      <c r="C162" s="32"/>
      <c r="D162" s="32"/>
      <c r="E162" s="32"/>
      <c r="F162" s="32"/>
      <c r="G162" s="32"/>
      <c r="H162" s="32"/>
      <c r="I162" s="32"/>
      <c r="J162" s="32"/>
    </row>
    <row r="163">
      <c r="A163" s="32"/>
      <c r="B163" s="40"/>
      <c r="C163" s="35" t="s">
        <v>62</v>
      </c>
      <c r="D163" s="35" t="s">
        <v>63</v>
      </c>
      <c r="E163" s="35" t="s">
        <v>64</v>
      </c>
      <c r="F163" s="35" t="s">
        <v>65</v>
      </c>
      <c r="G163" s="35" t="s">
        <v>66</v>
      </c>
      <c r="H163" s="32"/>
      <c r="I163" s="32"/>
      <c r="J163" s="32"/>
    </row>
    <row r="164">
      <c r="A164" s="32"/>
      <c r="B164" s="28" t="s">
        <v>67</v>
      </c>
      <c r="C164" s="34">
        <v>9.0</v>
      </c>
      <c r="D164" s="34">
        <v>668.7062</v>
      </c>
      <c r="E164" s="34">
        <v>74.30069</v>
      </c>
      <c r="F164" s="34">
        <v>4.57457</v>
      </c>
      <c r="G164" s="34">
        <v>0.01674</v>
      </c>
      <c r="H164" s="32"/>
      <c r="I164" s="32"/>
      <c r="J164" s="32"/>
    </row>
    <row r="165">
      <c r="A165" s="32"/>
      <c r="B165" s="28" t="s">
        <v>68</v>
      </c>
      <c r="C165" s="34">
        <v>9.0</v>
      </c>
      <c r="D165" s="34">
        <v>146.179</v>
      </c>
      <c r="E165" s="34">
        <v>16.24211</v>
      </c>
      <c r="F165" s="32"/>
      <c r="G165" s="32"/>
      <c r="H165" s="32"/>
      <c r="I165" s="32"/>
      <c r="J165" s="32"/>
    </row>
    <row r="166">
      <c r="A166" s="32"/>
      <c r="B166" s="37" t="s">
        <v>69</v>
      </c>
      <c r="C166" s="38">
        <v>18.0</v>
      </c>
      <c r="D166" s="38">
        <v>814.8853</v>
      </c>
      <c r="E166" s="42"/>
      <c r="F166" s="42"/>
      <c r="G166" s="42"/>
      <c r="H166" s="32"/>
      <c r="I166" s="32"/>
      <c r="J166" s="32"/>
    </row>
    <row r="167">
      <c r="A167" s="32"/>
      <c r="B167" s="32"/>
      <c r="C167" s="32"/>
      <c r="D167" s="32"/>
      <c r="E167" s="32"/>
      <c r="F167" s="32"/>
      <c r="G167" s="32"/>
      <c r="H167" s="32"/>
      <c r="I167" s="32"/>
      <c r="J167" s="32"/>
    </row>
    <row r="168">
      <c r="A168" s="32"/>
      <c r="B168" s="40"/>
      <c r="C168" s="35" t="s">
        <v>70</v>
      </c>
      <c r="D168" s="35" t="s">
        <v>58</v>
      </c>
      <c r="E168" s="35" t="s">
        <v>71</v>
      </c>
      <c r="F168" s="35" t="s">
        <v>72</v>
      </c>
      <c r="G168" s="35" t="s">
        <v>73</v>
      </c>
      <c r="H168" s="35" t="s">
        <v>74</v>
      </c>
      <c r="I168" s="35" t="s">
        <v>75</v>
      </c>
      <c r="J168" s="35" t="s">
        <v>76</v>
      </c>
    </row>
    <row r="169">
      <c r="A169" s="32"/>
      <c r="B169" s="28" t="s">
        <v>77</v>
      </c>
      <c r="C169" s="34">
        <v>933.3435</v>
      </c>
      <c r="D169" s="34">
        <v>1147.959</v>
      </c>
      <c r="E169" s="34">
        <v>0.813046</v>
      </c>
      <c r="F169" s="34">
        <v>0.437171</v>
      </c>
      <c r="G169" s="34">
        <v>-1663.52</v>
      </c>
      <c r="H169" s="34">
        <v>3530.207</v>
      </c>
      <c r="I169" s="34">
        <v>-1663.52</v>
      </c>
      <c r="J169" s="34">
        <v>3530.207</v>
      </c>
    </row>
    <row r="170">
      <c r="A170" s="32"/>
      <c r="B170" s="28" t="s">
        <v>7</v>
      </c>
      <c r="C170" s="34">
        <v>-9.67853</v>
      </c>
      <c r="D170" s="34">
        <v>12.59823</v>
      </c>
      <c r="E170" s="34">
        <v>-0.76824</v>
      </c>
      <c r="F170" s="34">
        <v>0.462023</v>
      </c>
      <c r="G170" s="34">
        <v>-38.1777</v>
      </c>
      <c r="H170" s="34">
        <v>18.82066</v>
      </c>
      <c r="I170" s="34">
        <v>-38.1777</v>
      </c>
      <c r="J170" s="34">
        <v>18.82066</v>
      </c>
    </row>
    <row r="171">
      <c r="A171" s="32"/>
      <c r="B171" s="28" t="s">
        <v>8</v>
      </c>
      <c r="C171" s="34">
        <v>-7.93543</v>
      </c>
      <c r="D171" s="34">
        <v>14.37659</v>
      </c>
      <c r="E171" s="34">
        <v>-0.55197</v>
      </c>
      <c r="F171" s="34">
        <v>0.594408</v>
      </c>
      <c r="G171" s="34">
        <v>-40.4575</v>
      </c>
      <c r="H171" s="34">
        <v>24.58668</v>
      </c>
      <c r="I171" s="34">
        <v>-40.4575</v>
      </c>
      <c r="J171" s="34">
        <v>24.58668</v>
      </c>
    </row>
    <row r="172">
      <c r="A172" s="32"/>
      <c r="B172" s="28" t="s">
        <v>9</v>
      </c>
      <c r="C172" s="34">
        <v>-31.2655</v>
      </c>
      <c r="D172" s="34">
        <v>27.29415</v>
      </c>
      <c r="E172" s="34">
        <v>-1.1455</v>
      </c>
      <c r="F172" s="34">
        <v>0.281546</v>
      </c>
      <c r="G172" s="34">
        <v>-93.0092</v>
      </c>
      <c r="H172" s="34">
        <v>30.47813</v>
      </c>
      <c r="I172" s="34">
        <v>-93.0092</v>
      </c>
      <c r="J172" s="34">
        <v>30.47813</v>
      </c>
    </row>
    <row r="173">
      <c r="A173" s="32"/>
      <c r="B173" s="28" t="s">
        <v>10</v>
      </c>
      <c r="C173" s="34">
        <v>0.046635</v>
      </c>
      <c r="D173" s="34">
        <v>0.063912</v>
      </c>
      <c r="E173" s="34">
        <v>0.729675</v>
      </c>
      <c r="F173" s="34">
        <v>0.484146</v>
      </c>
      <c r="G173" s="34">
        <v>-0.09794</v>
      </c>
      <c r="H173" s="34">
        <v>0.191215</v>
      </c>
      <c r="I173" s="34">
        <v>-0.09794</v>
      </c>
      <c r="J173" s="34">
        <v>0.191215</v>
      </c>
    </row>
    <row r="174">
      <c r="A174" s="32"/>
      <c r="B174" s="28" t="s">
        <v>11</v>
      </c>
      <c r="C174" s="34">
        <v>0.15537</v>
      </c>
      <c r="D174" s="34">
        <v>0.176485</v>
      </c>
      <c r="E174" s="34">
        <v>0.880361</v>
      </c>
      <c r="F174" s="34">
        <v>0.40156</v>
      </c>
      <c r="G174" s="34">
        <v>-0.24387</v>
      </c>
      <c r="H174" s="34">
        <v>0.554606</v>
      </c>
      <c r="I174" s="34">
        <v>-0.24387</v>
      </c>
      <c r="J174" s="34">
        <v>0.554606</v>
      </c>
    </row>
    <row r="175">
      <c r="A175" s="32"/>
      <c r="B175" s="28" t="s">
        <v>12</v>
      </c>
      <c r="C175" s="34">
        <v>0.112393</v>
      </c>
      <c r="D175" s="34">
        <v>0.268878</v>
      </c>
      <c r="E175" s="34">
        <v>0.418008</v>
      </c>
      <c r="F175" s="34">
        <v>0.685738</v>
      </c>
      <c r="G175" s="34">
        <v>-0.49585</v>
      </c>
      <c r="H175" s="34">
        <v>0.720638</v>
      </c>
      <c r="I175" s="34">
        <v>-0.49585</v>
      </c>
      <c r="J175" s="34">
        <v>0.720638</v>
      </c>
    </row>
    <row r="176">
      <c r="A176" s="32"/>
      <c r="B176" s="28" t="s">
        <v>13</v>
      </c>
      <c r="C176" s="34">
        <v>0.025169</v>
      </c>
      <c r="D176" s="34">
        <v>0.035489</v>
      </c>
      <c r="E176" s="34">
        <v>0.709189</v>
      </c>
      <c r="F176" s="34">
        <v>0.496167</v>
      </c>
      <c r="G176" s="34">
        <v>-0.05511</v>
      </c>
      <c r="H176" s="34">
        <v>0.105451</v>
      </c>
      <c r="I176" s="34">
        <v>-0.05511</v>
      </c>
      <c r="J176" s="34">
        <v>0.105451</v>
      </c>
    </row>
    <row r="177">
      <c r="A177" s="32"/>
      <c r="B177" s="28" t="s">
        <v>14</v>
      </c>
      <c r="C177" s="34">
        <v>0.008004</v>
      </c>
      <c r="D177" s="34">
        <v>0.090107</v>
      </c>
      <c r="E177" s="34">
        <v>0.088828</v>
      </c>
      <c r="F177" s="34">
        <v>0.931164</v>
      </c>
      <c r="G177" s="34">
        <v>-0.19583</v>
      </c>
      <c r="H177" s="34">
        <v>0.211839</v>
      </c>
      <c r="I177" s="34">
        <v>-0.19583</v>
      </c>
      <c r="J177" s="34">
        <v>0.211839</v>
      </c>
    </row>
    <row r="178">
      <c r="A178" s="32"/>
      <c r="B178" s="37" t="s">
        <v>15</v>
      </c>
      <c r="C178" s="38">
        <v>0.305777</v>
      </c>
      <c r="D178" s="38">
        <v>0.399798</v>
      </c>
      <c r="E178" s="38">
        <v>0.764829</v>
      </c>
      <c r="F178" s="38">
        <v>0.463955</v>
      </c>
      <c r="G178" s="38">
        <v>-0.59863</v>
      </c>
      <c r="H178" s="38">
        <v>1.210182</v>
      </c>
      <c r="I178" s="38">
        <v>-0.59863</v>
      </c>
      <c r="J178" s="38">
        <v>1.210182</v>
      </c>
    </row>
    <row r="179">
      <c r="A179" s="32"/>
      <c r="B179" s="32"/>
      <c r="C179" s="32"/>
      <c r="D179" s="32"/>
      <c r="E179" s="32"/>
      <c r="F179" s="32"/>
      <c r="G179" s="32"/>
      <c r="H179" s="32"/>
      <c r="I179" s="32"/>
      <c r="J179" s="32"/>
    </row>
    <row r="180">
      <c r="A180" s="32"/>
      <c r="B180" s="32"/>
      <c r="C180" s="32"/>
      <c r="D180" s="32"/>
      <c r="E180" s="32"/>
      <c r="F180" s="32"/>
      <c r="G180" s="32"/>
      <c r="H180" s="32"/>
      <c r="I180" s="32"/>
      <c r="J180" s="32"/>
    </row>
    <row r="181">
      <c r="A181" s="28" t="s">
        <v>80</v>
      </c>
      <c r="B181" s="28" t="s">
        <v>54</v>
      </c>
      <c r="D181" s="32"/>
      <c r="E181" s="32"/>
      <c r="F181" s="32"/>
      <c r="G181" s="32"/>
      <c r="H181" s="32"/>
      <c r="I181" s="32"/>
      <c r="J181" s="32"/>
    </row>
    <row r="182">
      <c r="A182" s="32"/>
      <c r="B182" s="32"/>
      <c r="C182" s="32"/>
      <c r="D182" s="32"/>
      <c r="E182" s="32"/>
      <c r="F182" s="32"/>
      <c r="G182" s="32"/>
      <c r="H182" s="32"/>
      <c r="I182" s="32"/>
      <c r="J182" s="32"/>
    </row>
    <row r="183">
      <c r="A183" s="32"/>
      <c r="B183" s="35" t="s">
        <v>55</v>
      </c>
      <c r="C183" s="3"/>
      <c r="D183" s="32"/>
      <c r="E183" s="32"/>
      <c r="F183" s="32"/>
      <c r="G183" s="32"/>
      <c r="H183" s="32"/>
      <c r="I183" s="32"/>
      <c r="J183" s="32"/>
    </row>
    <row r="184">
      <c r="A184" s="32"/>
      <c r="B184" s="28" t="s">
        <v>56</v>
      </c>
      <c r="C184" s="36">
        <v>0.691456</v>
      </c>
      <c r="D184" s="32"/>
      <c r="E184" s="32"/>
      <c r="F184" s="32"/>
      <c r="G184" s="32"/>
      <c r="H184" s="32"/>
      <c r="I184" s="32"/>
      <c r="J184" s="32"/>
    </row>
    <row r="185">
      <c r="A185" s="32"/>
      <c r="B185" s="28" t="s">
        <v>47</v>
      </c>
      <c r="C185" s="34">
        <v>0.478111</v>
      </c>
      <c r="D185" s="32"/>
      <c r="E185" s="32"/>
      <c r="F185" s="32"/>
      <c r="G185" s="32"/>
      <c r="H185" s="32"/>
      <c r="I185" s="32"/>
      <c r="J185" s="32"/>
    </row>
    <row r="186">
      <c r="A186" s="32"/>
      <c r="B186" s="28" t="s">
        <v>57</v>
      </c>
      <c r="C186" s="34">
        <v>0.373733</v>
      </c>
      <c r="D186" s="32"/>
      <c r="E186" s="32"/>
      <c r="F186" s="32"/>
      <c r="G186" s="32"/>
      <c r="H186" s="32"/>
      <c r="I186" s="32"/>
      <c r="J186" s="32"/>
    </row>
    <row r="187">
      <c r="A187" s="32"/>
      <c r="B187" s="28" t="s">
        <v>58</v>
      </c>
      <c r="C187" s="34">
        <v>4.921312</v>
      </c>
      <c r="D187" s="32"/>
      <c r="E187" s="32"/>
      <c r="F187" s="32"/>
      <c r="G187" s="32"/>
      <c r="H187" s="32"/>
      <c r="I187" s="32"/>
      <c r="J187" s="32"/>
    </row>
    <row r="188">
      <c r="A188" s="32"/>
      <c r="B188" s="37" t="s">
        <v>59</v>
      </c>
      <c r="C188" s="38">
        <v>19.0</v>
      </c>
      <c r="D188" s="32"/>
      <c r="E188" s="32"/>
      <c r="F188" s="32"/>
      <c r="G188" s="32"/>
      <c r="H188" s="32"/>
      <c r="I188" s="32"/>
      <c r="J188" s="32"/>
    </row>
    <row r="189">
      <c r="A189" s="32"/>
      <c r="B189" s="32"/>
      <c r="C189" s="32"/>
      <c r="D189" s="32"/>
      <c r="E189" s="32"/>
      <c r="F189" s="32"/>
      <c r="G189" s="32"/>
      <c r="H189" s="32"/>
      <c r="I189" s="32"/>
      <c r="J189" s="32"/>
    </row>
    <row r="190">
      <c r="A190" s="32"/>
      <c r="B190" s="28" t="s">
        <v>61</v>
      </c>
      <c r="C190" s="32"/>
      <c r="D190" s="32"/>
      <c r="E190" s="32"/>
      <c r="F190" s="32"/>
      <c r="G190" s="32"/>
      <c r="H190" s="32"/>
      <c r="I190" s="32"/>
      <c r="J190" s="32"/>
    </row>
    <row r="191">
      <c r="A191" s="32"/>
      <c r="B191" s="40"/>
      <c r="C191" s="35" t="s">
        <v>62</v>
      </c>
      <c r="D191" s="35" t="s">
        <v>63</v>
      </c>
      <c r="E191" s="35" t="s">
        <v>64</v>
      </c>
      <c r="F191" s="35" t="s">
        <v>65</v>
      </c>
      <c r="G191" s="35" t="s">
        <v>66</v>
      </c>
      <c r="H191" s="32"/>
      <c r="I191" s="32"/>
      <c r="J191" s="32"/>
    </row>
    <row r="192">
      <c r="A192" s="32"/>
      <c r="B192" s="28" t="s">
        <v>67</v>
      </c>
      <c r="C192" s="34">
        <v>3.0</v>
      </c>
      <c r="D192" s="34">
        <v>332.8156</v>
      </c>
      <c r="E192" s="34">
        <v>110.9385</v>
      </c>
      <c r="F192" s="34">
        <v>4.580583</v>
      </c>
      <c r="G192" s="34">
        <v>0.018117</v>
      </c>
      <c r="H192" s="32"/>
      <c r="I192" s="32"/>
      <c r="J192" s="32"/>
    </row>
    <row r="193">
      <c r="A193" s="32"/>
      <c r="B193" s="28" t="s">
        <v>68</v>
      </c>
      <c r="C193" s="34">
        <v>15.0</v>
      </c>
      <c r="D193" s="34">
        <v>363.2896</v>
      </c>
      <c r="E193" s="34">
        <v>24.21931</v>
      </c>
      <c r="F193" s="32"/>
      <c r="G193" s="32"/>
      <c r="H193" s="32"/>
      <c r="I193" s="32"/>
      <c r="J193" s="32"/>
    </row>
    <row r="194">
      <c r="A194" s="32"/>
      <c r="B194" s="37" t="s">
        <v>69</v>
      </c>
      <c r="C194" s="38">
        <v>18.0</v>
      </c>
      <c r="D194" s="38">
        <v>696.1053</v>
      </c>
      <c r="E194" s="42"/>
      <c r="F194" s="42"/>
      <c r="G194" s="42"/>
      <c r="H194" s="32"/>
      <c r="I194" s="32"/>
      <c r="J194" s="32"/>
    </row>
    <row r="195">
      <c r="A195" s="32"/>
      <c r="B195" s="32"/>
      <c r="C195" s="32"/>
      <c r="D195" s="32"/>
      <c r="E195" s="32"/>
      <c r="F195" s="32"/>
      <c r="G195" s="32"/>
      <c r="H195" s="32"/>
      <c r="I195" s="32"/>
      <c r="J195" s="32"/>
    </row>
    <row r="196">
      <c r="A196" s="32"/>
      <c r="B196" s="40"/>
      <c r="C196" s="35" t="s">
        <v>70</v>
      </c>
      <c r="D196" s="35" t="s">
        <v>58</v>
      </c>
      <c r="E196" s="35" t="s">
        <v>71</v>
      </c>
      <c r="F196" s="35" t="s">
        <v>72</v>
      </c>
      <c r="G196" s="35" t="s">
        <v>73</v>
      </c>
      <c r="H196" s="35" t="s">
        <v>74</v>
      </c>
      <c r="I196" s="35" t="s">
        <v>75</v>
      </c>
      <c r="J196" s="35" t="s">
        <v>76</v>
      </c>
    </row>
    <row r="197">
      <c r="A197" s="32"/>
      <c r="B197" s="28" t="s">
        <v>77</v>
      </c>
      <c r="C197" s="34">
        <v>241.4966</v>
      </c>
      <c r="D197" s="34">
        <v>87.96347</v>
      </c>
      <c r="E197" s="34">
        <v>2.74542</v>
      </c>
      <c r="F197" s="34">
        <v>0.015024</v>
      </c>
      <c r="G197" s="34">
        <v>54.00695</v>
      </c>
      <c r="H197" s="34">
        <v>428.9863</v>
      </c>
      <c r="I197" s="34">
        <v>54.00695</v>
      </c>
      <c r="J197" s="34">
        <v>428.9863</v>
      </c>
    </row>
    <row r="198">
      <c r="A198" s="32"/>
      <c r="B198" s="28" t="s">
        <v>4</v>
      </c>
      <c r="C198" s="34">
        <v>-1.07398</v>
      </c>
      <c r="D198" s="34">
        <v>0.870627</v>
      </c>
      <c r="E198" s="34">
        <v>-1.23357</v>
      </c>
      <c r="F198" s="34">
        <v>0.236342</v>
      </c>
      <c r="G198" s="34">
        <v>-2.92968</v>
      </c>
      <c r="H198" s="34">
        <v>0.781714</v>
      </c>
      <c r="I198" s="34">
        <v>-2.92968</v>
      </c>
      <c r="J198" s="34">
        <v>0.781714</v>
      </c>
    </row>
    <row r="199">
      <c r="A199" s="32"/>
      <c r="B199" s="28" t="s">
        <v>5</v>
      </c>
      <c r="C199" s="34">
        <v>-0.64242</v>
      </c>
      <c r="D199" s="34">
        <v>0.887107</v>
      </c>
      <c r="E199" s="34">
        <v>-0.72418</v>
      </c>
      <c r="F199" s="34">
        <v>0.4801</v>
      </c>
      <c r="G199" s="34">
        <v>-2.53325</v>
      </c>
      <c r="H199" s="34">
        <v>1.248401</v>
      </c>
      <c r="I199" s="34">
        <v>-2.53325</v>
      </c>
      <c r="J199" s="34">
        <v>1.248401</v>
      </c>
    </row>
    <row r="200">
      <c r="A200" s="32"/>
      <c r="B200" s="37" t="s">
        <v>6</v>
      </c>
      <c r="C200" s="38">
        <v>-0.78506</v>
      </c>
      <c r="D200" s="38">
        <v>1.041313</v>
      </c>
      <c r="E200" s="38">
        <v>-0.75392</v>
      </c>
      <c r="F200" s="38">
        <v>0.462571</v>
      </c>
      <c r="G200" s="38">
        <v>-3.00457</v>
      </c>
      <c r="H200" s="38">
        <v>1.434444</v>
      </c>
      <c r="I200" s="38">
        <v>-3.00457</v>
      </c>
      <c r="J200" s="38">
        <v>1.434444</v>
      </c>
    </row>
    <row r="201">
      <c r="A201" s="32"/>
      <c r="B201" s="32"/>
      <c r="C201" s="32"/>
      <c r="D201" s="32"/>
      <c r="E201" s="32"/>
      <c r="F201" s="32"/>
      <c r="G201" s="32"/>
      <c r="H201" s="32"/>
      <c r="I201" s="32"/>
      <c r="J201" s="32"/>
    </row>
    <row r="202">
      <c r="A202" s="32"/>
      <c r="B202" s="32"/>
      <c r="C202" s="32"/>
      <c r="D202" s="32"/>
      <c r="E202" s="32"/>
      <c r="F202" s="32"/>
      <c r="G202" s="32"/>
      <c r="H202" s="32"/>
      <c r="I202" s="32"/>
      <c r="J202" s="32"/>
    </row>
    <row r="203">
      <c r="A203" s="28" t="s">
        <v>81</v>
      </c>
      <c r="B203" s="28" t="s">
        <v>54</v>
      </c>
      <c r="D203" s="32"/>
      <c r="E203" s="32"/>
      <c r="F203" s="32"/>
      <c r="G203" s="32"/>
      <c r="H203" s="32"/>
      <c r="I203" s="32"/>
      <c r="J203" s="32"/>
    </row>
    <row r="204">
      <c r="A204" s="32"/>
      <c r="B204" s="32"/>
      <c r="C204" s="32"/>
      <c r="D204" s="32"/>
      <c r="E204" s="32"/>
      <c r="F204" s="32"/>
      <c r="G204" s="32"/>
      <c r="H204" s="32"/>
      <c r="I204" s="32"/>
      <c r="J204" s="32"/>
    </row>
    <row r="205">
      <c r="A205" s="32"/>
      <c r="B205" s="35" t="s">
        <v>55</v>
      </c>
      <c r="C205" s="3"/>
      <c r="D205" s="32"/>
      <c r="E205" s="32"/>
      <c r="F205" s="32"/>
      <c r="G205" s="32"/>
      <c r="H205" s="32"/>
      <c r="I205" s="32"/>
      <c r="J205" s="32"/>
    </row>
    <row r="206">
      <c r="A206" s="32"/>
      <c r="B206" s="28" t="s">
        <v>56</v>
      </c>
      <c r="C206" s="36">
        <v>0.236961</v>
      </c>
      <c r="D206" s="32"/>
      <c r="E206" s="32"/>
      <c r="F206" s="32"/>
      <c r="G206" s="32"/>
      <c r="H206" s="32"/>
      <c r="I206" s="32"/>
      <c r="J206" s="32"/>
    </row>
    <row r="207">
      <c r="A207" s="32"/>
      <c r="B207" s="28" t="s">
        <v>47</v>
      </c>
      <c r="C207" s="34">
        <v>0.05615</v>
      </c>
      <c r="D207" s="32"/>
      <c r="E207" s="32"/>
      <c r="F207" s="32"/>
      <c r="G207" s="32"/>
      <c r="H207" s="32"/>
      <c r="I207" s="32"/>
      <c r="J207" s="32"/>
    </row>
    <row r="208">
      <c r="A208" s="32"/>
      <c r="B208" s="28" t="s">
        <v>57</v>
      </c>
      <c r="C208" s="34">
        <v>-0.13262</v>
      </c>
      <c r="D208" s="32"/>
      <c r="E208" s="32"/>
      <c r="F208" s="32"/>
      <c r="G208" s="32"/>
      <c r="H208" s="32"/>
      <c r="I208" s="32"/>
      <c r="J208" s="32"/>
    </row>
    <row r="209">
      <c r="A209" s="32"/>
      <c r="B209" s="28" t="s">
        <v>58</v>
      </c>
      <c r="C209" s="34">
        <v>4.508975</v>
      </c>
      <c r="D209" s="32"/>
      <c r="E209" s="32"/>
      <c r="F209" s="32"/>
      <c r="G209" s="32"/>
      <c r="H209" s="32"/>
      <c r="I209" s="32"/>
      <c r="J209" s="32"/>
    </row>
    <row r="210">
      <c r="A210" s="32"/>
      <c r="B210" s="37" t="s">
        <v>59</v>
      </c>
      <c r="C210" s="38">
        <v>19.0</v>
      </c>
      <c r="D210" s="32"/>
      <c r="E210" s="32"/>
      <c r="F210" s="32"/>
      <c r="G210" s="32"/>
      <c r="H210" s="32"/>
      <c r="I210" s="32"/>
      <c r="J210" s="32"/>
    </row>
    <row r="211">
      <c r="A211" s="32"/>
      <c r="B211" s="32"/>
      <c r="C211" s="32"/>
      <c r="D211" s="32"/>
      <c r="E211" s="32"/>
      <c r="F211" s="32"/>
      <c r="G211" s="32"/>
      <c r="H211" s="32"/>
      <c r="I211" s="32"/>
      <c r="J211" s="32"/>
    </row>
    <row r="212">
      <c r="A212" s="32"/>
      <c r="B212" s="28" t="s">
        <v>61</v>
      </c>
      <c r="C212" s="32"/>
      <c r="D212" s="32"/>
      <c r="E212" s="32"/>
      <c r="F212" s="32"/>
      <c r="G212" s="32"/>
      <c r="H212" s="32"/>
      <c r="I212" s="32"/>
      <c r="J212" s="32"/>
    </row>
    <row r="213">
      <c r="A213" s="32"/>
      <c r="B213" s="40"/>
      <c r="C213" s="35" t="s">
        <v>62</v>
      </c>
      <c r="D213" s="35" t="s">
        <v>63</v>
      </c>
      <c r="E213" s="35" t="s">
        <v>64</v>
      </c>
      <c r="F213" s="35" t="s">
        <v>65</v>
      </c>
      <c r="G213" s="35" t="s">
        <v>66</v>
      </c>
      <c r="H213" s="32"/>
      <c r="I213" s="32"/>
      <c r="J213" s="32"/>
    </row>
    <row r="214">
      <c r="A214" s="32"/>
      <c r="B214" s="28" t="s">
        <v>67</v>
      </c>
      <c r="C214" s="34">
        <v>3.0</v>
      </c>
      <c r="D214" s="34">
        <v>18.14245</v>
      </c>
      <c r="E214" s="34">
        <v>6.047485</v>
      </c>
      <c r="F214" s="34">
        <v>0.297454</v>
      </c>
      <c r="G214" s="34">
        <v>0.826682</v>
      </c>
      <c r="H214" s="32"/>
      <c r="I214" s="32"/>
      <c r="J214" s="32"/>
    </row>
    <row r="215">
      <c r="A215" s="32"/>
      <c r="B215" s="28" t="s">
        <v>68</v>
      </c>
      <c r="C215" s="34">
        <v>15.0</v>
      </c>
      <c r="D215" s="34">
        <v>304.9628</v>
      </c>
      <c r="E215" s="34">
        <v>20.33085</v>
      </c>
      <c r="F215" s="32"/>
      <c r="G215" s="32"/>
      <c r="H215" s="32"/>
      <c r="I215" s="32"/>
      <c r="J215" s="32"/>
    </row>
    <row r="216">
      <c r="A216" s="32"/>
      <c r="B216" s="37" t="s">
        <v>69</v>
      </c>
      <c r="C216" s="38">
        <v>18.0</v>
      </c>
      <c r="D216" s="38">
        <v>323.1053</v>
      </c>
      <c r="E216" s="42"/>
      <c r="F216" s="42"/>
      <c r="G216" s="42"/>
      <c r="H216" s="32"/>
      <c r="I216" s="32"/>
      <c r="J216" s="32"/>
    </row>
    <row r="217">
      <c r="A217" s="32"/>
      <c r="B217" s="32"/>
      <c r="C217" s="32"/>
      <c r="D217" s="32"/>
      <c r="E217" s="32"/>
      <c r="F217" s="32"/>
      <c r="G217" s="32"/>
      <c r="H217" s="32"/>
      <c r="I217" s="32"/>
      <c r="J217" s="32"/>
    </row>
    <row r="218">
      <c r="A218" s="32"/>
      <c r="B218" s="40"/>
      <c r="C218" s="35" t="s">
        <v>70</v>
      </c>
      <c r="D218" s="35" t="s">
        <v>58</v>
      </c>
      <c r="E218" s="35" t="s">
        <v>71</v>
      </c>
      <c r="F218" s="35" t="s">
        <v>72</v>
      </c>
      <c r="G218" s="35" t="s">
        <v>73</v>
      </c>
      <c r="H218" s="35" t="s">
        <v>74</v>
      </c>
      <c r="I218" s="35" t="s">
        <v>75</v>
      </c>
      <c r="J218" s="35" t="s">
        <v>76</v>
      </c>
    </row>
    <row r="219">
      <c r="A219" s="32"/>
      <c r="B219" s="28" t="s">
        <v>77</v>
      </c>
      <c r="C219" s="34">
        <v>41.58013</v>
      </c>
      <c r="D219" s="34">
        <v>80.59336</v>
      </c>
      <c r="E219" s="34">
        <v>0.515925</v>
      </c>
      <c r="F219" s="34">
        <v>0.613428</v>
      </c>
      <c r="G219" s="34">
        <v>-130.201</v>
      </c>
      <c r="H219" s="34">
        <v>213.3608</v>
      </c>
      <c r="I219" s="34">
        <v>-130.201</v>
      </c>
      <c r="J219" s="34">
        <v>213.3608</v>
      </c>
    </row>
    <row r="220">
      <c r="A220" s="32"/>
      <c r="B220" s="28" t="s">
        <v>4</v>
      </c>
      <c r="C220" s="34">
        <v>-0.19334</v>
      </c>
      <c r="D220" s="34">
        <v>0.79768</v>
      </c>
      <c r="E220" s="34">
        <v>-0.24238</v>
      </c>
      <c r="F220" s="34">
        <v>0.811771</v>
      </c>
      <c r="G220" s="34">
        <v>-1.89355</v>
      </c>
      <c r="H220" s="34">
        <v>1.506877</v>
      </c>
      <c r="I220" s="34">
        <v>-1.89355</v>
      </c>
      <c r="J220" s="34">
        <v>1.506877</v>
      </c>
    </row>
    <row r="221">
      <c r="A221" s="32"/>
      <c r="B221" s="28" t="s">
        <v>5</v>
      </c>
      <c r="C221" s="34">
        <v>-0.15289</v>
      </c>
      <c r="D221" s="34">
        <v>0.81278</v>
      </c>
      <c r="E221" s="34">
        <v>-0.18811</v>
      </c>
      <c r="F221" s="34">
        <v>0.853311</v>
      </c>
      <c r="G221" s="34">
        <v>-1.88529</v>
      </c>
      <c r="H221" s="34">
        <v>1.579507</v>
      </c>
      <c r="I221" s="34">
        <v>-1.88529</v>
      </c>
      <c r="J221" s="34">
        <v>1.579507</v>
      </c>
    </row>
    <row r="222">
      <c r="A222" s="32"/>
      <c r="B222" s="37" t="s">
        <v>6</v>
      </c>
      <c r="C222" s="38">
        <v>-0.0905</v>
      </c>
      <c r="D222" s="38">
        <v>0.954066</v>
      </c>
      <c r="E222" s="38">
        <v>-0.09486</v>
      </c>
      <c r="F222" s="38">
        <v>0.92568</v>
      </c>
      <c r="G222" s="38">
        <v>-2.12405</v>
      </c>
      <c r="H222" s="38">
        <v>1.943039</v>
      </c>
      <c r="I222" s="38">
        <v>-2.12405</v>
      </c>
      <c r="J222" s="38">
        <v>1.943039</v>
      </c>
    </row>
    <row r="223">
      <c r="A223" s="32"/>
      <c r="B223" s="32"/>
      <c r="C223" s="32"/>
      <c r="D223" s="32"/>
      <c r="E223" s="32"/>
      <c r="F223" s="32"/>
      <c r="G223" s="32"/>
      <c r="H223" s="32"/>
      <c r="I223" s="32"/>
      <c r="J223" s="32"/>
    </row>
    <row r="224">
      <c r="A224" s="32"/>
      <c r="B224" s="32"/>
      <c r="C224" s="32"/>
      <c r="D224" s="32"/>
      <c r="E224" s="32"/>
      <c r="F224" s="32"/>
      <c r="G224" s="32"/>
      <c r="H224" s="32"/>
      <c r="I224" s="32"/>
      <c r="J224" s="32"/>
    </row>
    <row r="225">
      <c r="A225" s="32"/>
      <c r="B225" s="32"/>
      <c r="C225" s="32"/>
      <c r="D225" s="32"/>
      <c r="E225" s="32"/>
      <c r="F225" s="32"/>
      <c r="G225" s="32"/>
      <c r="H225" s="32"/>
      <c r="I225" s="32"/>
      <c r="J225" s="32"/>
    </row>
    <row r="226">
      <c r="A226" s="28" t="s">
        <v>82</v>
      </c>
      <c r="B226" s="28" t="s">
        <v>54</v>
      </c>
      <c r="D226" s="32"/>
      <c r="E226" s="32"/>
      <c r="F226" s="32"/>
      <c r="G226" s="32"/>
      <c r="H226" s="32"/>
      <c r="I226" s="32"/>
      <c r="J226" s="32"/>
    </row>
    <row r="227">
      <c r="A227" s="32"/>
      <c r="B227" s="32"/>
      <c r="C227" s="32"/>
      <c r="D227" s="32"/>
      <c r="E227" s="32"/>
      <c r="F227" s="32"/>
      <c r="G227" s="32"/>
      <c r="H227" s="32"/>
      <c r="I227" s="32"/>
      <c r="J227" s="32"/>
    </row>
    <row r="228">
      <c r="A228" s="32"/>
      <c r="B228" s="35" t="s">
        <v>55</v>
      </c>
      <c r="C228" s="3"/>
      <c r="D228" s="32"/>
      <c r="E228" s="32"/>
      <c r="F228" s="32"/>
      <c r="G228" s="32"/>
      <c r="H228" s="32"/>
      <c r="I228" s="32"/>
      <c r="J228" s="32"/>
    </row>
    <row r="229">
      <c r="A229" s="32"/>
      <c r="B229" s="28" t="s">
        <v>56</v>
      </c>
      <c r="C229" s="36">
        <v>0.465712</v>
      </c>
      <c r="D229" s="32"/>
      <c r="E229" s="32"/>
      <c r="F229" s="32"/>
      <c r="G229" s="32"/>
      <c r="H229" s="32"/>
      <c r="I229" s="32"/>
      <c r="J229" s="32"/>
    </row>
    <row r="230">
      <c r="A230" s="32"/>
      <c r="B230" s="28" t="s">
        <v>47</v>
      </c>
      <c r="C230" s="34">
        <v>0.216887</v>
      </c>
      <c r="D230" s="32"/>
      <c r="E230" s="32"/>
      <c r="F230" s="32"/>
      <c r="G230" s="32"/>
      <c r="H230" s="32"/>
      <c r="I230" s="32"/>
      <c r="J230" s="32"/>
    </row>
    <row r="231">
      <c r="A231" s="32"/>
      <c r="B231" s="28" t="s">
        <v>57</v>
      </c>
      <c r="C231" s="34">
        <v>0.060265</v>
      </c>
      <c r="D231" s="32"/>
      <c r="E231" s="32"/>
      <c r="F231" s="32"/>
      <c r="G231" s="32"/>
      <c r="H231" s="32"/>
      <c r="I231" s="32"/>
      <c r="J231" s="32"/>
    </row>
    <row r="232">
      <c r="A232" s="32"/>
      <c r="B232" s="28" t="s">
        <v>58</v>
      </c>
      <c r="C232" s="34">
        <v>19.6092</v>
      </c>
      <c r="D232" s="32"/>
      <c r="E232" s="32"/>
      <c r="F232" s="32"/>
      <c r="G232" s="32"/>
      <c r="H232" s="32"/>
      <c r="I232" s="32"/>
      <c r="J232" s="32"/>
    </row>
    <row r="233">
      <c r="A233" s="32"/>
      <c r="B233" s="37" t="s">
        <v>59</v>
      </c>
      <c r="C233" s="38">
        <v>19.0</v>
      </c>
      <c r="D233" s="32"/>
      <c r="E233" s="32"/>
      <c r="F233" s="32"/>
      <c r="G233" s="32"/>
      <c r="H233" s="32"/>
      <c r="I233" s="32"/>
      <c r="J233" s="32"/>
    </row>
    <row r="234">
      <c r="A234" s="32"/>
      <c r="B234" s="32"/>
      <c r="C234" s="32"/>
      <c r="D234" s="32"/>
      <c r="E234" s="32"/>
      <c r="F234" s="32"/>
      <c r="G234" s="32"/>
      <c r="H234" s="32"/>
      <c r="I234" s="32"/>
      <c r="J234" s="32"/>
    </row>
    <row r="235">
      <c r="A235" s="32"/>
      <c r="B235" s="28" t="s">
        <v>61</v>
      </c>
      <c r="C235" s="32"/>
      <c r="D235" s="32"/>
      <c r="E235" s="32"/>
      <c r="F235" s="32"/>
      <c r="G235" s="32"/>
      <c r="H235" s="32"/>
      <c r="I235" s="32"/>
      <c r="J235" s="32"/>
    </row>
    <row r="236">
      <c r="A236" s="32"/>
      <c r="B236" s="40"/>
      <c r="C236" s="35" t="s">
        <v>62</v>
      </c>
      <c r="D236" s="35" t="s">
        <v>63</v>
      </c>
      <c r="E236" s="35" t="s">
        <v>64</v>
      </c>
      <c r="F236" s="35" t="s">
        <v>65</v>
      </c>
      <c r="G236" s="35" t="s">
        <v>66</v>
      </c>
      <c r="H236" s="32"/>
      <c r="I236" s="32"/>
      <c r="J236" s="32"/>
    </row>
    <row r="237">
      <c r="A237" s="32"/>
      <c r="B237" s="28" t="s">
        <v>67</v>
      </c>
      <c r="C237" s="34">
        <v>3.0</v>
      </c>
      <c r="D237" s="34">
        <v>1597.427</v>
      </c>
      <c r="E237" s="34">
        <v>532.4757</v>
      </c>
      <c r="F237" s="34">
        <v>1.384778</v>
      </c>
      <c r="G237" s="34">
        <v>0.285793</v>
      </c>
      <c r="H237" s="32"/>
      <c r="I237" s="32"/>
      <c r="J237" s="32"/>
    </row>
    <row r="238">
      <c r="A238" s="32"/>
      <c r="B238" s="28" t="s">
        <v>68</v>
      </c>
      <c r="C238" s="34">
        <v>15.0</v>
      </c>
      <c r="D238" s="34">
        <v>5767.81</v>
      </c>
      <c r="E238" s="34">
        <v>384.5206</v>
      </c>
      <c r="F238" s="32"/>
      <c r="G238" s="32"/>
      <c r="H238" s="32"/>
      <c r="I238" s="32"/>
      <c r="J238" s="32"/>
    </row>
    <row r="239">
      <c r="A239" s="32"/>
      <c r="B239" s="37" t="s">
        <v>69</v>
      </c>
      <c r="C239" s="38">
        <v>18.0</v>
      </c>
      <c r="D239" s="38">
        <v>7365.237</v>
      </c>
      <c r="E239" s="42"/>
      <c r="F239" s="42"/>
      <c r="G239" s="42"/>
      <c r="H239" s="32"/>
      <c r="I239" s="32"/>
      <c r="J239" s="32"/>
    </row>
    <row r="240">
      <c r="A240" s="32"/>
      <c r="B240" s="32"/>
      <c r="C240" s="32"/>
      <c r="D240" s="32"/>
      <c r="E240" s="32"/>
      <c r="F240" s="32"/>
      <c r="G240" s="32"/>
      <c r="H240" s="32"/>
      <c r="I240" s="32"/>
      <c r="J240" s="32"/>
    </row>
    <row r="241">
      <c r="A241" s="32"/>
      <c r="B241" s="40"/>
      <c r="C241" s="35" t="s">
        <v>70</v>
      </c>
      <c r="D241" s="35" t="s">
        <v>58</v>
      </c>
      <c r="E241" s="35" t="s">
        <v>71</v>
      </c>
      <c r="F241" s="35" t="s">
        <v>72</v>
      </c>
      <c r="G241" s="35" t="s">
        <v>73</v>
      </c>
      <c r="H241" s="35" t="s">
        <v>74</v>
      </c>
      <c r="I241" s="35" t="s">
        <v>75</v>
      </c>
      <c r="J241" s="35" t="s">
        <v>76</v>
      </c>
    </row>
    <row r="242">
      <c r="A242" s="32"/>
      <c r="B242" s="28" t="s">
        <v>77</v>
      </c>
      <c r="C242" s="34">
        <v>-229.063</v>
      </c>
      <c r="D242" s="34">
        <v>350.4946</v>
      </c>
      <c r="E242" s="34">
        <v>-0.65354</v>
      </c>
      <c r="F242" s="34">
        <v>0.523299</v>
      </c>
      <c r="G242" s="34">
        <v>-976.125</v>
      </c>
      <c r="H242" s="34">
        <v>517.9983</v>
      </c>
      <c r="I242" s="34">
        <v>-976.125</v>
      </c>
      <c r="J242" s="34">
        <v>517.9983</v>
      </c>
    </row>
    <row r="243">
      <c r="A243" s="32"/>
      <c r="B243" s="28" t="s">
        <v>4</v>
      </c>
      <c r="C243" s="34">
        <v>1.887548</v>
      </c>
      <c r="D243" s="34">
        <v>3.469053</v>
      </c>
      <c r="E243" s="34">
        <v>0.54411</v>
      </c>
      <c r="F243" s="34">
        <v>0.594362</v>
      </c>
      <c r="G243" s="34">
        <v>-5.50656</v>
      </c>
      <c r="H243" s="34">
        <v>9.28166</v>
      </c>
      <c r="I243" s="34">
        <v>-5.50656</v>
      </c>
      <c r="J243" s="34">
        <v>9.28166</v>
      </c>
    </row>
    <row r="244">
      <c r="A244" s="32"/>
      <c r="B244" s="28" t="s">
        <v>5</v>
      </c>
      <c r="C244" s="34">
        <v>3.021107</v>
      </c>
      <c r="D244" s="34">
        <v>3.53472</v>
      </c>
      <c r="E244" s="34">
        <v>0.854695</v>
      </c>
      <c r="F244" s="34">
        <v>0.406164</v>
      </c>
      <c r="G244" s="34">
        <v>-4.51297</v>
      </c>
      <c r="H244" s="34">
        <v>10.55519</v>
      </c>
      <c r="I244" s="34">
        <v>-4.51297</v>
      </c>
      <c r="J244" s="34">
        <v>10.55519</v>
      </c>
    </row>
    <row r="245">
      <c r="A245" s="32"/>
      <c r="B245" s="37" t="s">
        <v>6</v>
      </c>
      <c r="C245" s="38">
        <v>3.15389</v>
      </c>
      <c r="D245" s="38">
        <v>4.149161</v>
      </c>
      <c r="E245" s="38">
        <v>0.760127</v>
      </c>
      <c r="F245" s="38">
        <v>0.45896</v>
      </c>
      <c r="G245" s="38">
        <v>-5.68984</v>
      </c>
      <c r="H245" s="38">
        <v>11.99762</v>
      </c>
      <c r="I245" s="38">
        <v>-5.68984</v>
      </c>
      <c r="J245" s="38">
        <v>11.99762</v>
      </c>
    </row>
    <row r="249">
      <c r="A249" s="9" t="s">
        <v>83</v>
      </c>
    </row>
    <row r="251">
      <c r="A251" s="43" t="s">
        <v>84</v>
      </c>
      <c r="B251" s="43" t="s">
        <v>85</v>
      </c>
      <c r="C251" s="43" t="s">
        <v>86</v>
      </c>
      <c r="D251" s="44" t="s">
        <v>87</v>
      </c>
      <c r="E251" s="44" t="s">
        <v>88</v>
      </c>
      <c r="F251" s="44" t="s">
        <v>89</v>
      </c>
      <c r="G251" s="43" t="s">
        <v>90</v>
      </c>
      <c r="H251" s="9" t="s">
        <v>91</v>
      </c>
    </row>
    <row r="252">
      <c r="A252" s="45">
        <v>1.0</v>
      </c>
      <c r="B252" s="46">
        <v>0.00145</v>
      </c>
      <c r="C252" s="46">
        <v>0.024</v>
      </c>
      <c r="D252" s="46">
        <v>6.537</v>
      </c>
      <c r="E252" s="46">
        <v>27.0</v>
      </c>
      <c r="F252" s="46">
        <v>21.1</v>
      </c>
      <c r="G252" s="47" t="s">
        <v>92</v>
      </c>
      <c r="H252">
        <f t="shared" ref="H252:H254" si="3">finv(0.05,E252,F252)</f>
        <v>2.029923301</v>
      </c>
    </row>
    <row r="253">
      <c r="A253" s="45">
        <v>2.0</v>
      </c>
      <c r="B253" s="46">
        <v>0.0725</v>
      </c>
      <c r="C253" s="46">
        <v>0.069</v>
      </c>
      <c r="D253" s="46">
        <v>2.714</v>
      </c>
      <c r="E253" s="46">
        <v>16.0</v>
      </c>
      <c r="F253" s="46">
        <v>16.0</v>
      </c>
      <c r="G253" s="46">
        <v>0.0269</v>
      </c>
      <c r="H253">
        <f t="shared" si="3"/>
        <v>2.333483627</v>
      </c>
    </row>
    <row r="254">
      <c r="A254" s="45">
        <v>3.0</v>
      </c>
      <c r="B254" s="46">
        <v>0.786</v>
      </c>
      <c r="C254" s="46">
        <v>0.209</v>
      </c>
      <c r="D254" s="46">
        <v>0.35</v>
      </c>
      <c r="E254" s="46">
        <v>7.0</v>
      </c>
      <c r="F254" s="46">
        <v>9.0</v>
      </c>
      <c r="G254" s="46">
        <v>0.91</v>
      </c>
      <c r="H254">
        <f t="shared" si="3"/>
        <v>3.292745839</v>
      </c>
    </row>
    <row r="257">
      <c r="A257" s="9" t="s">
        <v>93</v>
      </c>
    </row>
    <row r="260">
      <c r="C260" s="9" t="s">
        <v>94</v>
      </c>
    </row>
    <row r="261">
      <c r="A261" s="43" t="s">
        <v>84</v>
      </c>
      <c r="B261" s="43" t="s">
        <v>85</v>
      </c>
      <c r="C261" s="43" t="s">
        <v>95</v>
      </c>
      <c r="D261" s="44" t="s">
        <v>87</v>
      </c>
      <c r="E261" s="44" t="s">
        <v>88</v>
      </c>
      <c r="F261" s="44" t="s">
        <v>89</v>
      </c>
      <c r="G261" s="43" t="s">
        <v>90</v>
      </c>
      <c r="H261" s="15" t="s">
        <v>96</v>
      </c>
      <c r="I261" s="15" t="s">
        <v>97</v>
      </c>
      <c r="J261" s="15" t="s">
        <v>98</v>
      </c>
      <c r="K261" s="15" t="s">
        <v>99</v>
      </c>
      <c r="L261" s="15" t="s">
        <v>100</v>
      </c>
    </row>
    <row r="262">
      <c r="A262" s="9">
        <v>1.0</v>
      </c>
      <c r="B262" s="48">
        <f>((1-$B$74)*(1-$B$75)*(1-$B$76))</f>
        <v>0.001451970488</v>
      </c>
      <c r="C262" s="49" t="s">
        <v>101</v>
      </c>
      <c r="D262" s="9">
        <v>6.537</v>
      </c>
      <c r="E262">
        <f>3*9</f>
        <v>27</v>
      </c>
      <c r="F262" s="9">
        <v>21.1</v>
      </c>
      <c r="G262" s="50">
        <f t="shared" ref="G262:G264" si="4">fdist(D262,E262,F262)</f>
        <v>0.00002148776822</v>
      </c>
      <c r="H262" s="9" t="s">
        <v>102</v>
      </c>
      <c r="I262" s="9" t="s">
        <v>103</v>
      </c>
      <c r="J262" s="9" t="s">
        <v>104</v>
      </c>
      <c r="K262" s="9" t="s">
        <v>105</v>
      </c>
      <c r="L262" s="9" t="s">
        <v>106</v>
      </c>
    </row>
    <row r="263">
      <c r="A263" s="9">
        <v>2.0</v>
      </c>
      <c r="B263" s="48">
        <f>((1-$B$75)*(1-$B$76))</f>
        <v>0.07243915824</v>
      </c>
      <c r="C263" s="49" t="s">
        <v>107</v>
      </c>
      <c r="D263" s="9">
        <v>2.714</v>
      </c>
      <c r="E263" s="9">
        <f>16</f>
        <v>16</v>
      </c>
      <c r="F263" s="9">
        <v>16.0</v>
      </c>
      <c r="G263" s="50">
        <f t="shared" si="4"/>
        <v>0.02693738742</v>
      </c>
      <c r="H263" s="9" t="s">
        <v>102</v>
      </c>
    </row>
    <row r="264">
      <c r="A264" s="9">
        <v>3.0</v>
      </c>
      <c r="B264" s="48">
        <f>((1-$B$76))</f>
        <v>0.786109</v>
      </c>
      <c r="C264" s="51" t="s">
        <v>108</v>
      </c>
      <c r="D264" s="9">
        <v>0.35</v>
      </c>
      <c r="E264" s="9">
        <v>7.0</v>
      </c>
      <c r="F264" s="9">
        <v>9.0</v>
      </c>
      <c r="G264" s="50">
        <f t="shared" si="4"/>
        <v>0.9099018054</v>
      </c>
      <c r="H264" s="9" t="s">
        <v>102</v>
      </c>
    </row>
    <row r="266">
      <c r="A266" s="15" t="s">
        <v>109</v>
      </c>
    </row>
    <row r="267">
      <c r="A267" s="32"/>
      <c r="B267" s="28" t="s">
        <v>110</v>
      </c>
      <c r="C267" s="32"/>
      <c r="D267" s="32"/>
      <c r="E267" s="32"/>
      <c r="F267" s="32"/>
      <c r="G267" s="28" t="s">
        <v>111</v>
      </c>
      <c r="H267" s="32"/>
      <c r="I267" s="32"/>
      <c r="J267" s="32"/>
      <c r="K267" s="32"/>
      <c r="L267" s="32"/>
      <c r="M267" s="32"/>
      <c r="N267" s="32"/>
    </row>
    <row r="268">
      <c r="A268" s="40"/>
      <c r="B268" s="35" t="s">
        <v>4</v>
      </c>
      <c r="C268" s="35" t="s">
        <v>5</v>
      </c>
      <c r="D268" s="35" t="s">
        <v>6</v>
      </c>
      <c r="E268" s="35" t="s">
        <v>7</v>
      </c>
      <c r="F268" s="35" t="s">
        <v>8</v>
      </c>
      <c r="G268" s="35" t="s">
        <v>9</v>
      </c>
      <c r="H268" s="35" t="s">
        <v>10</v>
      </c>
      <c r="I268" s="35" t="s">
        <v>11</v>
      </c>
      <c r="J268" s="35" t="s">
        <v>12</v>
      </c>
      <c r="K268" s="35" t="s">
        <v>13</v>
      </c>
      <c r="L268" s="35" t="s">
        <v>14</v>
      </c>
      <c r="M268" s="35" t="s">
        <v>15</v>
      </c>
      <c r="N268" s="32"/>
    </row>
    <row r="269">
      <c r="A269" s="28" t="s">
        <v>4</v>
      </c>
      <c r="B269" s="52">
        <v>1.0</v>
      </c>
      <c r="C269" s="52">
        <v>-0.60782</v>
      </c>
      <c r="D269" s="52">
        <v>-0.8804</v>
      </c>
      <c r="E269" s="53">
        <v>-0.67694</v>
      </c>
      <c r="F269" s="53">
        <v>-0.22473</v>
      </c>
      <c r="G269" s="53">
        <v>-0.45254</v>
      </c>
      <c r="H269" s="53">
        <v>-0.41008</v>
      </c>
      <c r="I269" s="53">
        <v>-0.54752</v>
      </c>
      <c r="J269" s="53">
        <v>-0.45478</v>
      </c>
      <c r="K269" s="53">
        <v>-0.67531</v>
      </c>
      <c r="L269" s="53">
        <v>-0.23198</v>
      </c>
      <c r="M269" s="54">
        <v>-0.42194</v>
      </c>
      <c r="N269" s="32"/>
    </row>
    <row r="270">
      <c r="A270" s="28" t="s">
        <v>5</v>
      </c>
      <c r="B270" s="52">
        <v>-0.60782</v>
      </c>
      <c r="C270" s="52">
        <v>1.0</v>
      </c>
      <c r="D270" s="55">
        <f>C271</f>
        <v>0.18225</v>
      </c>
      <c r="E270" s="53">
        <v>0.403951</v>
      </c>
      <c r="F270" s="53">
        <v>0.079984</v>
      </c>
      <c r="G270" s="53">
        <v>0.392731</v>
      </c>
      <c r="H270" s="53">
        <v>0.163446</v>
      </c>
      <c r="I270" s="53">
        <v>0.439904</v>
      </c>
      <c r="J270" s="53">
        <v>0.332406</v>
      </c>
      <c r="K270" s="53">
        <v>0.403942</v>
      </c>
      <c r="L270" s="53">
        <v>0.11925</v>
      </c>
      <c r="M270" s="54">
        <v>0.330471</v>
      </c>
      <c r="N270" s="32"/>
    </row>
    <row r="271">
      <c r="A271" s="28" t="s">
        <v>6</v>
      </c>
      <c r="B271" s="52">
        <v>-0.8804</v>
      </c>
      <c r="C271" s="52">
        <v>0.18225</v>
      </c>
      <c r="D271" s="52">
        <v>1.0</v>
      </c>
      <c r="E271" s="53">
        <v>0.576898</v>
      </c>
      <c r="F271" s="53">
        <v>0.22559</v>
      </c>
      <c r="G271" s="53">
        <v>0.361524</v>
      </c>
      <c r="H271" s="53">
        <v>0.395899</v>
      </c>
      <c r="I271" s="53">
        <v>0.447805</v>
      </c>
      <c r="J271" s="53">
        <v>0.392982</v>
      </c>
      <c r="K271" s="53">
        <v>0.575109</v>
      </c>
      <c r="L271" s="53">
        <v>0.219577</v>
      </c>
      <c r="M271" s="54">
        <v>0.358819</v>
      </c>
      <c r="N271" s="32"/>
    </row>
    <row r="272">
      <c r="A272" s="28" t="s">
        <v>7</v>
      </c>
      <c r="B272" s="56">
        <v>-0.67694</v>
      </c>
      <c r="C272" s="56">
        <v>0.403951</v>
      </c>
      <c r="D272" s="56">
        <v>0.576898</v>
      </c>
      <c r="E272" s="57">
        <v>1.0</v>
      </c>
      <c r="F272" s="57">
        <v>-0.462</v>
      </c>
      <c r="G272" s="57">
        <v>-0.02188</v>
      </c>
      <c r="H272" s="57">
        <v>-0.25218</v>
      </c>
      <c r="I272" s="57">
        <v>0.127916</v>
      </c>
      <c r="J272" s="57">
        <v>-0.26705</v>
      </c>
      <c r="K272" s="57">
        <v>0.999857</v>
      </c>
      <c r="L272" s="57">
        <v>-0.45819</v>
      </c>
      <c r="M272" s="58">
        <v>-0.05792</v>
      </c>
      <c r="N272" s="32"/>
    </row>
    <row r="273">
      <c r="A273" s="28" t="s">
        <v>8</v>
      </c>
      <c r="B273" s="56">
        <v>-0.22473</v>
      </c>
      <c r="C273" s="56">
        <v>0.079984</v>
      </c>
      <c r="D273" s="56">
        <v>0.22559</v>
      </c>
      <c r="E273" s="57">
        <v>-0.462</v>
      </c>
      <c r="F273" s="57">
        <v>1.0</v>
      </c>
      <c r="G273" s="57">
        <v>0.176657</v>
      </c>
      <c r="H273" s="57">
        <v>0.973902</v>
      </c>
      <c r="I273" s="57">
        <v>0.101548</v>
      </c>
      <c r="J273" s="57">
        <v>0.644151</v>
      </c>
      <c r="K273" s="57">
        <v>-0.46444</v>
      </c>
      <c r="L273" s="57">
        <v>0.996677</v>
      </c>
      <c r="M273" s="58">
        <v>0.168644</v>
      </c>
      <c r="N273" s="32"/>
    </row>
    <row r="274">
      <c r="A274" s="28" t="s">
        <v>9</v>
      </c>
      <c r="B274" s="56">
        <v>-0.45254</v>
      </c>
      <c r="C274" s="56">
        <v>0.392731</v>
      </c>
      <c r="D274" s="56">
        <v>0.361524</v>
      </c>
      <c r="E274" s="57">
        <v>-0.02188</v>
      </c>
      <c r="F274" s="57">
        <v>0.176657</v>
      </c>
      <c r="G274" s="57">
        <v>1.0</v>
      </c>
      <c r="H274" s="57">
        <v>0.179493</v>
      </c>
      <c r="I274" s="57">
        <v>0.988482</v>
      </c>
      <c r="J274" s="57">
        <v>0.862261</v>
      </c>
      <c r="K274" s="57">
        <v>-0.02099</v>
      </c>
      <c r="L274" s="57">
        <v>0.186062</v>
      </c>
      <c r="M274" s="58">
        <v>0.986402</v>
      </c>
      <c r="N274" s="32"/>
    </row>
    <row r="275">
      <c r="A275" s="28" t="s">
        <v>10</v>
      </c>
      <c r="B275" s="56">
        <v>-0.41008</v>
      </c>
      <c r="C275" s="56">
        <v>0.163446</v>
      </c>
      <c r="D275" s="56">
        <v>0.395899</v>
      </c>
      <c r="E275" s="57">
        <v>-0.25218</v>
      </c>
      <c r="F275" s="57">
        <v>0.973902</v>
      </c>
      <c r="G275" s="57">
        <v>0.179493</v>
      </c>
      <c r="H275" s="57">
        <v>1.0</v>
      </c>
      <c r="I275" s="57">
        <v>0.135568</v>
      </c>
      <c r="J275" s="57">
        <v>0.628476</v>
      </c>
      <c r="K275" s="57">
        <v>-0.25526</v>
      </c>
      <c r="L275" s="57">
        <v>0.968502</v>
      </c>
      <c r="M275" s="58">
        <v>0.164046</v>
      </c>
      <c r="N275" s="28" t="s">
        <v>112</v>
      </c>
    </row>
    <row r="276">
      <c r="A276" s="28" t="s">
        <v>11</v>
      </c>
      <c r="B276" s="56">
        <v>-0.54752</v>
      </c>
      <c r="C276" s="56">
        <v>0.439904</v>
      </c>
      <c r="D276" s="56">
        <v>0.447805</v>
      </c>
      <c r="E276" s="57">
        <v>0.127916</v>
      </c>
      <c r="F276" s="57">
        <v>0.101548</v>
      </c>
      <c r="G276" s="57">
        <v>0.988482</v>
      </c>
      <c r="H276" s="57">
        <v>0.135568</v>
      </c>
      <c r="I276" s="57">
        <v>1.0</v>
      </c>
      <c r="J276" s="57">
        <v>0.813476</v>
      </c>
      <c r="K276" s="57">
        <v>0.128746</v>
      </c>
      <c r="L276" s="57">
        <v>0.111123</v>
      </c>
      <c r="M276" s="58">
        <v>0.971101</v>
      </c>
      <c r="N276" s="32"/>
    </row>
    <row r="277">
      <c r="A277" s="28" t="s">
        <v>12</v>
      </c>
      <c r="B277" s="56">
        <v>-0.45478</v>
      </c>
      <c r="C277" s="56">
        <v>0.332406</v>
      </c>
      <c r="D277" s="56">
        <v>0.392982</v>
      </c>
      <c r="E277" s="57">
        <v>-0.26705</v>
      </c>
      <c r="F277" s="57">
        <v>0.644151</v>
      </c>
      <c r="G277" s="57">
        <v>0.862261</v>
      </c>
      <c r="H277" s="57">
        <v>0.628476</v>
      </c>
      <c r="I277" s="57">
        <v>0.813476</v>
      </c>
      <c r="J277" s="57">
        <v>1.0</v>
      </c>
      <c r="K277" s="57">
        <v>-0.2674</v>
      </c>
      <c r="L277" s="57">
        <v>0.651775</v>
      </c>
      <c r="M277" s="58">
        <v>0.852831</v>
      </c>
      <c r="N277" s="32"/>
    </row>
    <row r="278">
      <c r="A278" s="28" t="s">
        <v>13</v>
      </c>
      <c r="B278" s="56">
        <v>-0.67531</v>
      </c>
      <c r="C278" s="56">
        <v>0.403942</v>
      </c>
      <c r="D278" s="56">
        <v>0.575109</v>
      </c>
      <c r="E278" s="57">
        <v>0.999857</v>
      </c>
      <c r="F278" s="57">
        <v>-0.46444</v>
      </c>
      <c r="G278" s="57">
        <v>-0.02099</v>
      </c>
      <c r="H278" s="57">
        <v>-0.25526</v>
      </c>
      <c r="I278" s="57">
        <v>0.128746</v>
      </c>
      <c r="J278" s="57">
        <v>-0.2674</v>
      </c>
      <c r="K278" s="57">
        <v>1.0</v>
      </c>
      <c r="L278" s="57">
        <v>-0.4601</v>
      </c>
      <c r="M278" s="58">
        <v>-0.05809</v>
      </c>
      <c r="N278" s="32"/>
    </row>
    <row r="279">
      <c r="A279" s="28" t="s">
        <v>14</v>
      </c>
      <c r="B279" s="56">
        <v>-0.23198</v>
      </c>
      <c r="C279" s="56">
        <v>0.11925</v>
      </c>
      <c r="D279" s="56">
        <v>0.219577</v>
      </c>
      <c r="E279" s="57">
        <v>-0.45819</v>
      </c>
      <c r="F279" s="57">
        <v>0.996677</v>
      </c>
      <c r="G279" s="57">
        <v>0.186062</v>
      </c>
      <c r="H279" s="57">
        <v>0.968502</v>
      </c>
      <c r="I279" s="57">
        <v>0.111123</v>
      </c>
      <c r="J279" s="57">
        <v>0.651775</v>
      </c>
      <c r="K279" s="57">
        <v>-0.4601</v>
      </c>
      <c r="L279" s="57">
        <v>1.0</v>
      </c>
      <c r="M279" s="58">
        <v>0.173947</v>
      </c>
      <c r="N279" s="32"/>
    </row>
    <row r="280">
      <c r="A280" s="37" t="s">
        <v>15</v>
      </c>
      <c r="B280" s="59">
        <v>-0.42194</v>
      </c>
      <c r="C280" s="59">
        <v>0.330471</v>
      </c>
      <c r="D280" s="59">
        <v>0.358819</v>
      </c>
      <c r="E280" s="58">
        <v>-0.05792</v>
      </c>
      <c r="F280" s="58">
        <v>0.168644</v>
      </c>
      <c r="G280" s="58">
        <v>0.986402</v>
      </c>
      <c r="H280" s="58">
        <v>0.164046</v>
      </c>
      <c r="I280" s="58">
        <v>0.971101</v>
      </c>
      <c r="J280" s="58">
        <v>0.852831</v>
      </c>
      <c r="K280" s="58">
        <v>-0.05809</v>
      </c>
      <c r="L280" s="58">
        <v>0.173947</v>
      </c>
      <c r="M280" s="58">
        <v>1.0</v>
      </c>
      <c r="N280" s="32"/>
    </row>
    <row r="281">
      <c r="A281" s="32"/>
      <c r="B281" s="28" t="s">
        <v>113</v>
      </c>
      <c r="C281" s="32"/>
      <c r="D281" s="32"/>
      <c r="E281" s="32"/>
      <c r="F281" s="32"/>
      <c r="G281" s="32"/>
      <c r="H281" s="32"/>
      <c r="I281" s="32"/>
      <c r="J281" s="32"/>
      <c r="K281" s="32"/>
      <c r="L281" s="32"/>
      <c r="M281" s="32"/>
      <c r="N281" s="32"/>
    </row>
    <row r="283">
      <c r="F283" s="9" t="s">
        <v>114</v>
      </c>
    </row>
    <row r="284">
      <c r="A284" s="9" t="s">
        <v>115</v>
      </c>
      <c r="B284">
        <f t="array" ref="B284:D286">minverse(B269:D271)</f>
        <v>55.920409</v>
      </c>
      <c r="C284">
        <v>25.8764387352132</v>
      </c>
      <c r="D284">
        <v>44.51634712450448</v>
      </c>
      <c r="F284">
        <f t="array" ref="F284:N292">minverse(E272:M280)</f>
        <v>6851.043437</v>
      </c>
      <c r="G284">
        <v>2298.741077275772</v>
      </c>
      <c r="H284">
        <v>50.02840258022354</v>
      </c>
      <c r="I284">
        <v>-1824.2021308765052</v>
      </c>
      <c r="J284">
        <v>-43.486066543809784</v>
      </c>
      <c r="K284">
        <v>311.5988305541367</v>
      </c>
      <c r="L284">
        <v>-6399.895097070502</v>
      </c>
      <c r="M284">
        <v>-493.89685842238356</v>
      </c>
      <c r="N284">
        <v>-250.32131687499458</v>
      </c>
    </row>
    <row r="285">
      <c r="B285">
        <v>25.8764387352132</v>
      </c>
      <c r="C285">
        <v>13.008340187654193</v>
      </c>
      <c r="D285">
        <v>20.410846663281724</v>
      </c>
      <c r="F285">
        <v>2298.741077275802</v>
      </c>
      <c r="G285">
        <v>4139.805323176542</v>
      </c>
      <c r="H285">
        <v>-384.73378024539204</v>
      </c>
      <c r="I285">
        <v>-2757.267185136273</v>
      </c>
      <c r="J285">
        <v>382.68915798783615</v>
      </c>
      <c r="K285">
        <v>36.14131407106137</v>
      </c>
      <c r="L285">
        <v>-1660.6937769507904</v>
      </c>
      <c r="M285">
        <v>-1155.5410065050253</v>
      </c>
      <c r="N285">
        <v>-31.108489847714903</v>
      </c>
    </row>
    <row r="286">
      <c r="B286">
        <v>44.51634712450448</v>
      </c>
      <c r="C286">
        <v>20.410846663281724</v>
      </c>
      <c r="D286">
        <v>36.47231520403064</v>
      </c>
      <c r="F286">
        <v>50.028402580104945</v>
      </c>
      <c r="G286">
        <v>-384.73378024549976</v>
      </c>
      <c r="H286">
        <v>2201.6928818867686</v>
      </c>
      <c r="I286">
        <v>311.6610451059476</v>
      </c>
      <c r="J286">
        <v>-2318.640257327855</v>
      </c>
      <c r="K286">
        <v>58.46078534926415</v>
      </c>
      <c r="L286">
        <v>216.35492119648632</v>
      </c>
      <c r="M286">
        <v>3.787177735750256</v>
      </c>
      <c r="N286">
        <v>58.58567049668168</v>
      </c>
    </row>
    <row r="287">
      <c r="F287">
        <v>-1824.2021308765209</v>
      </c>
      <c r="G287">
        <v>-2757.2671851362584</v>
      </c>
      <c r="H287">
        <v>311.6610451058664</v>
      </c>
      <c r="I287">
        <v>1924.0951568079136</v>
      </c>
      <c r="J287">
        <v>-293.8060721562735</v>
      </c>
      <c r="K287">
        <v>-40.25869286037675</v>
      </c>
      <c r="L287">
        <v>1383.4440392856495</v>
      </c>
      <c r="M287">
        <v>683.1701344929342</v>
      </c>
      <c r="N287">
        <v>17.453688066821567</v>
      </c>
    </row>
    <row r="288">
      <c r="F288">
        <v>-43.486066543698</v>
      </c>
      <c r="G288">
        <v>382.6891579879388</v>
      </c>
      <c r="H288">
        <v>-2318.640257327885</v>
      </c>
      <c r="I288">
        <v>-293.8060721563529</v>
      </c>
      <c r="J288">
        <v>2568.0265812564403</v>
      </c>
      <c r="K288">
        <v>-193.42682432034687</v>
      </c>
      <c r="L288">
        <v>-268.27155113783414</v>
      </c>
      <c r="M288">
        <v>46.553113048160725</v>
      </c>
      <c r="N288">
        <v>-84.28230314597697</v>
      </c>
    </row>
    <row r="289">
      <c r="F289">
        <v>311.59883055415935</v>
      </c>
      <c r="G289">
        <v>36.14131407108834</v>
      </c>
      <c r="H289">
        <v>58.46078534931082</v>
      </c>
      <c r="I289">
        <v>-40.258692860392514</v>
      </c>
      <c r="J289">
        <v>-193.4268243203935</v>
      </c>
      <c r="K289">
        <v>252.8345051515675</v>
      </c>
      <c r="L289">
        <v>-271.26666453741404</v>
      </c>
      <c r="M289">
        <v>-122.5745443076278</v>
      </c>
      <c r="N289">
        <v>-61.33329718852017</v>
      </c>
    </row>
    <row r="290">
      <c r="F290">
        <v>-6399.895097070512</v>
      </c>
      <c r="G290">
        <v>-1660.6937769507788</v>
      </c>
      <c r="H290">
        <v>216.35492119639463</v>
      </c>
      <c r="I290">
        <v>1383.444039285645</v>
      </c>
      <c r="J290">
        <v>-268.27155113774467</v>
      </c>
      <c r="K290">
        <v>-271.266664537402</v>
      </c>
      <c r="L290">
        <v>6108.111735430915</v>
      </c>
      <c r="M290">
        <v>314.23355901449526</v>
      </c>
      <c r="N290">
        <v>261.046347637944</v>
      </c>
    </row>
    <row r="291">
      <c r="F291">
        <v>-493.8968584224074</v>
      </c>
      <c r="G291">
        <v>-1155.5410065050535</v>
      </c>
      <c r="H291">
        <v>3.7871777357071563</v>
      </c>
      <c r="I291">
        <v>683.1701344929555</v>
      </c>
      <c r="J291">
        <v>46.55311304820055</v>
      </c>
      <c r="K291">
        <v>-122.57454430761774</v>
      </c>
      <c r="L291">
        <v>314.2335590145079</v>
      </c>
      <c r="M291">
        <v>475.4564753861737</v>
      </c>
      <c r="N291">
        <v>45.33874036666736</v>
      </c>
    </row>
    <row r="292">
      <c r="F292">
        <v>-250.3213168750039</v>
      </c>
      <c r="G292">
        <v>-31.108489847729633</v>
      </c>
      <c r="H292">
        <v>58.58567049667495</v>
      </c>
      <c r="I292">
        <v>17.453688066831166</v>
      </c>
      <c r="J292">
        <v>-84.28230314597049</v>
      </c>
      <c r="K292">
        <v>-61.333297188519765</v>
      </c>
      <c r="L292">
        <v>261.04634763794996</v>
      </c>
      <c r="M292">
        <v>45.33874036667148</v>
      </c>
      <c r="N292">
        <v>72.52662973227244</v>
      </c>
    </row>
    <row r="296">
      <c r="A296" s="9" t="s">
        <v>116</v>
      </c>
      <c r="B296">
        <f t="array" ref="B296:J298">mmult(B284:D286,E269:M271)</f>
        <v>-1.720556742</v>
      </c>
      <c r="C296">
        <v>-0.45484969105710427</v>
      </c>
      <c r="D296">
        <v>0.9499856496942627</v>
      </c>
      <c r="E296">
        <v>-1.0784636071451068</v>
      </c>
      <c r="F296">
        <v>0.7002493935370069</v>
      </c>
      <c r="G296">
        <v>0.6641230146741783</v>
      </c>
      <c r="H296">
        <v>-1.7092791080884489</v>
      </c>
      <c r="I296">
        <v>-0.11188520819313652</v>
      </c>
      <c r="J296">
        <v>0.9296663704819075</v>
      </c>
    </row>
    <row r="297">
      <c r="B297">
        <v>-0.48708779191822416</v>
      </c>
      <c r="C297">
        <v>-0.17027009662540493</v>
      </c>
      <c r="D297">
        <v>0.7776657941004999</v>
      </c>
      <c r="E297">
        <v>-0.40461504307832996</v>
      </c>
      <c r="F297">
        <v>0.6946323356567721</v>
      </c>
      <c r="G297">
        <v>0.5770588638468981</v>
      </c>
      <c r="H297">
        <v>-0.4815412765221243</v>
      </c>
      <c r="I297">
        <v>0.030180787366415274</v>
      </c>
      <c r="J297">
        <v>0.7043742190904965</v>
      </c>
    </row>
    <row r="298">
      <c r="B298">
        <v>-0.8491084054078755</v>
      </c>
      <c r="C298">
        <v>-0.1438279428966922</v>
      </c>
      <c r="D298">
        <v>1.0561617750160135</v>
      </c>
      <c r="E298">
        <v>-0.47983926812952227</v>
      </c>
      <c r="F298">
        <v>0.9377078228965345</v>
      </c>
      <c r="G298">
        <v>0.8725069241830496</v>
      </c>
      <c r="H298">
        <v>-0.8419794291149145</v>
      </c>
      <c r="I298">
        <v>0.11557281420923271</v>
      </c>
      <c r="J298">
        <v>1.0489250711430262</v>
      </c>
    </row>
    <row r="301">
      <c r="A301" s="9" t="s">
        <v>117</v>
      </c>
      <c r="B301">
        <f t="array" ref="B301:J303">mmult(B296:J298,F284:N292)</f>
        <v>119.9115211</v>
      </c>
      <c r="C301">
        <v>0.9538500696023036</v>
      </c>
      <c r="D301">
        <v>-56.189945609920066</v>
      </c>
      <c r="E301">
        <v>-43.58444863387112</v>
      </c>
      <c r="F301">
        <v>59.726165271215024</v>
      </c>
      <c r="G301">
        <v>-0.7764775277164233</v>
      </c>
      <c r="H301">
        <v>-120.66255291728399</v>
      </c>
      <c r="I301">
        <v>45.233387561360615</v>
      </c>
      <c r="J301">
        <v>-1.925624709349293</v>
      </c>
    </row>
    <row r="302">
      <c r="B302">
        <v>88.7301314286797</v>
      </c>
      <c r="C302">
        <v>21.45308714148397</v>
      </c>
      <c r="D302">
        <v>-12.45154218703589</v>
      </c>
      <c r="E302">
        <v>-38.71467455184556</v>
      </c>
      <c r="F302">
        <v>15.2103438388788</v>
      </c>
      <c r="G302">
        <v>-0.9125736923225318</v>
      </c>
      <c r="H302">
        <v>-82.26990286713706</v>
      </c>
      <c r="I302">
        <v>20.422686086152574</v>
      </c>
      <c r="J302">
        <v>-1.465129990401465</v>
      </c>
    </row>
    <row r="303">
      <c r="B303">
        <v>80.28571099234841</v>
      </c>
      <c r="C303">
        <v>-8.121537067703613</v>
      </c>
      <c r="D303">
        <v>-54.823802000231886</v>
      </c>
      <c r="E303">
        <v>-26.7726564475892</v>
      </c>
      <c r="F303">
        <v>56.14942313527145</v>
      </c>
      <c r="G303">
        <v>0.4050748321507598</v>
      </c>
      <c r="H303">
        <v>-83.2779790709082</v>
      </c>
      <c r="I303">
        <v>36.39374618575087</v>
      </c>
      <c r="J303">
        <v>-0.5014450129651209</v>
      </c>
    </row>
    <row r="306">
      <c r="A306" s="9" t="s">
        <v>118</v>
      </c>
      <c r="B306">
        <f t="array" ref="B306:D308">mmult(B301:J303,B272:D280)</f>
        <v>1.369786771</v>
      </c>
      <c r="C306">
        <v>1.3561528858951597</v>
      </c>
      <c r="D306">
        <v>-1.889483391939538</v>
      </c>
    </row>
    <row r="307">
      <c r="B307">
        <v>0.15009033912809222</v>
      </c>
      <c r="C307">
        <v>1.447363095299935</v>
      </c>
      <c r="D307">
        <v>-0.7036779041274767</v>
      </c>
    </row>
    <row r="308">
      <c r="B308">
        <v>0.34569656706270013</v>
      </c>
      <c r="C308">
        <v>1.2447829466259417</v>
      </c>
      <c r="D308">
        <v>-0.7142936689063455</v>
      </c>
    </row>
    <row r="311">
      <c r="A311" s="60" t="s">
        <v>119</v>
      </c>
      <c r="B311" s="61"/>
      <c r="C311" s="61"/>
      <c r="D311" s="62"/>
      <c r="E311" s="63" t="s">
        <v>120</v>
      </c>
      <c r="F311" s="63" t="s">
        <v>121</v>
      </c>
      <c r="G311" s="63" t="s">
        <v>122</v>
      </c>
    </row>
    <row r="312">
      <c r="A312" s="21"/>
      <c r="B312" s="64" t="s">
        <v>123</v>
      </c>
      <c r="D312" s="63" t="s">
        <v>4</v>
      </c>
      <c r="E312" s="63">
        <v>-0.9502</v>
      </c>
      <c r="F312" s="63">
        <v>-0.7279</v>
      </c>
      <c r="G312" s="63">
        <v>-0.7189</v>
      </c>
    </row>
    <row r="313">
      <c r="A313" s="21"/>
      <c r="B313" s="65"/>
      <c r="D313" s="63" t="s">
        <v>5</v>
      </c>
      <c r="E313" s="63">
        <v>-0.1248</v>
      </c>
      <c r="F313" s="63">
        <v>-0.4601</v>
      </c>
      <c r="G313" s="63">
        <v>-0.2767</v>
      </c>
      <c r="I313">
        <f>F318/E312</f>
        <v>-1.616501789</v>
      </c>
    </row>
    <row r="314">
      <c r="A314" s="21"/>
      <c r="B314" s="64" t="s">
        <v>124</v>
      </c>
      <c r="D314" s="63" t="s">
        <v>6</v>
      </c>
      <c r="E314" s="63">
        <v>-0.2856</v>
      </c>
      <c r="F314" s="63">
        <v>-0.5083</v>
      </c>
      <c r="G314" s="63">
        <v>-0.6377</v>
      </c>
      <c r="I314">
        <f>G318/F312</f>
        <v>-6.141502954</v>
      </c>
    </row>
    <row r="315">
      <c r="A315" s="21"/>
      <c r="B315" s="65"/>
      <c r="D315" s="66"/>
      <c r="I315">
        <f>H318/G312</f>
        <v>-8.062456531</v>
      </c>
    </row>
    <row r="316">
      <c r="A316" s="21"/>
      <c r="B316" s="67" t="s">
        <v>125</v>
      </c>
      <c r="D316" s="66"/>
    </row>
    <row r="317">
      <c r="A317" s="21"/>
      <c r="B317" s="68"/>
      <c r="D317" s="66"/>
      <c r="F317" s="9" t="s">
        <v>126</v>
      </c>
      <c r="G317" s="9" t="s">
        <v>127</v>
      </c>
      <c r="H317" s="9" t="s">
        <v>128</v>
      </c>
    </row>
    <row r="318">
      <c r="A318" s="21"/>
      <c r="B318" s="67" t="s">
        <v>129</v>
      </c>
      <c r="D318" s="66"/>
      <c r="E318" s="69" t="s">
        <v>4</v>
      </c>
      <c r="F318" s="70">
        <v>1.536</v>
      </c>
      <c r="G318" s="70">
        <v>4.4704</v>
      </c>
      <c r="H318" s="70">
        <v>5.7961</v>
      </c>
    </row>
    <row r="319">
      <c r="A319" s="21"/>
      <c r="B319" s="68"/>
      <c r="D319" s="66"/>
      <c r="E319" s="69" t="s">
        <v>5</v>
      </c>
      <c r="F319" s="71">
        <v>0.2108</v>
      </c>
      <c r="G319" s="71">
        <v>2.8291</v>
      </c>
      <c r="H319" s="71">
        <v>2.228</v>
      </c>
      <c r="I319" s="9" t="s">
        <v>130</v>
      </c>
    </row>
    <row r="320">
      <c r="A320" s="21"/>
      <c r="B320" s="67" t="s">
        <v>131</v>
      </c>
      <c r="D320" s="66"/>
      <c r="E320" s="69" t="s">
        <v>6</v>
      </c>
      <c r="F320" s="71">
        <v>0.4676</v>
      </c>
      <c r="G320" s="71">
        <v>3.1309</v>
      </c>
      <c r="H320" s="71">
        <v>5.1442</v>
      </c>
    </row>
    <row r="321">
      <c r="A321" s="21"/>
      <c r="B321" s="68"/>
      <c r="D321" s="66"/>
    </row>
    <row r="322">
      <c r="A322" s="24"/>
      <c r="B322" s="72" t="s">
        <v>132</v>
      </c>
      <c r="C322" s="73"/>
      <c r="D322" s="74"/>
    </row>
    <row r="324">
      <c r="F324">
        <f t="shared" ref="F324:F326" si="5">E312*$I$313</f>
        <v>1.536</v>
      </c>
      <c r="G324">
        <f t="shared" ref="G324:G326" si="6">F312*$I$314</f>
        <v>4.4704</v>
      </c>
      <c r="H324">
        <f t="shared" ref="H324:H326" si="7">G312*$I$315</f>
        <v>5.7961</v>
      </c>
    </row>
    <row r="325">
      <c r="F325">
        <f t="shared" si="5"/>
        <v>0.2017394233</v>
      </c>
      <c r="G325">
        <f t="shared" si="6"/>
        <v>2.825705509</v>
      </c>
      <c r="H325">
        <f t="shared" si="7"/>
        <v>2.230881722</v>
      </c>
    </row>
    <row r="326">
      <c r="F326">
        <f t="shared" si="5"/>
        <v>0.461672911</v>
      </c>
      <c r="G326">
        <f t="shared" si="6"/>
        <v>3.121725951</v>
      </c>
      <c r="H326">
        <f t="shared" si="7"/>
        <v>5.14142853</v>
      </c>
    </row>
    <row r="329">
      <c r="A329" s="15" t="s">
        <v>133</v>
      </c>
    </row>
    <row r="331">
      <c r="A331" s="9" t="s">
        <v>134</v>
      </c>
    </row>
    <row r="334">
      <c r="A334" s="9" t="s">
        <v>135</v>
      </c>
      <c r="B334">
        <f t="array" ref="B334:D342">mmult(F284:N292,B272:D280)</f>
        <v>-4.703967364</v>
      </c>
      <c r="C334">
        <v>30.47758151475574</v>
      </c>
      <c r="D334">
        <v>-9.113325712810493</v>
      </c>
    </row>
    <row r="335">
      <c r="B335">
        <v>-4.935564122332025</v>
      </c>
      <c r="C335">
        <v>19.393167861595238</v>
      </c>
      <c r="D335">
        <v>-5.051481537444873</v>
      </c>
    </row>
    <row r="336">
      <c r="B336">
        <v>-0.35477395678984536</v>
      </c>
      <c r="C336">
        <v>11.710192639041939</v>
      </c>
      <c r="D336">
        <v>-7.623467448847162</v>
      </c>
    </row>
    <row r="337">
      <c r="B337">
        <v>3.5177515886928212</v>
      </c>
      <c r="C337">
        <v>-17.102491620784583</v>
      </c>
      <c r="D337">
        <v>4.543342692595643</v>
      </c>
    </row>
    <row r="338">
      <c r="B338">
        <v>1.0470619507728003</v>
      </c>
      <c r="C338">
        <v>-10.859181569866976</v>
      </c>
      <c r="D338">
        <v>6.338592395131315</v>
      </c>
    </row>
    <row r="339">
      <c r="B339">
        <v>-0.5784248682749293</v>
      </c>
      <c r="C339">
        <v>-0.36679023326500015</v>
      </c>
      <c r="D339">
        <v>0.9223690921261714</v>
      </c>
    </row>
    <row r="340">
      <c r="B340">
        <v>2.6606722174578152</v>
      </c>
      <c r="C340">
        <v>-24.106201638643967</v>
      </c>
      <c r="D340">
        <v>7.959642719930713</v>
      </c>
    </row>
    <row r="341">
      <c r="B341">
        <v>0.7790163625412383</v>
      </c>
      <c r="C341">
        <v>-0.438311299042363</v>
      </c>
      <c r="D341">
        <v>0.2923063159302757</v>
      </c>
    </row>
    <row r="342">
      <c r="B342">
        <v>-0.5936172091686664</v>
      </c>
      <c r="C342">
        <v>-0.38608513317849713</v>
      </c>
      <c r="D342">
        <v>0.9268550403954414</v>
      </c>
    </row>
    <row r="345">
      <c r="A345" s="9" t="s">
        <v>136</v>
      </c>
    </row>
    <row r="346">
      <c r="B346">
        <f t="array" ref="B346:D354">mmult(B334:D342,B284:D286)</f>
        <v>119.9115211</v>
      </c>
      <c r="C346">
        <v>88.73013142870559</v>
      </c>
      <c r="D346">
        <v>80.28571099236052</v>
      </c>
    </row>
    <row r="347">
      <c r="B347">
        <v>0.9538500695942673</v>
      </c>
      <c r="C347">
        <v>21.453087141486193</v>
      </c>
      <c r="D347">
        <v>-8.121537067709937</v>
      </c>
    </row>
    <row r="348">
      <c r="B348">
        <v>-56.18994560992405</v>
      </c>
      <c r="C348">
        <v>-12.451542187038996</v>
      </c>
      <c r="D348">
        <v>-54.823802000236356</v>
      </c>
    </row>
    <row r="349">
      <c r="B349">
        <v>-43.58444863387194</v>
      </c>
      <c r="C349">
        <v>-38.7146745518513</v>
      </c>
      <c r="D349">
        <v>-26.77265644759032</v>
      </c>
    </row>
    <row r="350">
      <c r="B350">
        <v>59.72616527121585</v>
      </c>
      <c r="C350">
        <v>15.210343838879737</v>
      </c>
      <c r="D350">
        <v>56.14942313527388</v>
      </c>
    </row>
    <row r="351">
      <c r="B351">
        <v>-0.7764775277196989</v>
      </c>
      <c r="C351">
        <v>-0.9125736923224714</v>
      </c>
      <c r="D351">
        <v>0.4050748321475126</v>
      </c>
    </row>
    <row r="352">
      <c r="B352">
        <v>-120.66255291721802</v>
      </c>
      <c r="C352">
        <v>-82.26990286712422</v>
      </c>
      <c r="D352">
        <v>-83.27797907085466</v>
      </c>
    </row>
    <row r="353">
      <c r="B353">
        <v>45.2333875613655</v>
      </c>
      <c r="C353">
        <v>20.422686086152943</v>
      </c>
      <c r="D353">
        <v>36.39374618575508</v>
      </c>
    </row>
    <row r="354">
      <c r="B354">
        <v>-1.9256247093480425</v>
      </c>
      <c r="C354">
        <v>-1.4651299904017563</v>
      </c>
      <c r="D354">
        <v>-0.5014450129638561</v>
      </c>
    </row>
    <row r="356">
      <c r="A356" s="9" t="s">
        <v>134</v>
      </c>
    </row>
    <row r="357">
      <c r="B357" s="75">
        <f t="array" ref="B357:J365">mmult(B346:D354,E269:M271)</f>
        <v>0.9863863415</v>
      </c>
      <c r="C357" s="75">
        <v>-1.7390717571492296</v>
      </c>
      <c r="D357" s="75">
        <v>9.607524877786592</v>
      </c>
      <c r="E357" s="75">
        <v>-2.8856988064625675</v>
      </c>
      <c r="F357" s="75">
        <v>9.331126525710474</v>
      </c>
      <c r="G357" s="75">
        <v>6.511905788530385</v>
      </c>
      <c r="H357" s="75">
        <v>1.037412412742782</v>
      </c>
      <c r="I357" s="75">
        <v>0.39288907550968233</v>
      </c>
      <c r="J357" s="75">
        <v>7.535306591821957</v>
      </c>
    </row>
    <row r="358">
      <c r="B358" s="75">
        <v>3.3349982464916197</v>
      </c>
      <c r="C358" s="75">
        <v>-0.330592551319973</v>
      </c>
      <c r="D358" s="75">
        <v>5.057506488802057</v>
      </c>
      <c r="E358" s="75">
        <v>-0.10004195918116121</v>
      </c>
      <c r="F358" s="75">
        <v>5.27818194917824</v>
      </c>
      <c r="G358" s="75">
        <v>3.505725069759991</v>
      </c>
      <c r="H358" s="75">
        <v>3.3508893741349173</v>
      </c>
      <c r="I358" s="75">
        <v>0.5537037577612058</v>
      </c>
      <c r="J358" s="75">
        <v>3.772993853270867</v>
      </c>
    </row>
    <row r="359">
      <c r="B359" s="75">
        <v>1.379667136853044</v>
      </c>
      <c r="C359" s="75">
        <v>-0.7360591666032139</v>
      </c>
      <c r="D359" s="75">
        <v>0.7179711773235695</v>
      </c>
      <c r="E359" s="75">
        <v>-0.6974702566766915</v>
      </c>
      <c r="F359" s="75">
        <v>0.7372631513825745</v>
      </c>
      <c r="G359" s="75">
        <v>-0.12967122540050724</v>
      </c>
      <c r="H359" s="75">
        <v>1.386269371166975</v>
      </c>
      <c r="I359" s="75">
        <v>-0.48794879502011845</v>
      </c>
      <c r="J359" s="75">
        <v>-0.07790975736441652</v>
      </c>
    </row>
    <row r="360">
      <c r="B360" s="75">
        <v>-1.5798668009835755</v>
      </c>
      <c r="C360" s="75">
        <v>0.6585350441228659</v>
      </c>
      <c r="D360" s="75">
        <v>-5.159704316209348</v>
      </c>
      <c r="E360" s="75">
        <v>0.9460840840317566</v>
      </c>
      <c r="F360" s="75">
        <v>-5.156312298553214</v>
      </c>
      <c r="G360" s="75">
        <v>-3.568826635457338</v>
      </c>
      <c r="H360" s="75">
        <v>-1.6026647378010832</v>
      </c>
      <c r="I360" s="75">
        <v>-0.38466413101519414</v>
      </c>
      <c r="J360" s="75">
        <v>-4.010592771116835</v>
      </c>
    </row>
    <row r="361">
      <c r="B361" s="75">
        <v>-1.8943068067443178</v>
      </c>
      <c r="C361" s="75">
        <v>0.4610713852950532</v>
      </c>
      <c r="D361" s="75">
        <v>-0.7555412360921885</v>
      </c>
      <c r="E361" s="75">
        <v>0.22306447450113964</v>
      </c>
      <c r="F361" s="75">
        <v>-0.8661864861062298</v>
      </c>
      <c r="G361" s="75">
        <v>-0.040543285390686634</v>
      </c>
      <c r="H361" s="75">
        <v>-1.897541368435789</v>
      </c>
      <c r="I361" s="75">
        <v>0.2876795669437886</v>
      </c>
      <c r="J361" s="75">
        <v>-0.0268007757825508</v>
      </c>
    </row>
    <row r="362">
      <c r="B362" s="75">
        <v>0.3906805025434541</v>
      </c>
      <c r="C362" s="75">
        <v>0.19288733198188474</v>
      </c>
      <c r="D362" s="75">
        <v>0.1394354352520734</v>
      </c>
      <c r="E362" s="75">
        <v>0.32963010582432356</v>
      </c>
      <c r="F362" s="75">
        <v>0.20508669363948193</v>
      </c>
      <c r="G362" s="75">
        <v>0.20896859697321504</v>
      </c>
      <c r="H362" s="75">
        <v>0.3886983784617899</v>
      </c>
      <c r="I362" s="75">
        <v>0.16024796048941542</v>
      </c>
      <c r="J362" s="75">
        <v>0.17139633356688863</v>
      </c>
    </row>
    <row r="363">
      <c r="B363" s="75">
        <v>0.405399468685971</v>
      </c>
      <c r="C363" s="75">
        <v>1.749540307568239</v>
      </c>
      <c r="D363" s="75">
        <v>-7.81229763136238</v>
      </c>
      <c r="E363" s="75">
        <v>3.0649445201004966</v>
      </c>
      <c r="F363" s="75">
        <v>-7.417993795448275</v>
      </c>
      <c r="G363" s="75">
        <v>-5.198840287979479</v>
      </c>
      <c r="H363" s="75">
        <v>0.35844424111445505</v>
      </c>
      <c r="I363" s="75">
        <v>-0.10531570160938131</v>
      </c>
      <c r="J363" s="75">
        <v>-6.1571806647354315</v>
      </c>
    </row>
    <row r="364">
      <c r="B364" s="75">
        <v>-1.3750455215334583</v>
      </c>
      <c r="C364" s="75">
        <v>-0.32174586070632394</v>
      </c>
      <c r="D364" s="75">
        <v>0.7079174183395089</v>
      </c>
      <c r="E364" s="75">
        <v>-0.8030534999331618</v>
      </c>
      <c r="F364" s="75">
        <v>0.51513845315624</v>
      </c>
      <c r="G364" s="75">
        <v>0.5194705595663578</v>
      </c>
      <c r="H364" s="75">
        <v>-1.3666073159095227</v>
      </c>
      <c r="I364" s="75">
        <v>-0.06660632448228565</v>
      </c>
      <c r="J364" s="75">
        <v>0.7220975585609448</v>
      </c>
    </row>
    <row r="365">
      <c r="B365" s="75">
        <v>0.42240904090446135</v>
      </c>
      <c r="C365" s="75">
        <v>0.2024377033049753</v>
      </c>
      <c r="D365" s="75">
        <v>0.11473583284114591</v>
      </c>
      <c r="E365" s="75">
        <v>0.3516689652108622</v>
      </c>
      <c r="F365" s="75">
        <v>0.18525191353426648</v>
      </c>
      <c r="G365" s="75">
        <v>0.1916587416432545</v>
      </c>
      <c r="H365" s="75">
        <v>0.42018054392632986</v>
      </c>
      <c r="I365" s="75">
        <v>0.16188387710758484</v>
      </c>
      <c r="J365" s="75">
        <v>0.1483871186975763</v>
      </c>
    </row>
    <row r="368">
      <c r="A368" s="9" t="s">
        <v>137</v>
      </c>
    </row>
    <row r="369">
      <c r="B369" s="76" t="s">
        <v>138</v>
      </c>
      <c r="I369" s="69" t="s">
        <v>7</v>
      </c>
      <c r="J369" s="70">
        <v>5.0125</v>
      </c>
      <c r="K369" s="77">
        <v>-38.31</v>
      </c>
      <c r="L369" s="77">
        <v>-12.507</v>
      </c>
    </row>
    <row r="370">
      <c r="B370" s="76" t="s">
        <v>139</v>
      </c>
      <c r="I370" s="69" t="s">
        <v>8</v>
      </c>
      <c r="J370" s="71">
        <v>5.8551</v>
      </c>
      <c r="K370" s="78" t="s">
        <v>140</v>
      </c>
      <c r="L370" s="78" t="s">
        <v>141</v>
      </c>
    </row>
    <row r="371">
      <c r="B371" s="76" t="s">
        <v>142</v>
      </c>
      <c r="I371" s="69" t="s">
        <v>9</v>
      </c>
      <c r="J371" s="71">
        <v>1.65</v>
      </c>
      <c r="K371" s="78" t="s">
        <v>143</v>
      </c>
      <c r="L371" s="78" t="s">
        <v>144</v>
      </c>
    </row>
    <row r="372">
      <c r="B372" s="76" t="s">
        <v>145</v>
      </c>
      <c r="I372" s="69" t="s">
        <v>10</v>
      </c>
      <c r="J372" s="78" t="s">
        <v>146</v>
      </c>
      <c r="K372" s="71">
        <v>19.2937</v>
      </c>
      <c r="L372" s="71">
        <v>11.642</v>
      </c>
    </row>
    <row r="373">
      <c r="B373" s="76" t="s">
        <v>147</v>
      </c>
      <c r="I373" s="69" t="s">
        <v>11</v>
      </c>
      <c r="J373" s="78" t="s">
        <v>148</v>
      </c>
      <c r="K373" s="71">
        <v>6.4001</v>
      </c>
      <c r="L373" s="71">
        <v>31.2189</v>
      </c>
    </row>
    <row r="374">
      <c r="B374" s="76" t="s">
        <v>149</v>
      </c>
      <c r="I374" s="69" t="s">
        <v>12</v>
      </c>
      <c r="J374" s="71">
        <v>0.5316</v>
      </c>
      <c r="K374" s="71">
        <v>0.8096</v>
      </c>
      <c r="L374" s="71">
        <v>1.2988</v>
      </c>
    </row>
    <row r="375">
      <c r="B375" s="76" t="s">
        <v>150</v>
      </c>
      <c r="I375" s="69" t="s">
        <v>8</v>
      </c>
      <c r="J375" s="78" t="s">
        <v>151</v>
      </c>
      <c r="K375" s="71">
        <v>32.7933</v>
      </c>
      <c r="L375" s="71">
        <v>4.8454</v>
      </c>
    </row>
    <row r="376">
      <c r="B376" s="76" t="s">
        <v>152</v>
      </c>
      <c r="I376" s="69" t="s">
        <v>8</v>
      </c>
      <c r="J376" s="78" t="s">
        <v>153</v>
      </c>
      <c r="K376" s="78" t="s">
        <v>154</v>
      </c>
      <c r="L376" s="71">
        <v>10.7979</v>
      </c>
    </row>
    <row r="377">
      <c r="B377" s="76" t="s">
        <v>155</v>
      </c>
      <c r="I377" s="69" t="s">
        <v>8</v>
      </c>
      <c r="J377" s="71">
        <v>0.5703</v>
      </c>
      <c r="K377" s="71">
        <v>0.8733</v>
      </c>
      <c r="L377" s="71">
        <v>0.9706</v>
      </c>
    </row>
    <row r="379">
      <c r="A379" s="9" t="s">
        <v>156</v>
      </c>
    </row>
    <row r="380">
      <c r="B380" s="79" t="s">
        <v>157</v>
      </c>
      <c r="C380" s="79" t="s">
        <v>158</v>
      </c>
      <c r="D380" s="79" t="s">
        <v>159</v>
      </c>
      <c r="E380" s="9" t="s">
        <v>160</v>
      </c>
      <c r="F380" s="9" t="s">
        <v>161</v>
      </c>
      <c r="G380" s="9" t="s">
        <v>162</v>
      </c>
      <c r="H380" s="9" t="s">
        <v>163</v>
      </c>
      <c r="I380" s="9" t="s">
        <v>164</v>
      </c>
      <c r="J380" s="9" t="s">
        <v>165</v>
      </c>
    </row>
    <row r="381">
      <c r="B381" s="80">
        <v>0.505491</v>
      </c>
      <c r="C381" s="80">
        <v>0.663915</v>
      </c>
      <c r="D381" s="81">
        <v>0.258837</v>
      </c>
      <c r="E381" s="34">
        <v>0.08033</v>
      </c>
      <c r="F381" s="34">
        <v>0.665619</v>
      </c>
      <c r="G381" s="28" t="s">
        <v>166</v>
      </c>
      <c r="H381" s="28" t="s">
        <v>167</v>
      </c>
      <c r="I381" s="28" t="s">
        <v>168</v>
      </c>
      <c r="J381" s="28" t="s">
        <v>169</v>
      </c>
    </row>
    <row r="382">
      <c r="B382" s="81">
        <v>0.627981</v>
      </c>
      <c r="C382" s="81">
        <v>0.294191</v>
      </c>
      <c r="D382" s="81">
        <v>0.418823</v>
      </c>
      <c r="E382" s="28" t="s">
        <v>170</v>
      </c>
      <c r="F382" s="34">
        <v>0.27932</v>
      </c>
      <c r="G382" s="28" t="s">
        <v>171</v>
      </c>
      <c r="H382" s="28" t="s">
        <v>171</v>
      </c>
      <c r="I382" s="28" t="s">
        <v>172</v>
      </c>
      <c r="J382" s="28" t="s">
        <v>173</v>
      </c>
    </row>
    <row r="383">
      <c r="B383" s="81">
        <v>0.173872</v>
      </c>
      <c r="C383" s="81">
        <v>0.137175</v>
      </c>
      <c r="D383" s="81">
        <v>0.592961</v>
      </c>
      <c r="E383" s="28" t="s">
        <v>174</v>
      </c>
      <c r="F383" s="28" t="s">
        <v>175</v>
      </c>
      <c r="G383" s="28" t="s">
        <v>176</v>
      </c>
      <c r="H383" s="28" t="s">
        <v>177</v>
      </c>
      <c r="I383" s="28" t="s">
        <v>178</v>
      </c>
      <c r="J383" s="28" t="s">
        <v>179</v>
      </c>
    </row>
    <row r="384">
      <c r="B384" s="81">
        <v>-0.408</v>
      </c>
      <c r="C384" s="81">
        <v>-0.33</v>
      </c>
      <c r="D384" s="81">
        <v>-0.212</v>
      </c>
      <c r="E384" s="34">
        <v>0.17895</v>
      </c>
      <c r="F384" s="28" t="s">
        <v>180</v>
      </c>
      <c r="G384" s="28" t="s">
        <v>181</v>
      </c>
      <c r="H384" s="28" t="s">
        <v>182</v>
      </c>
      <c r="I384" s="28" t="s">
        <v>183</v>
      </c>
      <c r="J384" s="28" t="s">
        <v>184</v>
      </c>
    </row>
    <row r="385">
      <c r="B385" s="81">
        <v>-0.25</v>
      </c>
      <c r="C385" s="81">
        <v>-0.107</v>
      </c>
      <c r="D385" s="81">
        <v>-0.558</v>
      </c>
      <c r="E385" s="34">
        <v>0.544359</v>
      </c>
      <c r="F385" s="28" t="s">
        <v>185</v>
      </c>
      <c r="G385" s="28" t="s">
        <v>186</v>
      </c>
      <c r="H385" s="28" t="s">
        <v>187</v>
      </c>
      <c r="I385" s="28" t="s">
        <v>188</v>
      </c>
      <c r="J385" s="28" t="s">
        <v>188</v>
      </c>
    </row>
    <row r="386">
      <c r="B386" s="81">
        <v>0.060898</v>
      </c>
      <c r="C386" s="81">
        <v>-0.0158</v>
      </c>
      <c r="D386" s="81">
        <v>-0.0288</v>
      </c>
      <c r="E386" s="28" t="s">
        <v>189</v>
      </c>
      <c r="F386" s="34">
        <v>0.026817</v>
      </c>
      <c r="G386" s="28" t="s">
        <v>190</v>
      </c>
      <c r="H386" s="28" t="s">
        <v>191</v>
      </c>
      <c r="I386" s="28" t="s">
        <v>192</v>
      </c>
      <c r="J386" s="28" t="s">
        <v>193</v>
      </c>
    </row>
    <row r="387">
      <c r="B387" s="81">
        <v>-0.25</v>
      </c>
      <c r="C387" s="81">
        <v>-0.57</v>
      </c>
      <c r="D387" s="81">
        <v>-0.121</v>
      </c>
      <c r="E387" s="28" t="s">
        <v>194</v>
      </c>
      <c r="F387" s="28" t="s">
        <v>195</v>
      </c>
      <c r="G387" s="28" t="s">
        <v>196</v>
      </c>
      <c r="H387" s="28" t="s">
        <v>197</v>
      </c>
      <c r="I387" s="28" t="s">
        <v>198</v>
      </c>
      <c r="J387" s="28" t="s">
        <v>199</v>
      </c>
    </row>
    <row r="388">
      <c r="B388" s="81">
        <v>-0.145</v>
      </c>
      <c r="C388" s="81">
        <v>0.063781</v>
      </c>
      <c r="D388" s="81">
        <v>-0.182</v>
      </c>
      <c r="E388" s="34">
        <v>0.297207</v>
      </c>
      <c r="F388" s="34">
        <v>0.088741</v>
      </c>
      <c r="G388" s="28" t="s">
        <v>200</v>
      </c>
      <c r="H388" s="28" t="s">
        <v>201</v>
      </c>
      <c r="I388" s="28" t="s">
        <v>202</v>
      </c>
      <c r="J388" s="28" t="s">
        <v>203</v>
      </c>
    </row>
    <row r="389">
      <c r="B389" s="81">
        <v>0.063488</v>
      </c>
      <c r="C389" s="81">
        <v>-0.018</v>
      </c>
      <c r="D389" s="81">
        <v>-0.024</v>
      </c>
      <c r="E389" s="28" t="s">
        <v>204</v>
      </c>
      <c r="F389" s="34">
        <v>0.135465</v>
      </c>
      <c r="G389" s="28" t="s">
        <v>205</v>
      </c>
      <c r="H389" s="28" t="s">
        <v>206</v>
      </c>
      <c r="I389" s="28" t="s">
        <v>207</v>
      </c>
      <c r="J389" s="28" t="s">
        <v>208</v>
      </c>
    </row>
    <row r="392">
      <c r="A392" s="9" t="s">
        <v>209</v>
      </c>
      <c r="C392">
        <f t="shared" ref="C392:E392" si="8">J369/B381</f>
        <v>9.916101375</v>
      </c>
      <c r="D392">
        <f t="shared" si="8"/>
        <v>-57.70316983</v>
      </c>
      <c r="E392">
        <f t="shared" si="8"/>
        <v>-48.31998516</v>
      </c>
    </row>
    <row r="393">
      <c r="B393" s="62"/>
      <c r="C393" s="79" t="s">
        <v>157</v>
      </c>
      <c r="D393" s="79" t="s">
        <v>158</v>
      </c>
      <c r="E393" s="79" t="s">
        <v>159</v>
      </c>
    </row>
    <row r="394">
      <c r="B394" s="69" t="s">
        <v>7</v>
      </c>
      <c r="C394" s="8">
        <f t="shared" ref="C394:C402" si="9">B381*$C$392</f>
        <v>5.0125</v>
      </c>
      <c r="D394" s="8">
        <f t="shared" ref="D394:D402" si="10">C381*$D$392</f>
        <v>-38.31</v>
      </c>
      <c r="E394" s="8">
        <f t="shared" ref="E394:E402" si="11">D381*$E$392</f>
        <v>-12.507</v>
      </c>
    </row>
    <row r="395">
      <c r="B395" s="69" t="s">
        <v>8</v>
      </c>
      <c r="C395" s="8">
        <f t="shared" si="9"/>
        <v>6.227123257</v>
      </c>
      <c r="D395" s="8">
        <f t="shared" si="10"/>
        <v>-16.97575324</v>
      </c>
      <c r="E395" s="8">
        <f t="shared" si="11"/>
        <v>-20.23752115</v>
      </c>
    </row>
    <row r="396">
      <c r="B396" s="69" t="s">
        <v>9</v>
      </c>
      <c r="C396" s="8">
        <f t="shared" si="9"/>
        <v>1.724132378</v>
      </c>
      <c r="D396" s="8">
        <f t="shared" si="10"/>
        <v>-7.915432322</v>
      </c>
      <c r="E396" s="8">
        <f t="shared" si="11"/>
        <v>-28.65186672</v>
      </c>
    </row>
    <row r="397">
      <c r="B397" s="69" t="s">
        <v>10</v>
      </c>
      <c r="C397" s="8">
        <f t="shared" si="9"/>
        <v>-4.045769361</v>
      </c>
      <c r="D397" s="8">
        <f t="shared" si="10"/>
        <v>19.04204605</v>
      </c>
      <c r="E397" s="8">
        <f t="shared" si="11"/>
        <v>10.24383685</v>
      </c>
    </row>
    <row r="398">
      <c r="B398" s="69" t="s">
        <v>11</v>
      </c>
      <c r="C398" s="8">
        <f t="shared" si="9"/>
        <v>-2.479025344</v>
      </c>
      <c r="D398" s="8">
        <f t="shared" si="10"/>
        <v>6.174239172</v>
      </c>
      <c r="E398" s="8">
        <f t="shared" si="11"/>
        <v>26.96255172</v>
      </c>
    </row>
    <row r="399">
      <c r="B399" s="69" t="s">
        <v>12</v>
      </c>
      <c r="C399" s="8">
        <f t="shared" si="9"/>
        <v>0.6038707415</v>
      </c>
      <c r="D399" s="8">
        <f t="shared" si="10"/>
        <v>0.9117100834</v>
      </c>
      <c r="E399" s="8">
        <f t="shared" si="11"/>
        <v>1.391615573</v>
      </c>
    </row>
    <row r="400">
      <c r="B400" s="82" t="s">
        <v>210</v>
      </c>
      <c r="C400" s="8">
        <f t="shared" si="9"/>
        <v>-2.479025344</v>
      </c>
      <c r="D400" s="8">
        <f t="shared" si="10"/>
        <v>32.89080681</v>
      </c>
      <c r="E400" s="8">
        <f t="shared" si="11"/>
        <v>5.846718205</v>
      </c>
    </row>
    <row r="401">
      <c r="B401" s="82" t="s">
        <v>211</v>
      </c>
      <c r="C401" s="8">
        <f t="shared" si="9"/>
        <v>-1.437834699</v>
      </c>
      <c r="D401" s="8">
        <f t="shared" si="10"/>
        <v>-3.680365875</v>
      </c>
      <c r="E401" s="8">
        <f t="shared" si="11"/>
        <v>8.7942373</v>
      </c>
    </row>
    <row r="402">
      <c r="B402" s="82" t="s">
        <v>212</v>
      </c>
      <c r="C402" s="8">
        <f t="shared" si="9"/>
        <v>0.6295534441</v>
      </c>
      <c r="D402" s="8">
        <f t="shared" si="10"/>
        <v>1.038657057</v>
      </c>
      <c r="E402" s="8">
        <f t="shared" si="11"/>
        <v>1.159679644</v>
      </c>
    </row>
    <row r="408">
      <c r="E408" s="9" t="s">
        <v>213</v>
      </c>
      <c r="F408" s="9" t="s">
        <v>214</v>
      </c>
    </row>
    <row r="410">
      <c r="F410" s="9" t="s">
        <v>215</v>
      </c>
    </row>
  </sheetData>
  <mergeCells count="29">
    <mergeCell ref="B203:C203"/>
    <mergeCell ref="B181:C181"/>
    <mergeCell ref="B183:C183"/>
    <mergeCell ref="J383:K383"/>
    <mergeCell ref="J384:K384"/>
    <mergeCell ref="J385:K385"/>
    <mergeCell ref="J386:K386"/>
    <mergeCell ref="J387:K387"/>
    <mergeCell ref="J388:K388"/>
    <mergeCell ref="J389:K389"/>
    <mergeCell ref="J381:K381"/>
    <mergeCell ref="J382:K382"/>
    <mergeCell ref="C94:E94"/>
    <mergeCell ref="H74:M74"/>
    <mergeCell ref="A92:F92"/>
    <mergeCell ref="C95:E95"/>
    <mergeCell ref="B97:C97"/>
    <mergeCell ref="B99:C99"/>
    <mergeCell ref="F95:K103"/>
    <mergeCell ref="B2:D2"/>
    <mergeCell ref="E2:G2"/>
    <mergeCell ref="H2:M2"/>
    <mergeCell ref="B205:C205"/>
    <mergeCell ref="B226:C226"/>
    <mergeCell ref="B228:C228"/>
    <mergeCell ref="B125:C125"/>
    <mergeCell ref="B127:C127"/>
    <mergeCell ref="B153:C153"/>
    <mergeCell ref="B155:C155"/>
  </mergeCells>
  <drawing r:id="rId1"/>
</worksheet>
</file>