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A:\Financial Review\2014\Reconciliations\10 October\"/>
    </mc:Choice>
  </mc:AlternateContent>
  <bookViews>
    <workbookView xWindow="132" yWindow="516" windowWidth="22716" windowHeight="8676"/>
  </bookViews>
  <sheets>
    <sheet name="Summary" sheetId="4" r:id="rId1"/>
    <sheet name="Settlement Analysis" sheetId="2" r:id="rId2"/>
    <sheet name="GL Transmix Line--raw data" sheetId="1" r:id="rId3"/>
    <sheet name="Settlement data" sheetId="6" r:id="rId4"/>
    <sheet name="Lookup" sheetId="3" r:id="rId5"/>
    <sheet name="Notes-Comments" sheetId="5" r:id="rId6"/>
  </sheets>
  <definedNames>
    <definedName name="_xlnm.Print_Area" localSheetId="0">Summary!$W$2:$AI$29</definedName>
  </definedNam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O153" i="2" l="1"/>
  <c r="G149" i="6"/>
  <c r="F149" i="6"/>
  <c r="H149" i="6"/>
  <c r="I149" i="6"/>
  <c r="J149" i="6"/>
  <c r="K149" i="6"/>
  <c r="L149" i="6"/>
  <c r="M149" i="6"/>
  <c r="O149" i="6"/>
  <c r="Q19" i="2" l="1"/>
  <c r="Q89" i="2"/>
  <c r="Q43" i="2"/>
  <c r="Q135" i="2"/>
  <c r="Q20" i="2"/>
  <c r="Q10" i="2"/>
  <c r="Q68" i="2"/>
  <c r="Q114" i="2"/>
  <c r="Q98" i="2"/>
  <c r="Q49" i="2"/>
  <c r="Q152" i="2"/>
  <c r="Q141" i="2"/>
  <c r="Q42" i="2"/>
  <c r="Q134" i="2"/>
  <c r="Q85" i="2"/>
  <c r="Q41" i="2"/>
  <c r="Q133" i="2"/>
  <c r="Q40" i="2"/>
  <c r="Q18" i="2"/>
  <c r="Q84" i="2"/>
  <c r="Q17" i="2"/>
  <c r="Q39" i="2"/>
  <c r="Q16" i="2"/>
  <c r="Q76" i="2"/>
  <c r="Q112" i="2"/>
  <c r="Q9" i="2"/>
  <c r="Q111" i="2"/>
  <c r="Q97" i="2"/>
  <c r="Q60" i="2"/>
  <c r="Q48" i="2"/>
  <c r="Q51" i="2"/>
  <c r="Q151" i="2"/>
  <c r="Q37" i="2"/>
  <c r="Q131" i="2"/>
  <c r="Q15" i="2"/>
  <c r="Q59" i="2"/>
  <c r="Q77" i="2"/>
  <c r="Q66" i="2"/>
  <c r="Q110" i="2"/>
  <c r="Q36" i="2"/>
  <c r="Q130" i="2"/>
  <c r="Q82" i="2"/>
  <c r="Q69" i="2"/>
  <c r="Q35" i="2"/>
  <c r="Q129" i="2"/>
  <c r="Q81" i="2"/>
  <c r="Q109" i="2"/>
  <c r="Q65" i="2"/>
  <c r="Q47" i="2"/>
  <c r="Q150" i="2"/>
  <c r="Q108" i="2"/>
  <c r="Q95" i="2"/>
  <c r="Q88" i="2"/>
  <c r="Q136" i="2"/>
  <c r="Q127" i="2"/>
  <c r="Q115" i="2"/>
  <c r="Q126" i="2"/>
  <c r="Q58" i="2"/>
  <c r="Q138" i="2"/>
  <c r="Q128" i="2"/>
  <c r="Q71" i="2"/>
  <c r="Q64" i="2"/>
  <c r="Q46" i="2"/>
  <c r="Q149" i="2"/>
  <c r="Q34" i="2"/>
  <c r="Q80" i="2"/>
  <c r="Q94" i="2"/>
  <c r="Q107" i="2"/>
  <c r="Q22" i="2"/>
  <c r="Q21" i="2"/>
  <c r="Q92" i="2"/>
  <c r="Q87" i="2"/>
  <c r="Q33" i="2"/>
  <c r="Q125" i="2"/>
  <c r="Q57" i="2"/>
  <c r="Q75" i="2"/>
  <c r="Q106" i="2"/>
  <c r="Q8" i="2"/>
  <c r="Q7" i="2"/>
  <c r="Q32" i="2"/>
  <c r="Q91" i="2"/>
  <c r="Q29" i="2"/>
  <c r="Q124" i="2"/>
  <c r="Q14" i="2"/>
  <c r="Q123" i="2"/>
  <c r="Q56" i="2"/>
  <c r="Q31" i="2"/>
  <c r="Q105" i="2"/>
  <c r="Q104" i="2"/>
  <c r="Q30" i="2"/>
  <c r="Q74" i="2"/>
  <c r="Q93" i="2"/>
  <c r="Q63" i="2"/>
  <c r="Q55" i="2"/>
  <c r="Q45" i="2"/>
  <c r="Q102" i="2"/>
  <c r="Q147" i="2"/>
  <c r="Q139" i="2"/>
  <c r="Q148" i="2"/>
  <c r="Q140" i="2"/>
  <c r="Q103" i="2"/>
  <c r="Q13" i="2"/>
  <c r="Q54" i="2"/>
  <c r="Q73" i="2"/>
  <c r="Q38" i="2"/>
  <c r="Q90" i="2"/>
  <c r="Q132" i="2"/>
  <c r="Q61" i="2"/>
  <c r="Q83" i="2"/>
  <c r="Q67" i="2"/>
  <c r="Q70" i="2"/>
  <c r="Q86" i="2"/>
  <c r="Q122" i="2"/>
  <c r="Q121" i="2"/>
  <c r="Q113" i="2"/>
  <c r="Q44" i="2"/>
  <c r="Q50" i="2"/>
  <c r="Q146" i="2"/>
  <c r="Q116" i="2"/>
  <c r="Q5" i="2"/>
  <c r="Q26" i="2"/>
  <c r="Q96" i="2"/>
  <c r="Q117" i="2"/>
  <c r="Q25" i="2"/>
  <c r="Q119" i="2"/>
  <c r="Q53" i="2"/>
  <c r="Q72" i="2"/>
  <c r="Q101" i="2"/>
  <c r="Q28" i="2"/>
  <c r="Q6" i="2"/>
  <c r="Q27" i="2"/>
  <c r="Q100" i="2"/>
  <c r="Q137" i="2"/>
  <c r="Q120" i="2"/>
  <c r="Q62" i="2"/>
  <c r="Q79" i="2"/>
  <c r="Q4" i="2"/>
  <c r="Q24" i="2"/>
  <c r="Q78" i="2"/>
  <c r="Q23" i="2"/>
  <c r="Q52" i="2"/>
  <c r="Q2" i="2"/>
  <c r="Q3" i="2"/>
  <c r="Q118" i="2"/>
  <c r="I19" i="2"/>
  <c r="K19" i="2" s="1"/>
  <c r="I89" i="2"/>
  <c r="K89" i="2" s="1"/>
  <c r="I43" i="2"/>
  <c r="K43" i="2" s="1"/>
  <c r="M43" i="2" s="1"/>
  <c r="I135" i="2"/>
  <c r="K135" i="2" s="1"/>
  <c r="P135" i="2" s="1"/>
  <c r="R135" i="2" s="1"/>
  <c r="I20" i="2"/>
  <c r="K20" i="2" s="1"/>
  <c r="I10" i="2"/>
  <c r="K10" i="2" s="1"/>
  <c r="I68" i="2"/>
  <c r="K68" i="2" s="1"/>
  <c r="I114" i="2"/>
  <c r="K114" i="2" s="1"/>
  <c r="P114" i="2" s="1"/>
  <c r="R114" i="2" s="1"/>
  <c r="I98" i="2"/>
  <c r="K98" i="2" s="1"/>
  <c r="I49" i="2"/>
  <c r="K49" i="2" s="1"/>
  <c r="I152" i="2"/>
  <c r="K152" i="2" s="1"/>
  <c r="P152" i="2" s="1"/>
  <c r="R152" i="2" s="1"/>
  <c r="I141" i="2"/>
  <c r="K141" i="2" s="1"/>
  <c r="I42" i="2"/>
  <c r="K42" i="2" s="1"/>
  <c r="P42" i="2" s="1"/>
  <c r="R42" i="2" s="1"/>
  <c r="I134" i="2"/>
  <c r="K134" i="2" s="1"/>
  <c r="I85" i="2"/>
  <c r="K85" i="2" s="1"/>
  <c r="I41" i="2"/>
  <c r="K41" i="2" s="1"/>
  <c r="I133" i="2"/>
  <c r="K133" i="2" s="1"/>
  <c r="I40" i="2"/>
  <c r="K40" i="2" s="1"/>
  <c r="I18" i="2"/>
  <c r="K18" i="2" s="1"/>
  <c r="M18" i="2" s="1"/>
  <c r="I84" i="2"/>
  <c r="K84" i="2" s="1"/>
  <c r="I17" i="2"/>
  <c r="K17" i="2" s="1"/>
  <c r="I39" i="2"/>
  <c r="K39" i="2" s="1"/>
  <c r="I16" i="2"/>
  <c r="K16" i="2" s="1"/>
  <c r="I76" i="2"/>
  <c r="K76" i="2" s="1"/>
  <c r="M76" i="2" s="1"/>
  <c r="I112" i="2"/>
  <c r="K112" i="2" s="1"/>
  <c r="P112" i="2" s="1"/>
  <c r="I9" i="2"/>
  <c r="K9" i="2" s="1"/>
  <c r="I111" i="2"/>
  <c r="K111" i="2" s="1"/>
  <c r="P111" i="2" s="1"/>
  <c r="I97" i="2"/>
  <c r="K97" i="2" s="1"/>
  <c r="I60" i="2"/>
  <c r="K60" i="2" s="1"/>
  <c r="M60" i="2" s="1"/>
  <c r="I48" i="2"/>
  <c r="K48" i="2" s="1"/>
  <c r="I51" i="2"/>
  <c r="K51" i="2" s="1"/>
  <c r="I151" i="2"/>
  <c r="K151" i="2" s="1"/>
  <c r="I37" i="2"/>
  <c r="K37" i="2" s="1"/>
  <c r="I131" i="2"/>
  <c r="K131" i="2" s="1"/>
  <c r="I15" i="2"/>
  <c r="K15" i="2" s="1"/>
  <c r="M15" i="2" s="1"/>
  <c r="I59" i="2"/>
  <c r="K59" i="2" s="1"/>
  <c r="P59" i="2" s="1"/>
  <c r="R59" i="2" s="1"/>
  <c r="I77" i="2"/>
  <c r="K77" i="2" s="1"/>
  <c r="I66" i="2"/>
  <c r="K66" i="2" s="1"/>
  <c r="I110" i="2"/>
  <c r="K110" i="2" s="1"/>
  <c r="P110" i="2" s="1"/>
  <c r="I36" i="2"/>
  <c r="K36" i="2" s="1"/>
  <c r="M36" i="2" s="1"/>
  <c r="I130" i="2"/>
  <c r="K130" i="2" s="1"/>
  <c r="I82" i="2"/>
  <c r="K82" i="2" s="1"/>
  <c r="I69" i="2"/>
  <c r="K69" i="2" s="1"/>
  <c r="P69" i="2" s="1"/>
  <c r="R69" i="2" s="1"/>
  <c r="I35" i="2"/>
  <c r="K35" i="2" s="1"/>
  <c r="P35" i="2" s="1"/>
  <c r="R35" i="2" s="1"/>
  <c r="I129" i="2"/>
  <c r="K129" i="2" s="1"/>
  <c r="I81" i="2"/>
  <c r="K81" i="2" s="1"/>
  <c r="I109" i="2"/>
  <c r="K109" i="2" s="1"/>
  <c r="I65" i="2"/>
  <c r="K65" i="2" s="1"/>
  <c r="I47" i="2"/>
  <c r="K47" i="2" s="1"/>
  <c r="I150" i="2"/>
  <c r="K150" i="2" s="1"/>
  <c r="I108" i="2"/>
  <c r="K108" i="2" s="1"/>
  <c r="M108" i="2" s="1"/>
  <c r="I95" i="2"/>
  <c r="K95" i="2" s="1"/>
  <c r="I88" i="2"/>
  <c r="K88" i="2" s="1"/>
  <c r="I136" i="2"/>
  <c r="K136" i="2" s="1"/>
  <c r="I127" i="2"/>
  <c r="K127" i="2" s="1"/>
  <c r="I115" i="2"/>
  <c r="K115" i="2" s="1"/>
  <c r="P115" i="2" s="1"/>
  <c r="R115" i="2" s="1"/>
  <c r="I126" i="2"/>
  <c r="K126" i="2" s="1"/>
  <c r="P126" i="2" s="1"/>
  <c r="I58" i="2"/>
  <c r="K58" i="2" s="1"/>
  <c r="I138" i="2"/>
  <c r="K138" i="2" s="1"/>
  <c r="P138" i="2" s="1"/>
  <c r="R138" i="2" s="1"/>
  <c r="I128" i="2"/>
  <c r="K128" i="2" s="1"/>
  <c r="P128" i="2" s="1"/>
  <c r="R128" i="2" s="1"/>
  <c r="I71" i="2"/>
  <c r="K71" i="2" s="1"/>
  <c r="M71" i="2" s="1"/>
  <c r="I64" i="2"/>
  <c r="K64" i="2" s="1"/>
  <c r="I46" i="2"/>
  <c r="K46" i="2" s="1"/>
  <c r="I149" i="2"/>
  <c r="K149" i="2" s="1"/>
  <c r="I34" i="2"/>
  <c r="K34" i="2" s="1"/>
  <c r="I80" i="2"/>
  <c r="K80" i="2" s="1"/>
  <c r="I94" i="2"/>
  <c r="K94" i="2" s="1"/>
  <c r="P94" i="2" s="1"/>
  <c r="R94" i="2" s="1"/>
  <c r="I107" i="2"/>
  <c r="K107" i="2" s="1"/>
  <c r="P107" i="2" s="1"/>
  <c r="R107" i="2" s="1"/>
  <c r="I22" i="2"/>
  <c r="K22" i="2" s="1"/>
  <c r="I21" i="2"/>
  <c r="K21" i="2" s="1"/>
  <c r="I92" i="2"/>
  <c r="K92" i="2" s="1"/>
  <c r="P92" i="2" s="1"/>
  <c r="I87" i="2"/>
  <c r="K87" i="2" s="1"/>
  <c r="M87" i="2" s="1"/>
  <c r="I33" i="2"/>
  <c r="K33" i="2" s="1"/>
  <c r="I125" i="2"/>
  <c r="K125" i="2" s="1"/>
  <c r="I57" i="2"/>
  <c r="K57" i="2" s="1"/>
  <c r="P57" i="2" s="1"/>
  <c r="R57" i="2" s="1"/>
  <c r="I75" i="2"/>
  <c r="K75" i="2" s="1"/>
  <c r="I106" i="2"/>
  <c r="K106" i="2" s="1"/>
  <c r="P106" i="2" s="1"/>
  <c r="R106" i="2" s="1"/>
  <c r="I8" i="2"/>
  <c r="K8" i="2" s="1"/>
  <c r="I7" i="2"/>
  <c r="K7" i="2" s="1"/>
  <c r="I32" i="2"/>
  <c r="K32" i="2" s="1"/>
  <c r="I91" i="2"/>
  <c r="K91" i="2" s="1"/>
  <c r="P91" i="2" s="1"/>
  <c r="I29" i="2"/>
  <c r="K29" i="2" s="1"/>
  <c r="I124" i="2"/>
  <c r="K124" i="2" s="1"/>
  <c r="M124" i="2" s="1"/>
  <c r="I14" i="2"/>
  <c r="K14" i="2" s="1"/>
  <c r="I123" i="2"/>
  <c r="K123" i="2" s="1"/>
  <c r="I56" i="2"/>
  <c r="K56" i="2" s="1"/>
  <c r="I31" i="2"/>
  <c r="K31" i="2" s="1"/>
  <c r="I105" i="2"/>
  <c r="K105" i="2" s="1"/>
  <c r="I104" i="2"/>
  <c r="K104" i="2" s="1"/>
  <c r="P104" i="2" s="1"/>
  <c r="I30" i="2"/>
  <c r="K30" i="2" s="1"/>
  <c r="I74" i="2"/>
  <c r="K74" i="2" s="1"/>
  <c r="P74" i="2" s="1"/>
  <c r="I93" i="2"/>
  <c r="K93" i="2" s="1"/>
  <c r="I63" i="2"/>
  <c r="K63" i="2" s="1"/>
  <c r="P63" i="2" s="1"/>
  <c r="R63" i="2" s="1"/>
  <c r="I55" i="2"/>
  <c r="K55" i="2" s="1"/>
  <c r="I45" i="2"/>
  <c r="K45" i="2" s="1"/>
  <c r="I102" i="2"/>
  <c r="K102" i="2" s="1"/>
  <c r="I147" i="2"/>
  <c r="K147" i="2" s="1"/>
  <c r="I139" i="2"/>
  <c r="K139" i="2" s="1"/>
  <c r="I148" i="2"/>
  <c r="K148" i="2" s="1"/>
  <c r="P148" i="2" s="1"/>
  <c r="I140" i="2"/>
  <c r="K140" i="2" s="1"/>
  <c r="P140" i="2" s="1"/>
  <c r="R140" i="2" s="1"/>
  <c r="I103" i="2"/>
  <c r="K103" i="2" s="1"/>
  <c r="I13" i="2"/>
  <c r="K13" i="2" s="1"/>
  <c r="I54" i="2"/>
  <c r="K54" i="2" s="1"/>
  <c r="P54" i="2" s="1"/>
  <c r="R54" i="2" s="1"/>
  <c r="I73" i="2"/>
  <c r="K73" i="2" s="1"/>
  <c r="M73" i="2" s="1"/>
  <c r="I38" i="2"/>
  <c r="K38" i="2" s="1"/>
  <c r="I90" i="2"/>
  <c r="K90" i="2" s="1"/>
  <c r="I132" i="2"/>
  <c r="K132" i="2" s="1"/>
  <c r="P132" i="2" s="1"/>
  <c r="I61" i="2"/>
  <c r="K61" i="2" s="1"/>
  <c r="I83" i="2"/>
  <c r="K83" i="2" s="1"/>
  <c r="P83" i="2" s="1"/>
  <c r="R83" i="2" s="1"/>
  <c r="I67" i="2"/>
  <c r="K67" i="2" s="1"/>
  <c r="I70" i="2"/>
  <c r="K70" i="2" s="1"/>
  <c r="I86" i="2"/>
  <c r="K86" i="2" s="1"/>
  <c r="I122" i="2"/>
  <c r="K122" i="2" s="1"/>
  <c r="I121" i="2"/>
  <c r="K121" i="2" s="1"/>
  <c r="I113" i="2"/>
  <c r="K113" i="2" s="1"/>
  <c r="M113" i="2" s="1"/>
  <c r="I44" i="2"/>
  <c r="K44" i="2" s="1"/>
  <c r="I50" i="2"/>
  <c r="K50" i="2" s="1"/>
  <c r="I146" i="2"/>
  <c r="K146" i="2" s="1"/>
  <c r="I116" i="2"/>
  <c r="K116" i="2" s="1"/>
  <c r="I5" i="2"/>
  <c r="K5" i="2" s="1"/>
  <c r="I26" i="2"/>
  <c r="K26" i="2" s="1"/>
  <c r="P26" i="2" s="1"/>
  <c r="I96" i="2"/>
  <c r="K96" i="2" s="1"/>
  <c r="I117" i="2"/>
  <c r="K117" i="2" s="1"/>
  <c r="P117" i="2" s="1"/>
  <c r="I25" i="2"/>
  <c r="K25" i="2" s="1"/>
  <c r="I119" i="2"/>
  <c r="K119" i="2" s="1"/>
  <c r="P119" i="2" s="1"/>
  <c r="R119" i="2" s="1"/>
  <c r="I53" i="2"/>
  <c r="K53" i="2" s="1"/>
  <c r="I72" i="2"/>
  <c r="K72" i="2" s="1"/>
  <c r="I101" i="2"/>
  <c r="K101" i="2" s="1"/>
  <c r="I28" i="2"/>
  <c r="K28" i="2" s="1"/>
  <c r="I6" i="2"/>
  <c r="K6" i="2" s="1"/>
  <c r="I27" i="2"/>
  <c r="K27" i="2" s="1"/>
  <c r="P27" i="2" s="1"/>
  <c r="R27" i="2" s="1"/>
  <c r="I100" i="2"/>
  <c r="K100" i="2" s="1"/>
  <c r="P100" i="2" s="1"/>
  <c r="R100" i="2" s="1"/>
  <c r="I137" i="2"/>
  <c r="K137" i="2" s="1"/>
  <c r="I120" i="2"/>
  <c r="K120" i="2" s="1"/>
  <c r="I62" i="2"/>
  <c r="K62" i="2" s="1"/>
  <c r="P62" i="2" s="1"/>
  <c r="I79" i="2"/>
  <c r="K79" i="2" s="1"/>
  <c r="M79" i="2" s="1"/>
  <c r="I4" i="2"/>
  <c r="K4" i="2" s="1"/>
  <c r="I24" i="2"/>
  <c r="K24" i="2" s="1"/>
  <c r="I78" i="2"/>
  <c r="K78" i="2" s="1"/>
  <c r="P78" i="2" s="1"/>
  <c r="I23" i="2"/>
  <c r="K23" i="2" s="1"/>
  <c r="P23" i="2" s="1"/>
  <c r="R23" i="2" s="1"/>
  <c r="I52" i="2"/>
  <c r="K52" i="2" s="1"/>
  <c r="P52" i="2" s="1"/>
  <c r="R52" i="2" s="1"/>
  <c r="I2" i="2"/>
  <c r="K2" i="2" s="1"/>
  <c r="I3" i="2"/>
  <c r="K3" i="2" s="1"/>
  <c r="I118" i="2"/>
  <c r="K118" i="2" s="1"/>
  <c r="I12" i="2"/>
  <c r="K12" i="2" s="1"/>
  <c r="M12" i="2" s="1"/>
  <c r="I99" i="2"/>
  <c r="K99" i="2" s="1"/>
  <c r="Q12" i="2"/>
  <c r="O142" i="2"/>
  <c r="O155" i="2" s="1"/>
  <c r="S2" i="6"/>
  <c r="T2" i="6"/>
  <c r="U2" i="6"/>
  <c r="S3" i="6"/>
  <c r="T3" i="6"/>
  <c r="U3" i="6"/>
  <c r="S4" i="6"/>
  <c r="T4" i="6"/>
  <c r="U4" i="6"/>
  <c r="S5" i="6"/>
  <c r="T5" i="6"/>
  <c r="U5" i="6"/>
  <c r="S6" i="6"/>
  <c r="T6" i="6"/>
  <c r="U6" i="6"/>
  <c r="S7" i="6"/>
  <c r="T7" i="6"/>
  <c r="U7" i="6"/>
  <c r="S8" i="6"/>
  <c r="T8" i="6"/>
  <c r="U8" i="6"/>
  <c r="S9" i="6"/>
  <c r="T9" i="6"/>
  <c r="U9" i="6"/>
  <c r="S10" i="6"/>
  <c r="T10" i="6"/>
  <c r="U10" i="6"/>
  <c r="S11" i="6"/>
  <c r="T11" i="6"/>
  <c r="U11" i="6"/>
  <c r="S12" i="6"/>
  <c r="T12" i="6"/>
  <c r="U12" i="6"/>
  <c r="S13" i="6"/>
  <c r="T13" i="6"/>
  <c r="U13" i="6"/>
  <c r="S14" i="6"/>
  <c r="T14" i="6"/>
  <c r="U14" i="6"/>
  <c r="S15" i="6"/>
  <c r="T15" i="6"/>
  <c r="U15" i="6"/>
  <c r="S16" i="6"/>
  <c r="T16" i="6"/>
  <c r="U16" i="6"/>
  <c r="S17" i="6"/>
  <c r="T17" i="6"/>
  <c r="U17" i="6"/>
  <c r="S18" i="6"/>
  <c r="T18" i="6"/>
  <c r="U18" i="6"/>
  <c r="S19" i="6"/>
  <c r="T19" i="6"/>
  <c r="U19" i="6"/>
  <c r="S20" i="6"/>
  <c r="T20" i="6"/>
  <c r="U20" i="6"/>
  <c r="S21" i="6"/>
  <c r="T21" i="6"/>
  <c r="U21" i="6"/>
  <c r="S22" i="6"/>
  <c r="T22" i="6"/>
  <c r="U22" i="6"/>
  <c r="S23" i="6"/>
  <c r="T23" i="6"/>
  <c r="U23" i="6"/>
  <c r="S24" i="6"/>
  <c r="T24" i="6"/>
  <c r="U24" i="6"/>
  <c r="S25" i="6"/>
  <c r="T25" i="6"/>
  <c r="U25" i="6"/>
  <c r="S26" i="6"/>
  <c r="T26" i="6"/>
  <c r="U26" i="6"/>
  <c r="S27" i="6"/>
  <c r="T27" i="6"/>
  <c r="U27" i="6"/>
  <c r="S28" i="6"/>
  <c r="T28" i="6"/>
  <c r="U28" i="6"/>
  <c r="S29" i="6"/>
  <c r="T29" i="6"/>
  <c r="U29" i="6"/>
  <c r="S30" i="6"/>
  <c r="T30" i="6"/>
  <c r="U30" i="6"/>
  <c r="S31" i="6"/>
  <c r="T31" i="6"/>
  <c r="U31" i="6"/>
  <c r="S32" i="6"/>
  <c r="T32" i="6"/>
  <c r="U32" i="6"/>
  <c r="S33" i="6"/>
  <c r="T33" i="6"/>
  <c r="U33" i="6"/>
  <c r="S34" i="6"/>
  <c r="T34" i="6"/>
  <c r="U34" i="6"/>
  <c r="S35" i="6"/>
  <c r="T35" i="6"/>
  <c r="U35" i="6"/>
  <c r="S36" i="6"/>
  <c r="T36" i="6"/>
  <c r="U36" i="6"/>
  <c r="S37" i="6"/>
  <c r="T37" i="6"/>
  <c r="U37" i="6"/>
  <c r="S38" i="6"/>
  <c r="T38" i="6"/>
  <c r="U38" i="6"/>
  <c r="S39" i="6"/>
  <c r="T39" i="6"/>
  <c r="U39" i="6"/>
  <c r="S40" i="6"/>
  <c r="T40" i="6"/>
  <c r="U40" i="6"/>
  <c r="S41" i="6"/>
  <c r="T41" i="6"/>
  <c r="U41" i="6"/>
  <c r="S42" i="6"/>
  <c r="T42" i="6"/>
  <c r="U42" i="6"/>
  <c r="S43" i="6"/>
  <c r="T43" i="6"/>
  <c r="U43" i="6"/>
  <c r="S44" i="6"/>
  <c r="T44" i="6"/>
  <c r="U44" i="6"/>
  <c r="S45" i="6"/>
  <c r="T45" i="6"/>
  <c r="U45" i="6"/>
  <c r="S46" i="6"/>
  <c r="T46" i="6"/>
  <c r="U46" i="6"/>
  <c r="S47" i="6"/>
  <c r="T47" i="6"/>
  <c r="U47" i="6"/>
  <c r="S48" i="6"/>
  <c r="T48" i="6"/>
  <c r="U48" i="6"/>
  <c r="S49" i="6"/>
  <c r="T49" i="6"/>
  <c r="U49" i="6"/>
  <c r="S50" i="6"/>
  <c r="T50" i="6"/>
  <c r="U50" i="6"/>
  <c r="S51" i="6"/>
  <c r="T51" i="6"/>
  <c r="U51" i="6"/>
  <c r="S52" i="6"/>
  <c r="T52" i="6"/>
  <c r="U52" i="6"/>
  <c r="S53" i="6"/>
  <c r="T53" i="6"/>
  <c r="U53" i="6"/>
  <c r="S54" i="6"/>
  <c r="T54" i="6"/>
  <c r="U54" i="6"/>
  <c r="S55" i="6"/>
  <c r="T55" i="6"/>
  <c r="U55" i="6"/>
  <c r="S56" i="6"/>
  <c r="T56" i="6"/>
  <c r="U56" i="6"/>
  <c r="S57" i="6"/>
  <c r="T57" i="6"/>
  <c r="U57" i="6"/>
  <c r="S58" i="6"/>
  <c r="T58" i="6"/>
  <c r="U58" i="6"/>
  <c r="S59" i="6"/>
  <c r="T59" i="6"/>
  <c r="U59" i="6"/>
  <c r="S60" i="6"/>
  <c r="T60" i="6"/>
  <c r="U60" i="6"/>
  <c r="S61" i="6"/>
  <c r="T61" i="6"/>
  <c r="U61" i="6"/>
  <c r="S62" i="6"/>
  <c r="T62" i="6"/>
  <c r="U62" i="6"/>
  <c r="S63" i="6"/>
  <c r="T63" i="6"/>
  <c r="U63" i="6"/>
  <c r="S64" i="6"/>
  <c r="T64" i="6"/>
  <c r="U64" i="6"/>
  <c r="S65" i="6"/>
  <c r="T65" i="6"/>
  <c r="U65" i="6"/>
  <c r="S66" i="6"/>
  <c r="T66" i="6"/>
  <c r="U66" i="6"/>
  <c r="S67" i="6"/>
  <c r="T67" i="6"/>
  <c r="U67" i="6"/>
  <c r="S68" i="6"/>
  <c r="T68" i="6"/>
  <c r="U68" i="6"/>
  <c r="S69" i="6"/>
  <c r="T69" i="6"/>
  <c r="U69" i="6"/>
  <c r="S70" i="6"/>
  <c r="T70" i="6"/>
  <c r="U70" i="6"/>
  <c r="S71" i="6"/>
  <c r="T71" i="6"/>
  <c r="U71" i="6"/>
  <c r="S72" i="6"/>
  <c r="T72" i="6"/>
  <c r="U72" i="6"/>
  <c r="S73" i="6"/>
  <c r="T73" i="6"/>
  <c r="U73" i="6"/>
  <c r="S74" i="6"/>
  <c r="T74" i="6"/>
  <c r="U74" i="6"/>
  <c r="S75" i="6"/>
  <c r="T75" i="6"/>
  <c r="U75" i="6"/>
  <c r="S76" i="6"/>
  <c r="T76" i="6"/>
  <c r="U76" i="6"/>
  <c r="S77" i="6"/>
  <c r="T77" i="6"/>
  <c r="U77" i="6"/>
  <c r="S78" i="6"/>
  <c r="T78" i="6"/>
  <c r="U78" i="6"/>
  <c r="S79" i="6"/>
  <c r="T79" i="6"/>
  <c r="U79" i="6"/>
  <c r="S80" i="6"/>
  <c r="T80" i="6"/>
  <c r="U80" i="6"/>
  <c r="S81" i="6"/>
  <c r="T81" i="6"/>
  <c r="U81" i="6"/>
  <c r="S82" i="6"/>
  <c r="T82" i="6"/>
  <c r="U82" i="6"/>
  <c r="S83" i="6"/>
  <c r="T83" i="6"/>
  <c r="U83" i="6"/>
  <c r="S84" i="6"/>
  <c r="T84" i="6"/>
  <c r="U84" i="6"/>
  <c r="S85" i="6"/>
  <c r="T85" i="6"/>
  <c r="U85" i="6"/>
  <c r="S86" i="6"/>
  <c r="T86" i="6"/>
  <c r="U86" i="6"/>
  <c r="S87" i="6"/>
  <c r="T87" i="6"/>
  <c r="U87" i="6"/>
  <c r="S88" i="6"/>
  <c r="T88" i="6"/>
  <c r="U88" i="6"/>
  <c r="S89" i="6"/>
  <c r="T89" i="6"/>
  <c r="U89" i="6"/>
  <c r="S90" i="6"/>
  <c r="T90" i="6"/>
  <c r="U90" i="6"/>
  <c r="S91" i="6"/>
  <c r="T91" i="6"/>
  <c r="U91" i="6"/>
  <c r="S92" i="6"/>
  <c r="T92" i="6"/>
  <c r="U92" i="6"/>
  <c r="S93" i="6"/>
  <c r="T93" i="6"/>
  <c r="U93" i="6"/>
  <c r="S94" i="6"/>
  <c r="T94" i="6"/>
  <c r="U94" i="6"/>
  <c r="S95" i="6"/>
  <c r="T95" i="6"/>
  <c r="U95" i="6"/>
  <c r="S96" i="6"/>
  <c r="T96" i="6"/>
  <c r="U96" i="6"/>
  <c r="S97" i="6"/>
  <c r="T97" i="6"/>
  <c r="U97" i="6"/>
  <c r="S98" i="6"/>
  <c r="T98" i="6"/>
  <c r="U98" i="6"/>
  <c r="S99" i="6"/>
  <c r="T99" i="6"/>
  <c r="U99" i="6"/>
  <c r="S100" i="6"/>
  <c r="T100" i="6"/>
  <c r="U100" i="6"/>
  <c r="S101" i="6"/>
  <c r="T101" i="6"/>
  <c r="U101" i="6"/>
  <c r="S102" i="6"/>
  <c r="T102" i="6"/>
  <c r="U102" i="6"/>
  <c r="S103" i="6"/>
  <c r="T103" i="6"/>
  <c r="U103" i="6"/>
  <c r="S104" i="6"/>
  <c r="T104" i="6"/>
  <c r="U104" i="6"/>
  <c r="S105" i="6"/>
  <c r="T105" i="6"/>
  <c r="U105" i="6"/>
  <c r="S106" i="6"/>
  <c r="T106" i="6"/>
  <c r="U106" i="6"/>
  <c r="S107" i="6"/>
  <c r="T107" i="6"/>
  <c r="U107" i="6"/>
  <c r="S108" i="6"/>
  <c r="T108" i="6"/>
  <c r="U108" i="6"/>
  <c r="S109" i="6"/>
  <c r="T109" i="6"/>
  <c r="U109" i="6"/>
  <c r="S110" i="6"/>
  <c r="T110" i="6"/>
  <c r="U110" i="6"/>
  <c r="S111" i="6"/>
  <c r="T111" i="6"/>
  <c r="U111" i="6"/>
  <c r="S112" i="6"/>
  <c r="T112" i="6"/>
  <c r="U112" i="6"/>
  <c r="S113" i="6"/>
  <c r="T113" i="6"/>
  <c r="U113" i="6"/>
  <c r="S114" i="6"/>
  <c r="T114" i="6"/>
  <c r="U114" i="6"/>
  <c r="S115" i="6"/>
  <c r="T115" i="6"/>
  <c r="U115" i="6"/>
  <c r="S116" i="6"/>
  <c r="T116" i="6"/>
  <c r="U116" i="6"/>
  <c r="S117" i="6"/>
  <c r="T117" i="6"/>
  <c r="U117" i="6"/>
  <c r="S118" i="6"/>
  <c r="T118" i="6"/>
  <c r="U118" i="6"/>
  <c r="S119" i="6"/>
  <c r="T119" i="6"/>
  <c r="U119" i="6"/>
  <c r="S120" i="6"/>
  <c r="T120" i="6"/>
  <c r="U120" i="6"/>
  <c r="S121" i="6"/>
  <c r="T121" i="6"/>
  <c r="U121" i="6"/>
  <c r="S122" i="6"/>
  <c r="T122" i="6"/>
  <c r="U122" i="6"/>
  <c r="S123" i="6"/>
  <c r="T123" i="6"/>
  <c r="U123" i="6"/>
  <c r="S124" i="6"/>
  <c r="T124" i="6"/>
  <c r="U124" i="6"/>
  <c r="S125" i="6"/>
  <c r="T125" i="6"/>
  <c r="U125" i="6"/>
  <c r="S126" i="6"/>
  <c r="T126" i="6"/>
  <c r="U126" i="6"/>
  <c r="S127" i="6"/>
  <c r="T127" i="6"/>
  <c r="U127" i="6"/>
  <c r="S128" i="6"/>
  <c r="T128" i="6"/>
  <c r="U128" i="6"/>
  <c r="S129" i="6"/>
  <c r="T129" i="6"/>
  <c r="U129" i="6"/>
  <c r="S130" i="6"/>
  <c r="T130" i="6"/>
  <c r="U130" i="6"/>
  <c r="S131" i="6"/>
  <c r="T131" i="6"/>
  <c r="U131" i="6"/>
  <c r="S132" i="6"/>
  <c r="T132" i="6"/>
  <c r="U132" i="6"/>
  <c r="S133" i="6"/>
  <c r="T133" i="6"/>
  <c r="U133" i="6"/>
  <c r="S134" i="6"/>
  <c r="T134" i="6"/>
  <c r="U134" i="6"/>
  <c r="S135" i="6"/>
  <c r="T135" i="6"/>
  <c r="U135" i="6"/>
  <c r="S136" i="6"/>
  <c r="T136" i="6"/>
  <c r="U136" i="6"/>
  <c r="S137" i="6"/>
  <c r="T137" i="6"/>
  <c r="U137" i="6"/>
  <c r="S138" i="6"/>
  <c r="T138" i="6"/>
  <c r="U138" i="6"/>
  <c r="S139" i="6"/>
  <c r="T139" i="6"/>
  <c r="U139" i="6"/>
  <c r="S140" i="6"/>
  <c r="T140" i="6"/>
  <c r="U140" i="6"/>
  <c r="S141" i="6"/>
  <c r="T141" i="6"/>
  <c r="U141" i="6"/>
  <c r="S142" i="6"/>
  <c r="T142" i="6"/>
  <c r="U142" i="6"/>
  <c r="S143" i="6"/>
  <c r="T143" i="6"/>
  <c r="U143" i="6"/>
  <c r="S144" i="6"/>
  <c r="T144" i="6"/>
  <c r="U144" i="6"/>
  <c r="S145" i="6"/>
  <c r="T145" i="6"/>
  <c r="U145" i="6"/>
  <c r="S146" i="6"/>
  <c r="T146" i="6"/>
  <c r="U146" i="6"/>
  <c r="S147" i="6"/>
  <c r="T147" i="6"/>
  <c r="U147" i="6"/>
  <c r="S148" i="6"/>
  <c r="T148" i="6"/>
  <c r="U148" i="6"/>
  <c r="L142" i="2"/>
  <c r="J142" i="2"/>
  <c r="H142" i="2"/>
  <c r="G142" i="2"/>
  <c r="F142" i="2"/>
  <c r="F144" i="2" s="1"/>
  <c r="D18" i="2"/>
  <c r="D40" i="2"/>
  <c r="D133" i="2"/>
  <c r="D41" i="2"/>
  <c r="D85" i="2"/>
  <c r="D134" i="2"/>
  <c r="D42" i="2"/>
  <c r="D141" i="2"/>
  <c r="D152" i="2"/>
  <c r="D49" i="2"/>
  <c r="D98" i="2"/>
  <c r="D114" i="2"/>
  <c r="D68" i="2"/>
  <c r="D10" i="2"/>
  <c r="D20" i="2"/>
  <c r="D135" i="2"/>
  <c r="D43" i="2"/>
  <c r="D89" i="2"/>
  <c r="D19" i="2"/>
  <c r="D99" i="2"/>
  <c r="D12" i="2"/>
  <c r="D118" i="2"/>
  <c r="D3" i="2"/>
  <c r="D2" i="2"/>
  <c r="D52" i="2"/>
  <c r="D23" i="2"/>
  <c r="D78" i="2"/>
  <c r="D24" i="2"/>
  <c r="D4" i="2"/>
  <c r="D79" i="2"/>
  <c r="D62" i="2"/>
  <c r="D120" i="2"/>
  <c r="D137" i="2"/>
  <c r="D100" i="2"/>
  <c r="D27" i="2"/>
  <c r="D6" i="2"/>
  <c r="D28" i="2"/>
  <c r="D101" i="2"/>
  <c r="D72" i="2"/>
  <c r="D53" i="2"/>
  <c r="D119" i="2"/>
  <c r="D25" i="2"/>
  <c r="D117" i="2"/>
  <c r="D96" i="2"/>
  <c r="D26" i="2"/>
  <c r="D5" i="2"/>
  <c r="D116" i="2"/>
  <c r="D146" i="2"/>
  <c r="D50" i="2"/>
  <c r="D44" i="2"/>
  <c r="D113" i="2"/>
  <c r="D121" i="2"/>
  <c r="D122" i="2"/>
  <c r="D86" i="2"/>
  <c r="D70" i="2"/>
  <c r="D67" i="2"/>
  <c r="D83" i="2"/>
  <c r="D61" i="2"/>
  <c r="D132" i="2"/>
  <c r="D90" i="2"/>
  <c r="D38" i="2"/>
  <c r="D73" i="2"/>
  <c r="D54" i="2"/>
  <c r="D13" i="2"/>
  <c r="D103" i="2"/>
  <c r="D140" i="2"/>
  <c r="D148" i="2"/>
  <c r="D139" i="2"/>
  <c r="D147" i="2"/>
  <c r="D102" i="2"/>
  <c r="D45" i="2"/>
  <c r="D55" i="2"/>
  <c r="D63" i="2"/>
  <c r="D93" i="2"/>
  <c r="D74" i="2"/>
  <c r="D30" i="2"/>
  <c r="D104" i="2"/>
  <c r="D105" i="2"/>
  <c r="D31" i="2"/>
  <c r="D56" i="2"/>
  <c r="D123" i="2"/>
  <c r="D14" i="2"/>
  <c r="D124" i="2"/>
  <c r="D29" i="2"/>
  <c r="D91" i="2"/>
  <c r="D32" i="2"/>
  <c r="D7" i="2"/>
  <c r="D8" i="2"/>
  <c r="D106" i="2"/>
  <c r="D75" i="2"/>
  <c r="D57" i="2"/>
  <c r="D125" i="2"/>
  <c r="D33" i="2"/>
  <c r="D87" i="2"/>
  <c r="D92" i="2"/>
  <c r="D21" i="2"/>
  <c r="D22" i="2"/>
  <c r="D107" i="2"/>
  <c r="D94" i="2"/>
  <c r="D80" i="2"/>
  <c r="D34" i="2"/>
  <c r="D149" i="2"/>
  <c r="D46" i="2"/>
  <c r="D64" i="2"/>
  <c r="D71" i="2"/>
  <c r="D128" i="2"/>
  <c r="D138" i="2"/>
  <c r="D58" i="2"/>
  <c r="D126" i="2"/>
  <c r="D115" i="2"/>
  <c r="D127" i="2"/>
  <c r="D136" i="2"/>
  <c r="D88" i="2"/>
  <c r="D95" i="2"/>
  <c r="D108" i="2"/>
  <c r="D150" i="2"/>
  <c r="D47" i="2"/>
  <c r="D65" i="2"/>
  <c r="D109" i="2"/>
  <c r="D81" i="2"/>
  <c r="D129" i="2"/>
  <c r="D35" i="2"/>
  <c r="D69" i="2"/>
  <c r="D82" i="2"/>
  <c r="D130" i="2"/>
  <c r="D36" i="2"/>
  <c r="D110" i="2"/>
  <c r="D66" i="2"/>
  <c r="D77" i="2"/>
  <c r="D59" i="2"/>
  <c r="D15" i="2"/>
  <c r="D131" i="2"/>
  <c r="D37" i="2"/>
  <c r="D151" i="2"/>
  <c r="D51" i="2"/>
  <c r="D48" i="2"/>
  <c r="D60" i="2"/>
  <c r="D97" i="2"/>
  <c r="D111" i="2"/>
  <c r="D9" i="2"/>
  <c r="D112" i="2"/>
  <c r="D76" i="2"/>
  <c r="D16" i="2"/>
  <c r="D39" i="2"/>
  <c r="D17" i="2"/>
  <c r="D84" i="2"/>
  <c r="D11" i="2"/>
  <c r="B109" i="2"/>
  <c r="B18" i="2"/>
  <c r="B40" i="2"/>
  <c r="B133" i="2"/>
  <c r="B41" i="2"/>
  <c r="B85" i="2"/>
  <c r="B134" i="2"/>
  <c r="B42" i="2"/>
  <c r="B141" i="2"/>
  <c r="B152" i="2"/>
  <c r="B49" i="2"/>
  <c r="B98" i="2"/>
  <c r="B114" i="2"/>
  <c r="B68" i="2"/>
  <c r="B10" i="2"/>
  <c r="B20" i="2"/>
  <c r="B135" i="2"/>
  <c r="B43" i="2"/>
  <c r="B89" i="2"/>
  <c r="B19" i="2"/>
  <c r="B84" i="2"/>
  <c r="F149" i="4"/>
  <c r="F151" i="4" s="1"/>
  <c r="M5" i="2" l="1"/>
  <c r="P5" i="2"/>
  <c r="R5" i="2" s="1"/>
  <c r="M62" i="2"/>
  <c r="M117" i="2"/>
  <c r="M54" i="2"/>
  <c r="M74" i="2"/>
  <c r="M110" i="2"/>
  <c r="M25" i="2"/>
  <c r="P25" i="2"/>
  <c r="R25" i="2" s="1"/>
  <c r="M61" i="2"/>
  <c r="P61" i="2"/>
  <c r="R61" i="2" s="1"/>
  <c r="M93" i="2"/>
  <c r="P93" i="2"/>
  <c r="R93" i="2" s="1"/>
  <c r="M75" i="2"/>
  <c r="P75" i="2"/>
  <c r="R75" i="2" s="1"/>
  <c r="P141" i="2"/>
  <c r="R141" i="2" s="1"/>
  <c r="M141" i="2"/>
  <c r="M122" i="2"/>
  <c r="P122" i="2"/>
  <c r="R122" i="2" s="1"/>
  <c r="P47" i="2"/>
  <c r="R47" i="2" s="1"/>
  <c r="M47" i="2"/>
  <c r="M133" i="2"/>
  <c r="P133" i="2"/>
  <c r="R133" i="2" s="1"/>
  <c r="M105" i="2"/>
  <c r="P105" i="2"/>
  <c r="R105" i="2" s="1"/>
  <c r="M97" i="2"/>
  <c r="P97" i="2"/>
  <c r="R97" i="2" s="1"/>
  <c r="M129" i="2"/>
  <c r="P129" i="2"/>
  <c r="R129" i="2" s="1"/>
  <c r="M128" i="2"/>
  <c r="M138" i="2"/>
  <c r="R62" i="2"/>
  <c r="R92" i="2"/>
  <c r="R110" i="2"/>
  <c r="M35" i="2"/>
  <c r="M23" i="2"/>
  <c r="R117" i="2"/>
  <c r="R148" i="2"/>
  <c r="R74" i="2"/>
  <c r="M91" i="2"/>
  <c r="M111" i="2"/>
  <c r="P76" i="2"/>
  <c r="R76" i="2" s="1"/>
  <c r="P43" i="2"/>
  <c r="R43" i="2" s="1"/>
  <c r="P108" i="2"/>
  <c r="R108" i="2" s="1"/>
  <c r="M120" i="2"/>
  <c r="P120" i="2"/>
  <c r="R120" i="2" s="1"/>
  <c r="M146" i="2"/>
  <c r="P146" i="2"/>
  <c r="R146" i="2" s="1"/>
  <c r="M67" i="2"/>
  <c r="P67" i="2"/>
  <c r="R67" i="2" s="1"/>
  <c r="M13" i="2"/>
  <c r="P13" i="2"/>
  <c r="R13" i="2" s="1"/>
  <c r="M56" i="2"/>
  <c r="P56" i="2"/>
  <c r="R56" i="2" s="1"/>
  <c r="M8" i="2"/>
  <c r="P8" i="2"/>
  <c r="R8" i="2" s="1"/>
  <c r="M21" i="2"/>
  <c r="P21" i="2"/>
  <c r="R21" i="2" s="1"/>
  <c r="M136" i="2"/>
  <c r="P136" i="2"/>
  <c r="R136" i="2" s="1"/>
  <c r="M81" i="2"/>
  <c r="P81" i="2"/>
  <c r="R81" i="2" s="1"/>
  <c r="M66" i="2"/>
  <c r="P66" i="2"/>
  <c r="R66" i="2" s="1"/>
  <c r="M39" i="2"/>
  <c r="P39" i="2"/>
  <c r="R39" i="2" s="1"/>
  <c r="M134" i="2"/>
  <c r="P134" i="2"/>
  <c r="R134" i="2" s="1"/>
  <c r="M10" i="2"/>
  <c r="P10" i="2"/>
  <c r="R10" i="2" s="1"/>
  <c r="P98" i="2"/>
  <c r="R98" i="2" s="1"/>
  <c r="M98" i="2"/>
  <c r="M24" i="2"/>
  <c r="P24" i="2"/>
  <c r="R24" i="2" s="1"/>
  <c r="P6" i="2"/>
  <c r="R6" i="2" s="1"/>
  <c r="M6" i="2"/>
  <c r="M96" i="2"/>
  <c r="P96" i="2"/>
  <c r="R96" i="2" s="1"/>
  <c r="M90" i="2"/>
  <c r="P90" i="2"/>
  <c r="R90" i="2" s="1"/>
  <c r="P139" i="2"/>
  <c r="R139" i="2" s="1"/>
  <c r="M139" i="2"/>
  <c r="M30" i="2"/>
  <c r="P30" i="2"/>
  <c r="R30" i="2" s="1"/>
  <c r="M125" i="2"/>
  <c r="P125" i="2"/>
  <c r="R125" i="2" s="1"/>
  <c r="P80" i="2"/>
  <c r="R80" i="2" s="1"/>
  <c r="M80" i="2"/>
  <c r="M58" i="2"/>
  <c r="P58" i="2"/>
  <c r="M82" i="2"/>
  <c r="P82" i="2"/>
  <c r="R82" i="2" s="1"/>
  <c r="P131" i="2"/>
  <c r="R131" i="2" s="1"/>
  <c r="M131" i="2"/>
  <c r="M9" i="2"/>
  <c r="P9" i="2"/>
  <c r="R9" i="2" s="1"/>
  <c r="M49" i="2"/>
  <c r="P49" i="2"/>
  <c r="R49" i="2" s="1"/>
  <c r="P89" i="2"/>
  <c r="R89" i="2" s="1"/>
  <c r="M89" i="2"/>
  <c r="P4" i="2"/>
  <c r="R4" i="2" s="1"/>
  <c r="M4" i="2"/>
  <c r="P44" i="2"/>
  <c r="R44" i="2" s="1"/>
  <c r="M44" i="2"/>
  <c r="P55" i="2"/>
  <c r="R55" i="2" s="1"/>
  <c r="M55" i="2"/>
  <c r="M28" i="2"/>
  <c r="P28" i="2"/>
  <c r="R28" i="2" s="1"/>
  <c r="M147" i="2"/>
  <c r="P147" i="2"/>
  <c r="R147" i="2" s="1"/>
  <c r="P34" i="2"/>
  <c r="R34" i="2" s="1"/>
  <c r="M34" i="2"/>
  <c r="P37" i="2"/>
  <c r="R37" i="2" s="1"/>
  <c r="M37" i="2"/>
  <c r="M19" i="2"/>
  <c r="P19" i="2"/>
  <c r="R19" i="2" s="1"/>
  <c r="P118" i="2"/>
  <c r="R118" i="2" s="1"/>
  <c r="M118" i="2"/>
  <c r="P101" i="2"/>
  <c r="R101" i="2" s="1"/>
  <c r="M101" i="2"/>
  <c r="P86" i="2"/>
  <c r="R86" i="2" s="1"/>
  <c r="M86" i="2"/>
  <c r="P102" i="2"/>
  <c r="R102" i="2" s="1"/>
  <c r="M102" i="2"/>
  <c r="P32" i="2"/>
  <c r="R32" i="2" s="1"/>
  <c r="M32" i="2"/>
  <c r="P149" i="2"/>
  <c r="R149" i="2" s="1"/>
  <c r="M149" i="2"/>
  <c r="P65" i="2"/>
  <c r="R65" i="2" s="1"/>
  <c r="M65" i="2"/>
  <c r="P151" i="2"/>
  <c r="R151" i="2" s="1"/>
  <c r="M151" i="2"/>
  <c r="P41" i="2"/>
  <c r="R41" i="2" s="1"/>
  <c r="M41" i="2"/>
  <c r="P33" i="2"/>
  <c r="R33" i="2" s="1"/>
  <c r="M33" i="2"/>
  <c r="M95" i="2"/>
  <c r="P95" i="2"/>
  <c r="R95" i="2" s="1"/>
  <c r="P48" i="2"/>
  <c r="R48" i="2" s="1"/>
  <c r="M48" i="2"/>
  <c r="P3" i="2"/>
  <c r="R3" i="2" s="1"/>
  <c r="M3" i="2"/>
  <c r="M72" i="2"/>
  <c r="P72" i="2"/>
  <c r="R72" i="2" s="1"/>
  <c r="P116" i="2"/>
  <c r="R116" i="2" s="1"/>
  <c r="M116" i="2"/>
  <c r="P70" i="2"/>
  <c r="R70" i="2" s="1"/>
  <c r="M70" i="2"/>
  <c r="P45" i="2"/>
  <c r="R45" i="2" s="1"/>
  <c r="M45" i="2"/>
  <c r="P31" i="2"/>
  <c r="R31" i="2" s="1"/>
  <c r="M31" i="2"/>
  <c r="P7" i="2"/>
  <c r="R7" i="2" s="1"/>
  <c r="M7" i="2"/>
  <c r="M46" i="2"/>
  <c r="P46" i="2"/>
  <c r="R46" i="2" s="1"/>
  <c r="P127" i="2"/>
  <c r="R127" i="2" s="1"/>
  <c r="M127" i="2"/>
  <c r="P109" i="2"/>
  <c r="R109" i="2" s="1"/>
  <c r="M109" i="2"/>
  <c r="P51" i="2"/>
  <c r="R51" i="2" s="1"/>
  <c r="M51" i="2"/>
  <c r="P16" i="2"/>
  <c r="R16" i="2" s="1"/>
  <c r="M16" i="2"/>
  <c r="P85" i="2"/>
  <c r="R85" i="2" s="1"/>
  <c r="M85" i="2"/>
  <c r="P68" i="2"/>
  <c r="R68" i="2" s="1"/>
  <c r="M68" i="2"/>
  <c r="P53" i="2"/>
  <c r="R53" i="2" s="1"/>
  <c r="M53" i="2"/>
  <c r="M92" i="2"/>
  <c r="M2" i="2"/>
  <c r="P2" i="2"/>
  <c r="R2" i="2" s="1"/>
  <c r="P137" i="2"/>
  <c r="R137" i="2" s="1"/>
  <c r="M137" i="2"/>
  <c r="P50" i="2"/>
  <c r="R50" i="2" s="1"/>
  <c r="M50" i="2"/>
  <c r="P103" i="2"/>
  <c r="R103" i="2" s="1"/>
  <c r="M103" i="2"/>
  <c r="P123" i="2"/>
  <c r="R123" i="2" s="1"/>
  <c r="M123" i="2"/>
  <c r="P22" i="2"/>
  <c r="R22" i="2" s="1"/>
  <c r="M22" i="2"/>
  <c r="P88" i="2"/>
  <c r="R88" i="2" s="1"/>
  <c r="M88" i="2"/>
  <c r="P77" i="2"/>
  <c r="R77" i="2" s="1"/>
  <c r="M77" i="2"/>
  <c r="P17" i="2"/>
  <c r="R17" i="2" s="1"/>
  <c r="M17" i="2"/>
  <c r="P20" i="2"/>
  <c r="R20" i="2" s="1"/>
  <c r="M20" i="2"/>
  <c r="P38" i="2"/>
  <c r="R38" i="2" s="1"/>
  <c r="M38" i="2"/>
  <c r="P14" i="2"/>
  <c r="R14" i="2" s="1"/>
  <c r="M14" i="2"/>
  <c r="P64" i="2"/>
  <c r="R64" i="2" s="1"/>
  <c r="M64" i="2"/>
  <c r="P130" i="2"/>
  <c r="R130" i="2" s="1"/>
  <c r="M130" i="2"/>
  <c r="M84" i="2"/>
  <c r="P84" i="2"/>
  <c r="R84" i="2" s="1"/>
  <c r="M100" i="2"/>
  <c r="M26" i="2"/>
  <c r="M140" i="2"/>
  <c r="M104" i="2"/>
  <c r="M107" i="2"/>
  <c r="M126" i="2"/>
  <c r="M59" i="2"/>
  <c r="M112" i="2"/>
  <c r="M135" i="2"/>
  <c r="P113" i="2"/>
  <c r="R113" i="2" s="1"/>
  <c r="P124" i="2"/>
  <c r="R124" i="2" s="1"/>
  <c r="P15" i="2"/>
  <c r="R15" i="2" s="1"/>
  <c r="M52" i="2"/>
  <c r="M27" i="2"/>
  <c r="M83" i="2"/>
  <c r="M148" i="2"/>
  <c r="M106" i="2"/>
  <c r="M94" i="2"/>
  <c r="M115" i="2"/>
  <c r="M42" i="2"/>
  <c r="P87" i="2"/>
  <c r="R87" i="2" s="1"/>
  <c r="P60" i="2"/>
  <c r="R60" i="2" s="1"/>
  <c r="R112" i="2"/>
  <c r="P29" i="2"/>
  <c r="R29" i="2" s="1"/>
  <c r="M29" i="2"/>
  <c r="P150" i="2"/>
  <c r="R150" i="2" s="1"/>
  <c r="M150" i="2"/>
  <c r="P40" i="2"/>
  <c r="R40" i="2" s="1"/>
  <c r="M40" i="2"/>
  <c r="P36" i="2"/>
  <c r="R36" i="2" s="1"/>
  <c r="P79" i="2"/>
  <c r="R79" i="2" s="1"/>
  <c r="P73" i="2"/>
  <c r="R73" i="2" s="1"/>
  <c r="M132" i="2"/>
  <c r="M57" i="2"/>
  <c r="M69" i="2"/>
  <c r="M152" i="2"/>
  <c r="P71" i="2"/>
  <c r="R71" i="2" s="1"/>
  <c r="R126" i="2"/>
  <c r="R91" i="2"/>
  <c r="P18" i="2"/>
  <c r="R18" i="2" s="1"/>
  <c r="P121" i="2"/>
  <c r="R121" i="2" s="1"/>
  <c r="M121" i="2"/>
  <c r="R78" i="2"/>
  <c r="R132" i="2"/>
  <c r="R111" i="2"/>
  <c r="M78" i="2"/>
  <c r="M119" i="2"/>
  <c r="M63" i="2"/>
  <c r="M114" i="2"/>
  <c r="R26" i="2"/>
  <c r="R104" i="2"/>
  <c r="R58" i="2"/>
  <c r="H69" i="1" l="1"/>
  <c r="Q99" i="2" l="1"/>
  <c r="Q11" i="2"/>
  <c r="B60" i="2"/>
  <c r="B97" i="2"/>
  <c r="B9" i="2"/>
  <c r="B111" i="2"/>
  <c r="B151" i="2"/>
  <c r="B16" i="2"/>
  <c r="B51" i="2"/>
  <c r="B17" i="2"/>
  <c r="I11" i="2" l="1"/>
  <c r="I142" i="2" s="1"/>
  <c r="B48" i="2" l="1"/>
  <c r="B112" i="2"/>
  <c r="B15" i="2" l="1"/>
  <c r="B37" i="2"/>
  <c r="B77" i="2"/>
  <c r="B39" i="2"/>
  <c r="L149" i="4" l="1"/>
  <c r="K149" i="4"/>
  <c r="J149" i="4"/>
  <c r="I149" i="4"/>
  <c r="H149" i="4"/>
  <c r="G149" i="4"/>
  <c r="O149" i="4"/>
  <c r="M149" i="4"/>
  <c r="Q149" i="4" l="1"/>
  <c r="P149" i="4"/>
  <c r="Q142" i="2" l="1"/>
  <c r="P12" i="2"/>
  <c r="P99" i="2"/>
  <c r="B35" i="2"/>
  <c r="B82" i="2"/>
  <c r="B69" i="2"/>
  <c r="B130" i="2"/>
  <c r="B36" i="2"/>
  <c r="B110" i="2"/>
  <c r="B131" i="2"/>
  <c r="B59" i="2"/>
  <c r="R99" i="2" l="1"/>
  <c r="R12" i="2"/>
  <c r="M99" i="2"/>
  <c r="O168" i="4" l="1"/>
  <c r="B126" i="2" l="1"/>
  <c r="B115" i="2"/>
  <c r="B88" i="2"/>
  <c r="B136" i="2"/>
  <c r="B127" i="2"/>
  <c r="B58" i="2"/>
  <c r="B129" i="2"/>
  <c r="B46" i="2" l="1"/>
  <c r="B33" i="2"/>
  <c r="B21" i="2"/>
  <c r="B74" i="2"/>
  <c r="B106" i="2"/>
  <c r="B32" i="2"/>
  <c r="B90" i="2"/>
  <c r="B14" i="2"/>
  <c r="B105" i="2"/>
  <c r="B123" i="2"/>
  <c r="B56" i="2"/>
  <c r="B31" i="2"/>
  <c r="B132" i="2"/>
  <c r="B30" i="2"/>
  <c r="B104" i="2"/>
  <c r="B93" i="2"/>
  <c r="B63" i="2"/>
  <c r="B55" i="2"/>
  <c r="B45" i="2"/>
  <c r="B102" i="2"/>
  <c r="B139" i="2"/>
  <c r="B148" i="2"/>
  <c r="B113" i="2"/>
  <c r="M150" i="4" l="1"/>
  <c r="B38" i="2" l="1"/>
  <c r="B61" i="2"/>
  <c r="B13" i="2"/>
  <c r="B103" i="2"/>
  <c r="B140" i="2"/>
  <c r="B147" i="2"/>
  <c r="I150" i="4" l="1"/>
  <c r="K150" i="4"/>
  <c r="B83" i="2" l="1"/>
  <c r="B54" i="2"/>
  <c r="B73" i="2"/>
  <c r="B70" i="2"/>
  <c r="B122" i="2"/>
  <c r="B86" i="2"/>
  <c r="B44" i="2"/>
  <c r="B65" i="2"/>
  <c r="B26" i="2"/>
  <c r="B5" i="2"/>
  <c r="B95" i="2"/>
  <c r="B47" i="2"/>
  <c r="B128" i="2"/>
  <c r="B34" i="2"/>
  <c r="B137" i="2"/>
  <c r="B100" i="2"/>
  <c r="B107" i="2"/>
  <c r="B125" i="2"/>
  <c r="B22" i="2"/>
  <c r="B138" i="2"/>
  <c r="B80" i="2"/>
  <c r="B71" i="2"/>
  <c r="B94" i="2"/>
  <c r="B149" i="2"/>
  <c r="B53" i="2"/>
  <c r="B64" i="2"/>
  <c r="B92" i="2"/>
  <c r="B81" i="2"/>
  <c r="B101" i="2"/>
  <c r="B78" i="2"/>
  <c r="B79" i="2"/>
  <c r="B91" i="2"/>
  <c r="B57" i="2"/>
  <c r="B29" i="2"/>
  <c r="B124" i="2"/>
  <c r="B8" i="2"/>
  <c r="B7" i="2"/>
  <c r="B117" i="2"/>
  <c r="B72" i="2"/>
  <c r="B28" i="2"/>
  <c r="B121" i="2"/>
  <c r="B120" i="2"/>
  <c r="B76" i="2"/>
  <c r="B96" i="2"/>
  <c r="B67" i="2"/>
  <c r="B6" i="2"/>
  <c r="B87" i="2"/>
  <c r="B66" i="2"/>
  <c r="B27" i="2"/>
  <c r="B116" i="2"/>
  <c r="B146" i="2"/>
  <c r="B50" i="2"/>
  <c r="B25" i="2"/>
  <c r="B150" i="2"/>
  <c r="B108" i="2"/>
  <c r="B75" i="2"/>
  <c r="B62" i="2"/>
  <c r="B119" i="2"/>
  <c r="B4" i="2"/>
  <c r="B12" i="2"/>
  <c r="B24" i="2"/>
  <c r="B118" i="2"/>
  <c r="B99" i="2"/>
  <c r="B3" i="2"/>
  <c r="B52" i="2"/>
  <c r="B23" i="2"/>
  <c r="B2" i="2"/>
  <c r="B11" i="2"/>
  <c r="K11" i="2" l="1"/>
  <c r="K142" i="2" s="1"/>
  <c r="P11" i="2" l="1"/>
  <c r="P142" i="2" s="1"/>
  <c r="M11" i="2"/>
  <c r="M142" i="2" s="1"/>
  <c r="R11" i="2" l="1"/>
  <c r="R142" i="2" s="1"/>
</calcChain>
</file>

<file path=xl/sharedStrings.xml><?xml version="1.0" encoding="utf-8"?>
<sst xmlns="http://schemas.openxmlformats.org/spreadsheetml/2006/main" count="1817" uniqueCount="394">
  <si>
    <t>TRX Date</t>
  </si>
  <si>
    <t>Journal Entry</t>
  </si>
  <si>
    <t>Account Number</t>
  </si>
  <si>
    <t>Account Description</t>
  </si>
  <si>
    <t>Originating Master Name</t>
  </si>
  <si>
    <t>Originating Control Number</t>
  </si>
  <si>
    <t>Originating Document Number</t>
  </si>
  <si>
    <t>823443-9-381-0-0000</t>
  </si>
  <si>
    <t>Settlement  Expense</t>
  </si>
  <si>
    <t/>
  </si>
  <si>
    <t>823443-9-381-0-9002</t>
  </si>
  <si>
    <t>Transmix Processing Fee</t>
  </si>
  <si>
    <t>823443-9-381-0-9009</t>
  </si>
  <si>
    <t>Product Loss Expense</t>
  </si>
  <si>
    <t>AMERICAN AIRLINES, INC.</t>
  </si>
  <si>
    <t>BP AMOCO OIL COMPANY</t>
  </si>
  <si>
    <t>EPSILON TRADING, INC</t>
  </si>
  <si>
    <t>MOTIVA</t>
  </si>
  <si>
    <t>SOUTHWEST JET FUEL</t>
  </si>
  <si>
    <t>WORLD FUEL SERVICES, INC.</t>
  </si>
  <si>
    <t>B P Products North America</t>
  </si>
  <si>
    <t>Cenovus Energy Marketing Services, Ltd.</t>
  </si>
  <si>
    <t>Canada Imperial Oil Limited</t>
  </si>
  <si>
    <t>Direct Fuels, L. P.</t>
  </si>
  <si>
    <t>Gladieux Trading &amp; Marketing Co.</t>
  </si>
  <si>
    <t>Kinder Morgan</t>
  </si>
  <si>
    <t>Marathon Petroleum Company LP</t>
  </si>
  <si>
    <t>Amount</t>
  </si>
  <si>
    <t>ShipperCode</t>
  </si>
  <si>
    <t>ProductCode</t>
  </si>
  <si>
    <t>INVNUMBR</t>
  </si>
  <si>
    <t>Price</t>
  </si>
  <si>
    <t>AAL</t>
  </si>
  <si>
    <t>AMO</t>
  </si>
  <si>
    <t>7X</t>
  </si>
  <si>
    <t>APX</t>
  </si>
  <si>
    <t>ART</t>
  </si>
  <si>
    <t>BZA</t>
  </si>
  <si>
    <t>1B</t>
  </si>
  <si>
    <t>CEV</t>
  </si>
  <si>
    <t>7D</t>
  </si>
  <si>
    <t>CHV</t>
  </si>
  <si>
    <t>3D</t>
  </si>
  <si>
    <t>4D</t>
  </si>
  <si>
    <t>CIG</t>
  </si>
  <si>
    <t>CL6</t>
  </si>
  <si>
    <t>CNX</t>
  </si>
  <si>
    <t>CON</t>
  </si>
  <si>
    <t>4M</t>
  </si>
  <si>
    <t>CTR</t>
  </si>
  <si>
    <t>3T</t>
  </si>
  <si>
    <t>4T</t>
  </si>
  <si>
    <t>DDU</t>
  </si>
  <si>
    <t>DFL</t>
  </si>
  <si>
    <t>EQU</t>
  </si>
  <si>
    <t>ETI</t>
  </si>
  <si>
    <t>EXN</t>
  </si>
  <si>
    <t>FHR</t>
  </si>
  <si>
    <t>GLC</t>
  </si>
  <si>
    <t>GLR</t>
  </si>
  <si>
    <t>HRM</t>
  </si>
  <si>
    <t>HWT</t>
  </si>
  <si>
    <t>JDS</t>
  </si>
  <si>
    <t>KME</t>
  </si>
  <si>
    <t>KOR</t>
  </si>
  <si>
    <t>MAC</t>
  </si>
  <si>
    <t>MTV</t>
  </si>
  <si>
    <t>4H</t>
  </si>
  <si>
    <t>7B</t>
  </si>
  <si>
    <t>7C</t>
  </si>
  <si>
    <t>MUC</t>
  </si>
  <si>
    <t>MUS</t>
  </si>
  <si>
    <t>MXE</t>
  </si>
  <si>
    <t>NOB</t>
  </si>
  <si>
    <t>NPT</t>
  </si>
  <si>
    <t>PHI</t>
  </si>
  <si>
    <t>QTC</t>
  </si>
  <si>
    <t>SEM</t>
  </si>
  <si>
    <t>SHT</t>
  </si>
  <si>
    <t>9A</t>
  </si>
  <si>
    <t>SHZ</t>
  </si>
  <si>
    <t>STO</t>
  </si>
  <si>
    <t>SWJ</t>
  </si>
  <si>
    <t>TMS</t>
  </si>
  <si>
    <t>TRA</t>
  </si>
  <si>
    <t>UAL</t>
  </si>
  <si>
    <t>UPF</t>
  </si>
  <si>
    <t>USO</t>
  </si>
  <si>
    <t>VAL</t>
  </si>
  <si>
    <t>4C</t>
  </si>
  <si>
    <t>6Y</t>
  </si>
  <si>
    <t>WFS</t>
  </si>
  <si>
    <t>Shipper Name</t>
  </si>
  <si>
    <t>Product Name</t>
  </si>
  <si>
    <t>Beg Inv</t>
  </si>
  <si>
    <t>Receipts</t>
  </si>
  <si>
    <t>Deliveries</t>
  </si>
  <si>
    <t>Ending Inv</t>
  </si>
  <si>
    <t>Actual Inv</t>
  </si>
  <si>
    <t>Loss Allowance</t>
  </si>
  <si>
    <t>Naphtha Heavy &gt;200ppm</t>
  </si>
  <si>
    <t>American Airlines</t>
  </si>
  <si>
    <t>Natural Gasoline</t>
  </si>
  <si>
    <t>BP Amoco</t>
  </si>
  <si>
    <t>Alkylate</t>
  </si>
  <si>
    <t>Apex Oil</t>
  </si>
  <si>
    <t>Raffinate</t>
  </si>
  <si>
    <t>American River</t>
  </si>
  <si>
    <t>BCE</t>
  </si>
  <si>
    <t>Barclays Capital</t>
  </si>
  <si>
    <t>High Sulfur Natural Gasoline</t>
  </si>
  <si>
    <t>BPL</t>
  </si>
  <si>
    <t>Buckeye Pipeline</t>
  </si>
  <si>
    <t>BP North Am</t>
  </si>
  <si>
    <t>Cenovus Energy</t>
  </si>
  <si>
    <t>Chevron</t>
  </si>
  <si>
    <t>Citigroup Energy</t>
  </si>
  <si>
    <t>U/L Prem-N/O WPL-A</t>
  </si>
  <si>
    <t>Canada Imperial Oil</t>
  </si>
  <si>
    <t>3C</t>
  </si>
  <si>
    <t>PBOBVOC1-CM-BlendStock</t>
  </si>
  <si>
    <t>Phillips 66</t>
  </si>
  <si>
    <t>CHS</t>
  </si>
  <si>
    <t>Center Oil</t>
  </si>
  <si>
    <t>US Govt</t>
  </si>
  <si>
    <t>Direct Fuels</t>
  </si>
  <si>
    <t>PBOB NVOC1-CM-BlendStock</t>
  </si>
  <si>
    <t>Shell Oil Products</t>
  </si>
  <si>
    <t>Epsilon Trading</t>
  </si>
  <si>
    <t>EVA</t>
  </si>
  <si>
    <t>Shell Trading</t>
  </si>
  <si>
    <t>ExxonMobil</t>
  </si>
  <si>
    <t>EXP</t>
  </si>
  <si>
    <t>Explorer Pipeline Company</t>
  </si>
  <si>
    <t>RBOB</t>
  </si>
  <si>
    <t>Flint Hills</t>
  </si>
  <si>
    <t>FOC</t>
  </si>
  <si>
    <t>Total Petro</t>
  </si>
  <si>
    <t>Premium product</t>
  </si>
  <si>
    <t>GAV</t>
  </si>
  <si>
    <t>Gavilon Group</t>
  </si>
  <si>
    <t>U/L Reg-N/O WPL-N</t>
  </si>
  <si>
    <t>GEW</t>
  </si>
  <si>
    <t>George E. Warren</t>
  </si>
  <si>
    <t>Glencore</t>
  </si>
  <si>
    <t>Gladieux</t>
  </si>
  <si>
    <t>GRO</t>
  </si>
  <si>
    <t>Growmark</t>
  </si>
  <si>
    <t>U/L Reg-Gas FG-2</t>
  </si>
  <si>
    <t>HAA</t>
  </si>
  <si>
    <t>Hess Energy Trading</t>
  </si>
  <si>
    <t>HollyFrontier</t>
  </si>
  <si>
    <t>Hartford Wood</t>
  </si>
  <si>
    <t>U/L Reg-Gas Seg</t>
  </si>
  <si>
    <t>JD Street</t>
  </si>
  <si>
    <t>Koch Supply</t>
  </si>
  <si>
    <t>Marathon Ashland</t>
  </si>
  <si>
    <t>MSC</t>
  </si>
  <si>
    <t>Morgan Stanley</t>
  </si>
  <si>
    <t>MST</t>
  </si>
  <si>
    <t>Motiva</t>
  </si>
  <si>
    <t>Murphy</t>
  </si>
  <si>
    <t>Musket</t>
  </si>
  <si>
    <t>MetroPlex</t>
  </si>
  <si>
    <t>Noble Petro</t>
  </si>
  <si>
    <t>NUS</t>
  </si>
  <si>
    <t>Nu Star Energy</t>
  </si>
  <si>
    <t>Phillips</t>
  </si>
  <si>
    <t>PTC</t>
  </si>
  <si>
    <t>Petroleum Traders Corp</t>
  </si>
  <si>
    <t>QuikTrip</t>
  </si>
  <si>
    <t>RBOB VOC1-CM-BlendStock</t>
  </si>
  <si>
    <t>Sheetz</t>
  </si>
  <si>
    <t>Statoil</t>
  </si>
  <si>
    <t>SW Jet</t>
  </si>
  <si>
    <t>TAA</t>
  </si>
  <si>
    <t>Truman Arnold</t>
  </si>
  <si>
    <t>Total Specialties</t>
  </si>
  <si>
    <t>Trafigura</t>
  </si>
  <si>
    <t>RBOB NVOC1-CM-Blend Stock</t>
  </si>
  <si>
    <t>United Aviation Fuels</t>
  </si>
  <si>
    <t>UPS Fuel</t>
  </si>
  <si>
    <t>US Oil</t>
  </si>
  <si>
    <t>Valero</t>
  </si>
  <si>
    <t>VTL</t>
  </si>
  <si>
    <t>Vitol</t>
  </si>
  <si>
    <t>World Fuel</t>
  </si>
  <si>
    <t>RFG VOC1-CM-REG</t>
  </si>
  <si>
    <t>WPL</t>
  </si>
  <si>
    <t>Magellan</t>
  </si>
  <si>
    <t>4K</t>
  </si>
  <si>
    <t>Sub Octane Blend Stock</t>
  </si>
  <si>
    <t>Sub Octane</t>
  </si>
  <si>
    <t>4S</t>
  </si>
  <si>
    <t>RFG VOC2-RBOB-CABLND</t>
  </si>
  <si>
    <t>4X</t>
  </si>
  <si>
    <t>RFGNVOC2-RBOB-CABLND</t>
  </si>
  <si>
    <t>JP-8 Military Jet</t>
  </si>
  <si>
    <t>Jet Fuel A .30S FJ-1</t>
  </si>
  <si>
    <t>Jet Fuel A     WPL-Q</t>
  </si>
  <si>
    <t>J-40 Jet-A Buff-Stk</t>
  </si>
  <si>
    <t>Kerosene</t>
  </si>
  <si>
    <t>ULSD On Road</t>
  </si>
  <si>
    <t>ULSD with 5% BioDiesel</t>
  </si>
  <si>
    <t>ULSD Texas LED</t>
  </si>
  <si>
    <t>ULSD Buffer for Diluent</t>
  </si>
  <si>
    <t>No.2FO 40C WPL ULSD OnRd</t>
  </si>
  <si>
    <t>Transmix Generated</t>
  </si>
  <si>
    <t>TMX Price</t>
  </si>
  <si>
    <t>Transmix</t>
  </si>
  <si>
    <t>Assigned Transmix</t>
  </si>
  <si>
    <t>Suncor Energy</t>
  </si>
  <si>
    <t>Unknown</t>
  </si>
  <si>
    <t>November Beginning Inventory does not agree with October Ending Inventory</t>
  </si>
  <si>
    <t>Product Loss is a reclass entry out of Settlement Expense to Product Loss expense</t>
  </si>
  <si>
    <t>What is the calculation for product loss</t>
  </si>
  <si>
    <t>Processing Fee is a reclass entry from one transmix account into another transmix account</t>
  </si>
  <si>
    <t>Loss Allowance is a reclass entry from Settlement Expense to Loss Allowance revenue.</t>
  </si>
  <si>
    <t>Bio-Diesel, Motiva calculated a loss allowance of 94 bbls,</t>
  </si>
  <si>
    <t>however, no it was removed from the calculations for November</t>
  </si>
  <si>
    <t>Buckeye entry into Transmix 236,055.91--what is this?</t>
  </si>
  <si>
    <t>Shell Trading entry for (35,635.95)--what is this?</t>
  </si>
  <si>
    <t>Entries are made for all over/shorts---paying shorts and billing overs</t>
  </si>
  <si>
    <t>Why is there an entry for the net effect?</t>
  </si>
  <si>
    <t>Row Labels</t>
  </si>
  <si>
    <t>Grand Total</t>
  </si>
  <si>
    <t>Sum of Beg Inv</t>
  </si>
  <si>
    <t>Sum of Receipts</t>
  </si>
  <si>
    <t>Sum of Ending Inv</t>
  </si>
  <si>
    <t>Sum of (Over)/Short</t>
  </si>
  <si>
    <t>Sum of Net (Over)/Short</t>
  </si>
  <si>
    <t>Sum of Deliveries</t>
  </si>
  <si>
    <t>Sum of Actual Inv</t>
  </si>
  <si>
    <t>Tank bottoms from October report did not carry to November report</t>
  </si>
  <si>
    <t>ITO</t>
  </si>
  <si>
    <t>IPC USA, INC</t>
  </si>
  <si>
    <t>MARATHON  PETROLEUM CO, LLC</t>
  </si>
  <si>
    <t>U. S. OIL COMPANY/DIV U.S.VENTURE, INC</t>
  </si>
  <si>
    <t>Statoil Marketing and Trading</t>
  </si>
  <si>
    <t>Sum of Loss Allowance2</t>
  </si>
  <si>
    <t>Average of Price</t>
  </si>
  <si>
    <t>Sum of Loss Allowance</t>
  </si>
  <si>
    <t>Validation</t>
  </si>
  <si>
    <t>SettlementYear</t>
  </si>
  <si>
    <t>SettlementMonth</t>
  </si>
  <si>
    <t>BI</t>
  </si>
  <si>
    <t>RC</t>
  </si>
  <si>
    <t>DL</t>
  </si>
  <si>
    <t>EI</t>
  </si>
  <si>
    <t>AI</t>
  </si>
  <si>
    <t>LA</t>
  </si>
  <si>
    <t>OS</t>
  </si>
  <si>
    <t>NETOS</t>
  </si>
  <si>
    <t>LineAmount</t>
  </si>
  <si>
    <t>Ending Inv Prior Month</t>
  </si>
  <si>
    <t>NOBLE AMERICAS CORP</t>
  </si>
  <si>
    <t>NOBLE PETRO, INC</t>
  </si>
  <si>
    <t>TOTAL SPECIALTIES USA, INC</t>
  </si>
  <si>
    <t>3S</t>
  </si>
  <si>
    <t>UPS FUEL SERVICES INC</t>
  </si>
  <si>
    <r>
      <rPr>
        <b/>
        <u/>
        <sz val="11"/>
        <color rgb="FFFF0000"/>
        <rFont val="Calibri"/>
        <family val="2"/>
        <scheme val="minor"/>
      </rPr>
      <t>(Over)</t>
    </r>
    <r>
      <rPr>
        <b/>
        <u/>
        <sz val="11"/>
        <color theme="1"/>
        <rFont val="Calibri"/>
        <family val="2"/>
        <scheme val="minor"/>
      </rPr>
      <t>/Short</t>
    </r>
  </si>
  <si>
    <r>
      <t xml:space="preserve">Net </t>
    </r>
    <r>
      <rPr>
        <b/>
        <u/>
        <sz val="11"/>
        <color rgb="FFFF0000"/>
        <rFont val="Calibri"/>
        <family val="2"/>
        <scheme val="minor"/>
      </rPr>
      <t>(Over)</t>
    </r>
    <r>
      <rPr>
        <b/>
        <u/>
        <sz val="11"/>
        <color theme="1"/>
        <rFont val="Calibri"/>
        <family val="2"/>
        <scheme val="minor"/>
      </rPr>
      <t>/Short</t>
    </r>
  </si>
  <si>
    <r>
      <t xml:space="preserve">Gross </t>
    </r>
    <r>
      <rPr>
        <b/>
        <u/>
        <sz val="11"/>
        <color rgb="FFFF0000"/>
        <rFont val="Calibri"/>
        <family val="2"/>
        <scheme val="minor"/>
      </rPr>
      <t>(Over)</t>
    </r>
    <r>
      <rPr>
        <b/>
        <u/>
        <sz val="11"/>
        <color theme="1"/>
        <rFont val="Calibri"/>
        <family val="2"/>
        <scheme val="minor"/>
      </rPr>
      <t>/Short</t>
    </r>
  </si>
  <si>
    <t>4U</t>
  </si>
  <si>
    <t>LDA</t>
  </si>
  <si>
    <t>SHELL TRADING (US) CO</t>
  </si>
  <si>
    <t>SHEETZ, INC</t>
  </si>
  <si>
    <t>Louis Dreyfus</t>
  </si>
  <si>
    <t>Agrees with GL</t>
  </si>
  <si>
    <t>Sum of Gross (Over)/Short</t>
  </si>
  <si>
    <t>TOP</t>
  </si>
  <si>
    <t>3_</t>
  </si>
  <si>
    <t>PBOB</t>
  </si>
  <si>
    <t>Premium Discount</t>
  </si>
  <si>
    <t>`</t>
  </si>
  <si>
    <t>Topco Associates</t>
  </si>
  <si>
    <t>HARTFORD-WOOD RIVER TERMINAL</t>
  </si>
  <si>
    <t>CONOCOPHILLIPS</t>
  </si>
  <si>
    <t>UNITED AVIATION FUELS CORP</t>
  </si>
  <si>
    <t>Sum of Net (Over)/Short2</t>
  </si>
  <si>
    <t>KSR</t>
  </si>
  <si>
    <t>7V</t>
  </si>
  <si>
    <t>MFD</t>
  </si>
  <si>
    <t>Kansas City Southern</t>
  </si>
  <si>
    <t>Mansfield Oil Company</t>
  </si>
  <si>
    <t>ULSD Payback Bbls</t>
  </si>
  <si>
    <t>ULSD</t>
  </si>
  <si>
    <t>SettlementRunId</t>
  </si>
  <si>
    <t>AutoGenerated</t>
  </si>
  <si>
    <t>HUS</t>
  </si>
  <si>
    <t>Huskey</t>
  </si>
  <si>
    <t>CITIGROUP ENERGY, INC.</t>
  </si>
  <si>
    <t>CENTER OIL COMPANY</t>
  </si>
  <si>
    <t>QT FUELS, INCORPORATED</t>
  </si>
  <si>
    <t>Husky Energy</t>
  </si>
  <si>
    <t>Water</t>
  </si>
  <si>
    <t>SUN</t>
  </si>
  <si>
    <t>FLINT HILLS RESOURCES, L. P.</t>
  </si>
  <si>
    <t>GROMARK, INC.</t>
  </si>
  <si>
    <t>TRAFIGURA AG</t>
  </si>
  <si>
    <t>Sunoco Partners</t>
  </si>
  <si>
    <t>Id</t>
  </si>
  <si>
    <t>51</t>
  </si>
  <si>
    <t>45</t>
  </si>
  <si>
    <t>75</t>
  </si>
  <si>
    <t>92</t>
  </si>
  <si>
    <t>97</t>
  </si>
  <si>
    <t>26</t>
  </si>
  <si>
    <t>44</t>
  </si>
  <si>
    <t>42</t>
  </si>
  <si>
    <t>12</t>
  </si>
  <si>
    <t>14</t>
  </si>
  <si>
    <t>52</t>
  </si>
  <si>
    <t>Explorer Tank</t>
  </si>
  <si>
    <t>CHS, INC</t>
  </si>
  <si>
    <t>Glencore LTD.</t>
  </si>
  <si>
    <t>J. D. Street &amp; Co.</t>
  </si>
  <si>
    <t>MURPHY OIL CORP</t>
  </si>
  <si>
    <t>off due to 5% biodiesel</t>
  </si>
  <si>
    <t>18</t>
  </si>
  <si>
    <t>1E</t>
  </si>
  <si>
    <t>BNR</t>
  </si>
  <si>
    <t>FP2</t>
  </si>
  <si>
    <t>UNP</t>
  </si>
  <si>
    <t>wfs</t>
  </si>
  <si>
    <t>OSINV100000052945</t>
  </si>
  <si>
    <t>OSINV100000052946</t>
  </si>
  <si>
    <t>APEX OIL COMPANY</t>
  </si>
  <si>
    <t>OSINV100000052947</t>
  </si>
  <si>
    <t>AMERICAN RIVER TRANSPORT</t>
  </si>
  <si>
    <t>OSINV100000052948</t>
  </si>
  <si>
    <t>OSINV100000052953</t>
  </si>
  <si>
    <t>OSINV100000052955</t>
  </si>
  <si>
    <t>OSINV100000052956</t>
  </si>
  <si>
    <t>SHELL OIL PRODUCTS US</t>
  </si>
  <si>
    <t>OSINV100000052958</t>
  </si>
  <si>
    <t>OSINV100000052959</t>
  </si>
  <si>
    <t>OSINV100000052960</t>
  </si>
  <si>
    <t>EXXONMOBIL OIL CORP</t>
  </si>
  <si>
    <t>OSINV100000052961</t>
  </si>
  <si>
    <t>OSINV100000052962</t>
  </si>
  <si>
    <t>FREEPOINT COMMODITIES</t>
  </si>
  <si>
    <t>OSINV100000052963</t>
  </si>
  <si>
    <t>GEORGE E. WARREN CORP.</t>
  </si>
  <si>
    <t>OSINV100000052964</t>
  </si>
  <si>
    <t>OSINV100000052967</t>
  </si>
  <si>
    <t>OSINV100000052970</t>
  </si>
  <si>
    <t>OSINV100000052973</t>
  </si>
  <si>
    <t>OSINV100000052975</t>
  </si>
  <si>
    <t>OSINV100000052976</t>
  </si>
  <si>
    <t>OSINV100000052978</t>
  </si>
  <si>
    <t>OSINV100000052979</t>
  </si>
  <si>
    <t>OSINV100000052980</t>
  </si>
  <si>
    <t>OSINV100000052981</t>
  </si>
  <si>
    <t>OSINV100000052982</t>
  </si>
  <si>
    <t>OSINV100000052985</t>
  </si>
  <si>
    <t>OSINV100000052986</t>
  </si>
  <si>
    <t>OSINV100000052988</t>
  </si>
  <si>
    <t>OSINV100000052989</t>
  </si>
  <si>
    <t>OSINV100000052991</t>
  </si>
  <si>
    <t>OSINV100000052992</t>
  </si>
  <si>
    <t>OSINV100000052994</t>
  </si>
  <si>
    <t>Burlington Northern Railroad</t>
  </si>
  <si>
    <t>OSINV100000052949</t>
  </si>
  <si>
    <t>OSINV100000052950</t>
  </si>
  <si>
    <t>OSINV100000052951</t>
  </si>
  <si>
    <t>Chevron, U.S.A., Inc.</t>
  </si>
  <si>
    <t>OSINV100000052952</t>
  </si>
  <si>
    <t>OSINV100000052954</t>
  </si>
  <si>
    <t>OSINV100000052957</t>
  </si>
  <si>
    <t>OSINV100000052965</t>
  </si>
  <si>
    <t>OSINV100000052966</t>
  </si>
  <si>
    <t>HollyFrontier Refining &amp; Marketing LLC</t>
  </si>
  <si>
    <t>OSINV100000052968</t>
  </si>
  <si>
    <t>OSINV100000052969</t>
  </si>
  <si>
    <t>OSINV100000052971</t>
  </si>
  <si>
    <t>OSINV100000052972</t>
  </si>
  <si>
    <t>Morgan Stanley TransMontaigne</t>
  </si>
  <si>
    <t>OSINV100000052974</t>
  </si>
  <si>
    <t>Metroplex Energy, Inc.</t>
  </si>
  <si>
    <t>OSINV100000052977</t>
  </si>
  <si>
    <t>OSINV100000052983</t>
  </si>
  <si>
    <t>Sunoco LLC</t>
  </si>
  <si>
    <t>OSINV100000052984</t>
  </si>
  <si>
    <t>Topco Associates, LLC</t>
  </si>
  <si>
    <t>OSINV100000052987</t>
  </si>
  <si>
    <t>Union Pacific Railroad</t>
  </si>
  <si>
    <t>OSINV100000052990</t>
  </si>
  <si>
    <t>Valero Refining Company</t>
  </si>
  <si>
    <t>OSINV100000052993</t>
  </si>
  <si>
    <t>OSINV100000052995</t>
  </si>
  <si>
    <t>CITGO PRODUCTS PIPELINE COo.</t>
  </si>
  <si>
    <t>3RD QTR 2014</t>
  </si>
  <si>
    <t>Product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</si>
</sst>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_(* #,##0.000_);_(* \(#,##0.000\);_(* &quot;-&quot;??_);_(@_)"/>
    <numFmt numFmtId="167" formatCode="#,##0.00000_);[Red]\(#,##0.00000\)"/>
    <numFmt numFmtId="168" formatCode="_(* #,##0.0000_);_(* \(#,##0.0000\);_(* &quot;-&quot;??_);_(@_)"/>
    <numFmt numFmtId="169" formatCode="#,##0.000000_);[Red]\(#,##0.000000\)"/>
    <numFmt numFmtId="170" formatCode="#,##0.0000_);[Red]\(#,##0.0000\)"/>
    <numFmt numFmtId="171" formatCode="#,##0.0000000_);[Red]\(#,##0.0000000\)"/>
  </numFmts>
  <fonts count="26" x14ac:knownFonts="1">
    <font>
      <sz val="9"/>
      <name val="Segoe U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Segoe UI"/>
      <family val="2"/>
    </font>
    <font>
      <sz val="9"/>
      <name val="Segoe UI"/>
      <family val="2"/>
    </font>
    <font>
      <b/>
      <u/>
      <sz val="11"/>
      <color theme="1"/>
      <name val="Calibri"/>
      <family val="2"/>
      <scheme val="minor"/>
    </font>
    <font>
      <sz val="11"/>
      <name val="Segoe UI"/>
      <family val="2"/>
    </font>
    <font>
      <b/>
      <sz val="11"/>
      <name val="Segoe U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9"/>
      <name val="Segoe UI"/>
      <family val="2"/>
    </font>
    <font>
      <b/>
      <u val="double"/>
      <sz val="11"/>
      <name val="Calibri"/>
      <family val="2"/>
      <scheme val="minor"/>
    </font>
    <font>
      <b/>
      <u val="doubleAccounting"/>
      <sz val="11"/>
      <name val="Calibri"/>
      <family val="2"/>
      <scheme val="minor"/>
    </font>
    <font>
      <b/>
      <u val="double"/>
      <sz val="11"/>
      <name val="Segoe UI"/>
      <family val="2"/>
    </font>
    <font>
      <b/>
      <u/>
      <sz val="11"/>
      <color rgb="FFFF0000"/>
      <name val="Calibri"/>
      <family val="2"/>
      <scheme val="minor"/>
    </font>
    <font>
      <sz val="11"/>
      <color rgb="FF00B050"/>
      <name val="Segoe UI"/>
      <family val="2"/>
    </font>
    <font>
      <sz val="9"/>
      <name val="Segoe UI"/>
      <family val="2"/>
    </font>
    <font>
      <b/>
      <sz val="12"/>
      <name val="Calibri"/>
      <family val="2"/>
      <scheme val="minor"/>
    </font>
    <font>
      <sz val="11"/>
      <color theme="1"/>
      <name val="Calibri"/>
      <scheme val="minor"/>
    </font>
    <font>
      <sz val="12"/>
      <name val="Segoe UI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3">
    <xf numFmtId="0" fontId="0" fillId="0" borderId="0">
      <alignment vertical="center"/>
    </xf>
    <xf numFmtId="43" fontId="8" fillId="0" borderId="0" applyFont="0" applyFill="0" applyBorder="0" applyAlignment="0" applyProtection="0"/>
    <xf numFmtId="0" fontId="7" fillId="0" borderId="0"/>
    <xf numFmtId="0" fontId="6" fillId="0" borderId="0"/>
    <xf numFmtId="0" fontId="22" fillId="0" borderId="0">
      <alignment vertical="center"/>
    </xf>
    <xf numFmtId="43" fontId="8" fillId="0" borderId="0" applyFont="0" applyFill="0" applyBorder="0" applyAlignment="0" applyProtection="0"/>
    <xf numFmtId="0" fontId="6" fillId="0" borderId="0"/>
    <xf numFmtId="0" fontId="5" fillId="0" borderId="0"/>
    <xf numFmtId="43" fontId="5" fillId="0" borderId="0" applyFont="0" applyFill="0" applyBorder="0" applyAlignment="0" applyProtection="0"/>
    <xf numFmtId="0" fontId="4" fillId="0" borderId="0"/>
    <xf numFmtId="0" fontId="3" fillId="0" borderId="0"/>
    <xf numFmtId="0" fontId="2" fillId="0" borderId="0"/>
    <xf numFmtId="0" fontId="1" fillId="0" borderId="0"/>
  </cellStyleXfs>
  <cellXfs count="135">
    <xf numFmtId="0" fontId="0" fillId="0" borderId="0" xfId="0">
      <alignment vertical="center"/>
    </xf>
    <xf numFmtId="14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40" fontId="0" fillId="0" borderId="0" xfId="0" applyNumberFormat="1">
      <alignment vertical="center"/>
    </xf>
    <xf numFmtId="0" fontId="0" fillId="0" borderId="0" xfId="0" applyAlignment="1"/>
    <xf numFmtId="0" fontId="10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  <xf numFmtId="43" fontId="10" fillId="0" borderId="0" xfId="1" applyNumberFormat="1" applyFont="1" applyAlignment="1">
      <alignment horizontal="center"/>
    </xf>
    <xf numFmtId="164" fontId="10" fillId="0" borderId="0" xfId="1" applyNumberFormat="1" applyFont="1" applyAlignment="1">
      <alignment horizontal="center"/>
    </xf>
    <xf numFmtId="40" fontId="1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left"/>
    </xf>
    <xf numFmtId="38" fontId="11" fillId="0" borderId="0" xfId="1" applyNumberFormat="1" applyFont="1" applyAlignment="1"/>
    <xf numFmtId="40" fontId="11" fillId="0" borderId="0" xfId="1" applyNumberFormat="1" applyFont="1" applyAlignment="1"/>
    <xf numFmtId="0" fontId="11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164" fontId="11" fillId="0" borderId="0" xfId="1" applyNumberFormat="1" applyFont="1" applyAlignment="1">
      <alignment vertical="center"/>
    </xf>
    <xf numFmtId="40" fontId="11" fillId="0" borderId="0" xfId="1" applyNumberFormat="1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164" fontId="12" fillId="0" borderId="0" xfId="1" applyNumberFormat="1" applyFont="1" applyAlignment="1">
      <alignment vertical="center"/>
    </xf>
    <xf numFmtId="38" fontId="12" fillId="0" borderId="0" xfId="1" applyNumberFormat="1" applyFont="1" applyAlignment="1"/>
    <xf numFmtId="40" fontId="12" fillId="0" borderId="0" xfId="1" applyNumberFormat="1" applyFont="1" applyAlignment="1"/>
    <xf numFmtId="40" fontId="12" fillId="0" borderId="0" xfId="1" applyNumberFormat="1" applyFont="1" applyAlignment="1">
      <alignment vertical="center"/>
    </xf>
    <xf numFmtId="40" fontId="11" fillId="0" borderId="0" xfId="0" applyNumberFormat="1" applyFont="1">
      <alignment vertical="center"/>
    </xf>
    <xf numFmtId="43" fontId="11" fillId="0" borderId="0" xfId="1" applyFont="1" applyAlignment="1">
      <alignment vertical="center"/>
    </xf>
    <xf numFmtId="0" fontId="9" fillId="0" borderId="0" xfId="0" applyFont="1" applyAlignment="1"/>
    <xf numFmtId="0" fontId="13" fillId="0" borderId="0" xfId="0" applyFont="1" applyAlignment="1"/>
    <xf numFmtId="43" fontId="13" fillId="0" borderId="0" xfId="1" applyFont="1" applyAlignme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38" fontId="14" fillId="0" borderId="0" xfId="1" applyNumberFormat="1" applyFont="1" applyAlignment="1"/>
    <xf numFmtId="40" fontId="14" fillId="0" borderId="0" xfId="1" applyNumberFormat="1" applyFont="1" applyAlignment="1"/>
    <xf numFmtId="164" fontId="14" fillId="0" borderId="0" xfId="1" applyNumberFormat="1" applyFont="1" applyAlignment="1">
      <alignment vertical="center"/>
    </xf>
    <xf numFmtId="0" fontId="13" fillId="0" borderId="0" xfId="0" applyFont="1" applyAlignment="1">
      <alignment horizontal="center" vertical="center"/>
    </xf>
    <xf numFmtId="164" fontId="13" fillId="0" borderId="0" xfId="1" applyNumberFormat="1" applyFont="1" applyAlignment="1">
      <alignment vertical="center"/>
    </xf>
    <xf numFmtId="40" fontId="13" fillId="0" borderId="0" xfId="1" applyNumberFormat="1" applyFont="1" applyAlignment="1">
      <alignment vertical="center"/>
    </xf>
    <xf numFmtId="40" fontId="13" fillId="0" borderId="0" xfId="0" applyNumberFormat="1" applyFont="1">
      <alignment vertical="center"/>
    </xf>
    <xf numFmtId="14" fontId="13" fillId="0" borderId="0" xfId="0" applyNumberFormat="1" applyFont="1" applyAlignment="1">
      <alignment vertical="center"/>
    </xf>
    <xf numFmtId="1" fontId="13" fillId="0" borderId="0" xfId="0" applyNumberFormat="1" applyFont="1" applyAlignment="1">
      <alignment vertical="center"/>
    </xf>
    <xf numFmtId="0" fontId="0" fillId="0" borderId="0" xfId="0" pivotButton="1">
      <alignment vertical="center"/>
    </xf>
    <xf numFmtId="0" fontId="15" fillId="0" borderId="0" xfId="0" applyFont="1">
      <alignment vertical="center"/>
    </xf>
    <xf numFmtId="0" fontId="11" fillId="0" borderId="0" xfId="0" applyFont="1" applyFill="1" applyAlignment="1"/>
    <xf numFmtId="38" fontId="11" fillId="0" borderId="0" xfId="1" applyNumberFormat="1" applyFont="1" applyFill="1" applyAlignment="1"/>
    <xf numFmtId="40" fontId="12" fillId="0" borderId="0" xfId="0" applyNumberFormat="1" applyFont="1">
      <alignment vertical="center"/>
    </xf>
    <xf numFmtId="0" fontId="8" fillId="0" borderId="0" xfId="0" applyFont="1">
      <alignment vertical="center"/>
    </xf>
    <xf numFmtId="0" fontId="0" fillId="0" borderId="0" xfId="0" applyFont="1" applyAlignment="1"/>
    <xf numFmtId="0" fontId="16" fillId="0" borderId="0" xfId="0" applyFont="1">
      <alignment vertical="center"/>
    </xf>
    <xf numFmtId="40" fontId="17" fillId="0" borderId="0" xfId="1" applyNumberFormat="1" applyFont="1" applyAlignment="1">
      <alignment vertical="center"/>
    </xf>
    <xf numFmtId="38" fontId="12" fillId="3" borderId="0" xfId="1" applyNumberFormat="1" applyFont="1" applyFill="1" applyAlignment="1"/>
    <xf numFmtId="38" fontId="17" fillId="0" borderId="0" xfId="1" applyNumberFormat="1" applyFont="1" applyAlignment="1"/>
    <xf numFmtId="14" fontId="11" fillId="0" borderId="0" xfId="0" applyNumberFormat="1" applyFont="1" applyAlignment="1">
      <alignment vertical="center"/>
    </xf>
    <xf numFmtId="1" fontId="11" fillId="0" borderId="0" xfId="0" applyNumberFormat="1" applyFont="1" applyAlignment="1">
      <alignment vertical="center"/>
    </xf>
    <xf numFmtId="43" fontId="18" fillId="0" borderId="0" xfId="1" applyFont="1" applyAlignment="1"/>
    <xf numFmtId="40" fontId="0" fillId="0" borderId="0" xfId="0" applyNumberFormat="1" applyFill="1">
      <alignment vertical="center"/>
    </xf>
    <xf numFmtId="0" fontId="7" fillId="0" borderId="0" xfId="2"/>
    <xf numFmtId="165" fontId="11" fillId="0" borderId="0" xfId="0" applyNumberFormat="1" applyFont="1" applyAlignment="1"/>
    <xf numFmtId="165" fontId="11" fillId="0" borderId="0" xfId="0" applyNumberFormat="1" applyFont="1" applyFill="1" applyAlignment="1"/>
    <xf numFmtId="40" fontId="19" fillId="0" borderId="0" xfId="0" applyNumberFormat="1" applyFont="1">
      <alignment vertical="center"/>
    </xf>
    <xf numFmtId="38" fontId="21" fillId="0" borderId="0" xfId="1" applyNumberFormat="1" applyFont="1" applyAlignment="1"/>
    <xf numFmtId="166" fontId="11" fillId="0" borderId="0" xfId="0" applyNumberFormat="1" applyFont="1">
      <alignment vertical="center"/>
    </xf>
    <xf numFmtId="43" fontId="11" fillId="0" borderId="0" xfId="1" applyFont="1" applyAlignment="1"/>
    <xf numFmtId="167" fontId="0" fillId="0" borderId="0" xfId="0" applyNumberFormat="1">
      <alignment vertical="center"/>
    </xf>
    <xf numFmtId="0" fontId="8" fillId="0" borderId="0" xfId="0" applyFont="1" applyAlignment="1">
      <alignment horizontal="left"/>
    </xf>
    <xf numFmtId="0" fontId="16" fillId="0" borderId="0" xfId="0" applyFont="1" applyAlignment="1">
      <alignment horizontal="right" vertical="center"/>
    </xf>
    <xf numFmtId="0" fontId="8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Font="1" applyAlignment="1">
      <alignment horizontal="left"/>
    </xf>
    <xf numFmtId="40" fontId="11" fillId="0" borderId="0" xfId="0" applyNumberFormat="1" applyFont="1" applyAlignment="1"/>
    <xf numFmtId="165" fontId="11" fillId="0" borderId="0" xfId="0" applyNumberFormat="1" applyFont="1">
      <alignment vertical="center"/>
    </xf>
    <xf numFmtId="164" fontId="7" fillId="0" borderId="0" xfId="1" applyNumberFormat="1" applyFont="1"/>
    <xf numFmtId="40" fontId="10" fillId="0" borderId="0" xfId="0" applyNumberFormat="1" applyFont="1" applyAlignment="1">
      <alignment horizontal="center"/>
    </xf>
    <xf numFmtId="38" fontId="11" fillId="6" borderId="0" xfId="1" applyNumberFormat="1" applyFont="1" applyFill="1" applyAlignment="1"/>
    <xf numFmtId="164" fontId="11" fillId="6" borderId="0" xfId="1" applyNumberFormat="1" applyFont="1" applyFill="1" applyAlignment="1">
      <alignment vertical="center"/>
    </xf>
    <xf numFmtId="40" fontId="11" fillId="7" borderId="0" xfId="1" applyNumberFormat="1" applyFont="1" applyFill="1" applyAlignment="1"/>
    <xf numFmtId="0" fontId="3" fillId="0" borderId="0" xfId="10"/>
    <xf numFmtId="49" fontId="3" fillId="0" borderId="0" xfId="10" applyNumberFormat="1"/>
    <xf numFmtId="43" fontId="16" fillId="0" borderId="0" xfId="1" applyFont="1" applyAlignment="1">
      <alignment vertical="center"/>
    </xf>
    <xf numFmtId="0" fontId="3" fillId="0" borderId="0" xfId="10"/>
    <xf numFmtId="14" fontId="3" fillId="0" borderId="0" xfId="10" applyNumberFormat="1"/>
    <xf numFmtId="49" fontId="3" fillId="0" borderId="0" xfId="10" applyNumberFormat="1"/>
    <xf numFmtId="43" fontId="0" fillId="0" borderId="0" xfId="1" applyFont="1" applyAlignment="1">
      <alignment vertical="center"/>
    </xf>
    <xf numFmtId="39" fontId="16" fillId="0" borderId="0" xfId="1" applyNumberFormat="1" applyFont="1" applyAlignment="1">
      <alignment vertical="center"/>
    </xf>
    <xf numFmtId="40" fontId="3" fillId="0" borderId="0" xfId="1" applyNumberFormat="1" applyFont="1"/>
    <xf numFmtId="40" fontId="0" fillId="0" borderId="0" xfId="1" applyNumberFormat="1" applyFont="1" applyAlignment="1">
      <alignment vertical="center"/>
    </xf>
    <xf numFmtId="40" fontId="0" fillId="0" borderId="0" xfId="1" applyNumberFormat="1" applyFont="1" applyFill="1" applyAlignment="1">
      <alignment vertical="center"/>
    </xf>
    <xf numFmtId="40" fontId="16" fillId="0" borderId="1" xfId="1" applyNumberFormat="1" applyFont="1" applyBorder="1" applyAlignment="1">
      <alignment vertical="center"/>
    </xf>
    <xf numFmtId="40" fontId="11" fillId="7" borderId="0" xfId="1" applyNumberFormat="1" applyFont="1" applyFill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/>
    <xf numFmtId="165" fontId="12" fillId="0" borderId="0" xfId="0" applyNumberFormat="1" applyFont="1" applyAlignment="1"/>
    <xf numFmtId="40" fontId="12" fillId="0" borderId="0" xfId="0" applyNumberFormat="1" applyFont="1" applyAlignment="1"/>
    <xf numFmtId="43" fontId="12" fillId="0" borderId="0" xfId="1" applyFont="1" applyAlignment="1">
      <alignment vertical="center"/>
    </xf>
    <xf numFmtId="166" fontId="12" fillId="0" borderId="0" xfId="0" applyNumberFormat="1" applyFont="1">
      <alignment vertical="center"/>
    </xf>
    <xf numFmtId="43" fontId="0" fillId="0" borderId="0" xfId="1" applyFont="1" applyAlignment="1"/>
    <xf numFmtId="43" fontId="7" fillId="0" borderId="0" xfId="1" applyFont="1"/>
    <xf numFmtId="164" fontId="0" fillId="0" borderId="0" xfId="1" applyNumberFormat="1" applyFont="1" applyAlignment="1"/>
    <xf numFmtId="168" fontId="0" fillId="0" borderId="0" xfId="1" applyNumberFormat="1" applyFont="1" applyAlignment="1"/>
    <xf numFmtId="168" fontId="7" fillId="0" borderId="0" xfId="1" applyNumberFormat="1" applyFont="1"/>
    <xf numFmtId="164" fontId="8" fillId="0" borderId="0" xfId="0" applyNumberFormat="1" applyFont="1" applyAlignment="1">
      <alignment horizontal="center"/>
    </xf>
    <xf numFmtId="168" fontId="8" fillId="0" borderId="0" xfId="0" applyNumberFormat="1" applyFont="1" applyAlignment="1"/>
    <xf numFmtId="43" fontId="8" fillId="0" borderId="0" xfId="0" applyNumberFormat="1" applyFont="1" applyAlignment="1"/>
    <xf numFmtId="164" fontId="2" fillId="0" borderId="0" xfId="1" applyNumberFormat="1" applyFont="1"/>
    <xf numFmtId="22" fontId="23" fillId="0" borderId="0" xfId="0" applyNumberFormat="1" applyFont="1" applyAlignment="1">
      <alignment horizontal="center" vertical="center" wrapText="1"/>
    </xf>
    <xf numFmtId="0" fontId="11" fillId="0" borderId="0" xfId="0" quotePrefix="1" applyFont="1" applyAlignment="1">
      <alignment horizontal="center"/>
    </xf>
    <xf numFmtId="169" fontId="11" fillId="0" borderId="0" xfId="0" applyNumberFormat="1" applyFont="1" applyAlignment="1"/>
    <xf numFmtId="0" fontId="2" fillId="0" borderId="0" xfId="11"/>
    <xf numFmtId="14" fontId="2" fillId="0" borderId="0" xfId="11" applyNumberFormat="1"/>
    <xf numFmtId="8" fontId="2" fillId="0" borderId="0" xfId="11" applyNumberFormat="1"/>
    <xf numFmtId="49" fontId="2" fillId="0" borderId="0" xfId="11" applyNumberFormat="1"/>
    <xf numFmtId="0" fontId="2" fillId="0" borderId="0" xfId="11"/>
    <xf numFmtId="14" fontId="2" fillId="0" borderId="0" xfId="11" applyNumberFormat="1"/>
    <xf numFmtId="0" fontId="24" fillId="0" borderId="0" xfId="0" applyNumberFormat="1" applyFont="1" applyFill="1" applyBorder="1" applyAlignment="1" applyProtection="1"/>
    <xf numFmtId="164" fontId="24" fillId="0" borderId="0" xfId="0" applyNumberFormat="1" applyFont="1" applyFill="1" applyBorder="1" applyAlignment="1" applyProtection="1"/>
    <xf numFmtId="168" fontId="24" fillId="0" borderId="0" xfId="0" applyNumberFormat="1" applyFont="1" applyFill="1" applyBorder="1" applyAlignment="1" applyProtection="1"/>
    <xf numFmtId="43" fontId="24" fillId="0" borderId="0" xfId="0" applyNumberFormat="1" applyFont="1" applyFill="1" applyBorder="1" applyAlignment="1" applyProtection="1"/>
    <xf numFmtId="171" fontId="11" fillId="0" borderId="0" xfId="0" applyNumberFormat="1" applyFont="1" applyAlignment="1"/>
    <xf numFmtId="170" fontId="12" fillId="0" borderId="0" xfId="1" applyNumberFormat="1" applyFont="1" applyAlignment="1"/>
    <xf numFmtId="0" fontId="1" fillId="0" borderId="0" xfId="12"/>
    <xf numFmtId="14" fontId="1" fillId="0" borderId="0" xfId="12" applyNumberFormat="1"/>
    <xf numFmtId="8" fontId="1" fillId="0" borderId="0" xfId="12" applyNumberFormat="1"/>
    <xf numFmtId="49" fontId="1" fillId="0" borderId="0" xfId="12" applyNumberFormat="1"/>
    <xf numFmtId="40" fontId="25" fillId="0" borderId="0" xfId="0" applyNumberFormat="1" applyFont="1">
      <alignment vertical="center"/>
    </xf>
    <xf numFmtId="0" fontId="25" fillId="0" borderId="0" xfId="0" applyFont="1" applyAlignment="1">
      <alignment horizontal="left" vertical="center"/>
    </xf>
    <xf numFmtId="0" fontId="25" fillId="4" borderId="0" xfId="0" applyFont="1" applyFill="1" applyAlignment="1">
      <alignment horizontal="left" vertical="center"/>
    </xf>
    <xf numFmtId="40" fontId="25" fillId="4" borderId="0" xfId="0" applyNumberFormat="1" applyFont="1" applyFill="1">
      <alignment vertical="center"/>
    </xf>
    <xf numFmtId="38" fontId="25" fillId="0" borderId="0" xfId="0" applyNumberFormat="1" applyFont="1">
      <alignment vertical="center"/>
    </xf>
    <xf numFmtId="38" fontId="25" fillId="4" borderId="0" xfId="0" applyNumberFormat="1" applyFont="1" applyFill="1">
      <alignment vertical="center"/>
    </xf>
    <xf numFmtId="38" fontId="25" fillId="5" borderId="0" xfId="0" applyNumberFormat="1" applyFont="1" applyFill="1">
      <alignment vertical="center"/>
    </xf>
    <xf numFmtId="40" fontId="25" fillId="5" borderId="0" xfId="0" applyNumberFormat="1" applyFont="1" applyFill="1">
      <alignment vertical="center"/>
    </xf>
    <xf numFmtId="0" fontId="25" fillId="5" borderId="0" xfId="0" applyFont="1" applyFill="1" applyAlignment="1">
      <alignment horizontal="left" vertical="center"/>
    </xf>
  </cellXfs>
  <cellStyles count="13">
    <cellStyle name="Comma" xfId="1" builtinId="3"/>
    <cellStyle name="Comma 2" xfId="5"/>
    <cellStyle name="Comma 3" xfId="8"/>
    <cellStyle name="Normal" xfId="0" builtinId="0"/>
    <cellStyle name="Normal 2" xfId="2"/>
    <cellStyle name="Normal 2 2" xfId="6"/>
    <cellStyle name="Normal 3" xfId="4"/>
    <cellStyle name="Normal 4" xfId="3"/>
    <cellStyle name="Normal 5" xfId="7"/>
    <cellStyle name="Normal 6" xfId="9"/>
    <cellStyle name="Normal 7" xfId="10"/>
    <cellStyle name="Normal 8" xfId="11"/>
    <cellStyle name="Normal 9" xfId="12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_(* #,##0.0000_);_(* \(#,##0.00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8" formatCode="_(* #,##0.0000_);_(* \(#,##0.000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numFmt numFmtId="6" formatCode="#,##0_);[Red]\(#,##0\)"/>
    </dxf>
    <dxf>
      <numFmt numFmtId="6" formatCode="#,##0_);[Red]\(#,##0\)"/>
    </dxf>
    <dxf>
      <fill>
        <patternFill patternType="solid">
          <bgColor theme="9" tint="0.39997558519241921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numFmt numFmtId="8" formatCode="#,##0.00_);[Red]\(#,##0.00\)"/>
    </dxf>
  </dxfs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1237129</xdr:colOff>
      <xdr:row>149</xdr:row>
      <xdr:rowOff>8965</xdr:rowOff>
    </xdr:from>
    <xdr:to>
      <xdr:col>16</xdr:col>
      <xdr:colOff>717177</xdr:colOff>
      <xdr:row>156</xdr:row>
      <xdr:rowOff>134473</xdr:rowOff>
    </xdr:to>
    <xdr:cxnSp macro="">
      <xdr:nvCxnSpPr>
        <xdr:cNvPr id="3" name="Straight Arrow Connector 2"/>
        <xdr:cNvCxnSpPr/>
      </xdr:nvCxnSpPr>
      <xdr:spPr>
        <a:xfrm flipV="1">
          <a:off x="15562729" y="35661600"/>
          <a:ext cx="1855695" cy="1981202"/>
        </a:xfrm>
        <a:prstGeom prst="straightConnector1">
          <a:avLst/>
        </a:prstGeom>
        <a:ln w="3492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403412</xdr:colOff>
      <xdr:row>160</xdr:row>
      <xdr:rowOff>108025</xdr:rowOff>
    </xdr:from>
    <xdr:to>
      <xdr:col>14</xdr:col>
      <xdr:colOff>110714</xdr:colOff>
      <xdr:row>174</xdr:row>
      <xdr:rowOff>16585</xdr:rowOff>
    </xdr:to>
    <xdr:sp macro="" textlink="">
      <xdr:nvSpPr>
        <xdr:cNvPr id="11" name="Curved Right Arrow 10"/>
        <xdr:cNvSpPr/>
      </xdr:nvSpPr>
      <xdr:spPr>
        <a:xfrm>
          <a:off x="13993906" y="34846260"/>
          <a:ext cx="442408" cy="2920701"/>
        </a:xfrm>
        <a:prstGeom prst="curvedRightArrow">
          <a:avLst/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17930</xdr:colOff>
      <xdr:row>158</xdr:row>
      <xdr:rowOff>53788</xdr:rowOff>
    </xdr:from>
    <xdr:to>
      <xdr:col>15</xdr:col>
      <xdr:colOff>412377</xdr:colOff>
      <xdr:row>166</xdr:row>
      <xdr:rowOff>35858</xdr:rowOff>
    </xdr:to>
    <xdr:sp macro="" textlink="">
      <xdr:nvSpPr>
        <xdr:cNvPr id="2" name="Curved Left Arrow 1"/>
        <xdr:cNvSpPr/>
      </xdr:nvSpPr>
      <xdr:spPr>
        <a:xfrm>
          <a:off x="15589624" y="35437482"/>
          <a:ext cx="394447" cy="1703294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1429909</xdr:colOff>
      <xdr:row>62</xdr:row>
      <xdr:rowOff>77856</xdr:rowOff>
    </xdr:from>
    <xdr:to>
      <xdr:col>7</xdr:col>
      <xdr:colOff>58309</xdr:colOff>
      <xdr:row>76</xdr:row>
      <xdr:rowOff>7620</xdr:rowOff>
    </xdr:to>
    <xdr:sp macro="" textlink="">
      <xdr:nvSpPr>
        <xdr:cNvPr id="2" name="Curved Right Arrow 1"/>
        <xdr:cNvSpPr/>
      </xdr:nvSpPr>
      <xdr:spPr>
        <a:xfrm>
          <a:off x="10772029" y="10768716"/>
          <a:ext cx="388620" cy="2383404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19879</xdr:colOff>
      <xdr:row>59</xdr:row>
      <xdr:rowOff>45720</xdr:rowOff>
    </xdr:from>
    <xdr:to>
      <xdr:col>8</xdr:col>
      <xdr:colOff>312420</xdr:colOff>
      <xdr:row>66</xdr:row>
      <xdr:rowOff>129540</xdr:rowOff>
    </xdr:to>
    <xdr:sp macro="" textlink="">
      <xdr:nvSpPr>
        <xdr:cNvPr id="4" name="Curved Left Arrow 3"/>
        <xdr:cNvSpPr/>
      </xdr:nvSpPr>
      <xdr:spPr>
        <a:xfrm>
          <a:off x="12067099" y="10386060"/>
          <a:ext cx="292541" cy="1310640"/>
        </a:xfrm>
        <a:prstGeom prst="curvedLeft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erry Biehl" refreshedDate="41955.580292129627" createdVersion="5" refreshedVersion="5" minRefreshableVersion="3" recordCount="147">
  <cacheSource type="worksheet">
    <worksheetSource ref="A1:Q148" sheet="Summary"/>
  </cacheSource>
  <cacheFields count="17">
    <cacheField name="ShipperCode" numFmtId="22">
      <sharedItems/>
    </cacheField>
    <cacheField name="Shipper Name" numFmtId="0">
      <sharedItems/>
    </cacheField>
    <cacheField name="ProductCode" numFmtId="0">
      <sharedItems containsMixedTypes="1" containsNumber="1" containsInteger="1" minValue="12" maxValue="97"/>
    </cacheField>
    <cacheField name="Product Name" numFmtId="0">
      <sharedItems containsMixedTypes="1" containsNumber="1" containsInteger="1" minValue="0" maxValue="0" count="40">
        <n v="0"/>
        <s v="High Sulfur Natural Gasoline"/>
        <s v="Jet Fuel A     WPL-Q"/>
        <s v="Jet Fuel A .30S FJ-1"/>
        <s v="Kerosene"/>
        <s v="Naphtha Heavy &gt;200ppm"/>
        <s v="Natural Gasoline"/>
        <s v="No.2FO 40C WPL ULSD OnRd"/>
        <s v="PBOB NVOC1-CM-BlendStock"/>
        <s v="PBOBVOC1-CM-BlendStock"/>
        <s v="Raffinate"/>
        <s v="RBOB"/>
        <s v="RBOB NVOC1-CM-Blend Stock"/>
        <s v="RBOB VOC1-CM-BlendStock"/>
        <s v="RFG VOC1-CM-REG"/>
        <s v="RFG VOC2-RBOB-CABLND"/>
        <s v="RFGNVOC2-RBOB-CABLND"/>
        <s v="Sub Octane"/>
        <s v="Sub Octane Blend Stock"/>
        <s v="TMX Price"/>
        <s v="Transmix"/>
        <s v="U/L Reg-Gas FG-2"/>
        <s v="U/L Reg-Gas Seg"/>
        <s v="U/L Reg-N/O WPL-N"/>
        <s v="ULSD Buffer for Diluent"/>
        <s v="ULSD On Road"/>
        <s v="ULSD Texas LED"/>
        <s v="ULSD with 5% BioDiesel"/>
        <s v="Unknown"/>
        <s v="Premium Discount"/>
        <s v="J-40 Jet-A Buff-Stk" u="1"/>
        <s v="ULSD" u="1"/>
        <s v="Premium product" u="1"/>
        <s v="Water" u="1"/>
        <s v="Transmix Generated" u="1"/>
        <e v="#N/A" u="1"/>
        <s v="Alkylate" u="1"/>
        <s v="ULSD Payback Bbls" u="1"/>
        <s v="U/L Prem-N/O WPL-A" u="1"/>
        <s v="PBOB" u="1"/>
      </sharedItems>
    </cacheField>
    <cacheField name="INVNUMBR" numFmtId="0">
      <sharedItems containsSemiMixedTypes="0" containsString="0" containsNumber="1" containsInteger="1" minValue="52945" maxValue="52995"/>
    </cacheField>
    <cacheField name="Beg Inv" numFmtId="0">
      <sharedItems containsSemiMixedTypes="0" containsString="0" containsNumber="1" containsInteger="1" minValue="0" maxValue="681852"/>
    </cacheField>
    <cacheField name="Receipts" numFmtId="0">
      <sharedItems containsSemiMixedTypes="0" containsString="0" containsNumber="1" containsInteger="1" minValue="0" maxValue="1617934"/>
    </cacheField>
    <cacheField name="Deliveries" numFmtId="0">
      <sharedItems containsSemiMixedTypes="0" containsString="0" containsNumber="1" containsInteger="1" minValue="-1536512" maxValue="126"/>
    </cacheField>
    <cacheField name="Ending Inv" numFmtId="38">
      <sharedItems containsSemiMixedTypes="0" containsString="0" containsNumber="1" containsInteger="1" minValue="-79765" maxValue="523581"/>
    </cacheField>
    <cacheField name="Actual Inv" numFmtId="0">
      <sharedItems containsSemiMixedTypes="0" containsString="0" containsNumber="1" containsInteger="1" minValue="0" maxValue="540594"/>
    </cacheField>
    <cacheField name="(Over)/Short" numFmtId="38">
      <sharedItems containsSemiMixedTypes="0" containsString="0" containsNumber="1" containsInteger="1" minValue="-79765" maxValue="30306"/>
    </cacheField>
    <cacheField name="Loss Allowance" numFmtId="38">
      <sharedItems containsSemiMixedTypes="0" containsString="0" containsNumber="1" containsInteger="1" minValue="-809" maxValue="0"/>
    </cacheField>
    <cacheField name="Net (Over)/Short" numFmtId="38">
      <sharedItems containsSemiMixedTypes="0" containsString="0" containsNumber="1" containsInteger="1" minValue="-79765" maxValue="30281"/>
    </cacheField>
    <cacheField name="Price" numFmtId="0">
      <sharedItems containsSemiMixedTypes="0" containsString="0" containsNumber="1" minValue="0" maxValue="109.2064"/>
    </cacheField>
    <cacheField name="Net (Over)/Short2" numFmtId="40">
      <sharedItems containsSemiMixedTypes="0" containsString="0" containsNumber="1" minValue="-7204644.8399999999" maxValue="2731222.05"/>
    </cacheField>
    <cacheField name="Gross (Over)/Short" numFmtId="40">
      <sharedItems containsSemiMixedTypes="0" containsString="0" containsNumber="1" minValue="-7204645.2033500001" maxValue="2733476.9453999996"/>
    </cacheField>
    <cacheField name="Loss Allowance2" numFmtId="40">
      <sharedItems containsSemiMixedTypes="0" containsString="0" containsNumber="1" minValue="-81293.317999999999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">
  <r>
    <s v="AMO"/>
    <s v="BP Amoco"/>
    <s v="1E"/>
    <x v="0"/>
    <n v="52946"/>
    <n v="0"/>
    <n v="70001"/>
    <n v="0"/>
    <n v="70001"/>
    <n v="71616"/>
    <n v="-1615"/>
    <n v="-35"/>
    <n v="-1650"/>
    <n v="90.195899999999995"/>
    <n v="-148823.24"/>
    <n v="-145666.37849999999"/>
    <n v="-3156.8564999999999"/>
  </r>
  <r>
    <s v="AMO"/>
    <s v="BP Amoco"/>
    <s v="1B"/>
    <x v="1"/>
    <n v="52946"/>
    <n v="0"/>
    <n v="0"/>
    <n v="126"/>
    <n v="126"/>
    <n v="0"/>
    <n v="126"/>
    <n v="0"/>
    <n v="126"/>
    <n v="90.195899999999995"/>
    <n v="11364.68"/>
    <n v="11364.6834"/>
    <n v="0"/>
  </r>
  <r>
    <s v="BZA"/>
    <s v="BP North Am"/>
    <s v="1B"/>
    <x v="1"/>
    <n v="52950"/>
    <n v="681852"/>
    <n v="937206"/>
    <n v="-1095477"/>
    <n v="523581"/>
    <n v="540594"/>
    <n v="-17013"/>
    <n v="-469"/>
    <n v="-17482"/>
    <n v="90.195899999999995"/>
    <n v="-1576804.72"/>
    <n v="-1534502.8466999999"/>
    <n v="-42301.877099999998"/>
  </r>
  <r>
    <s v="CEV"/>
    <s v="Cenovus Energy"/>
    <s v="1B"/>
    <x v="1"/>
    <n v="52951"/>
    <n v="205002"/>
    <n v="675673"/>
    <n v="-646924"/>
    <n v="233751"/>
    <n v="246000"/>
    <n v="-12249"/>
    <n v="-338"/>
    <n v="-12587"/>
    <n v="90.195899999999995"/>
    <n v="-1135295.79"/>
    <n v="-1104809.5791"/>
    <n v="-30486.214199999999"/>
  </r>
  <r>
    <s v="CL6"/>
    <s v="Canada Imperial Oil"/>
    <s v="1B"/>
    <x v="1"/>
    <n v="52954"/>
    <n v="165501"/>
    <n v="310008"/>
    <n v="-332008"/>
    <n v="143501"/>
    <n v="149889"/>
    <n v="-6388"/>
    <n v="-155"/>
    <n v="-6543"/>
    <n v="90.195899999999995"/>
    <n v="-590151.77"/>
    <n v="-576171.40919999999"/>
    <n v="-13980.3645"/>
  </r>
  <r>
    <s v="HRM"/>
    <s v="HollyFrontier"/>
    <s v="1B"/>
    <x v="1"/>
    <n v="52968"/>
    <n v="0"/>
    <n v="70001"/>
    <n v="0"/>
    <n v="70001"/>
    <n v="70001"/>
    <n v="0"/>
    <n v="-35"/>
    <n v="-35"/>
    <n v="90.195899999999995"/>
    <n v="-3156.86"/>
    <n v="0"/>
    <n v="-3156.8564999999999"/>
  </r>
  <r>
    <s v="HUS"/>
    <s v="Huskey"/>
    <s v="1B"/>
    <x v="1"/>
    <n v="52969"/>
    <n v="101596"/>
    <n v="255213"/>
    <n v="-261163"/>
    <n v="95646"/>
    <n v="100898"/>
    <n v="-5252"/>
    <n v="-128"/>
    <n v="-5380"/>
    <n v="90.195899999999995"/>
    <n v="-485253.94"/>
    <n v="-473708.86679999996"/>
    <n v="-11545.075199999999"/>
  </r>
  <r>
    <s v="STO"/>
    <s v="Statoil"/>
    <s v="1B"/>
    <x v="1"/>
    <n v="52983"/>
    <n v="52731"/>
    <n v="50001"/>
    <n v="-51006"/>
    <n v="51726"/>
    <n v="52002"/>
    <n v="-276"/>
    <n v="-25"/>
    <n v="-301"/>
    <n v="90.195899999999995"/>
    <n v="-27148.97"/>
    <n v="-24894.0684"/>
    <n v="-2254.8975"/>
  </r>
  <r>
    <s v="VAL"/>
    <s v="Valero"/>
    <n v="52"/>
    <x v="2"/>
    <n v="52993"/>
    <n v="0"/>
    <n v="25001"/>
    <n v="-24491"/>
    <n v="510"/>
    <n v="0"/>
    <n v="510"/>
    <n v="-13"/>
    <n v="497"/>
    <n v="103.3678"/>
    <n v="51373.8"/>
    <n v="52717.578000000001"/>
    <n v="-1343.7814000000001"/>
  </r>
  <r>
    <s v="AAL"/>
    <s v="American Airlines"/>
    <n v="51"/>
    <x v="3"/>
    <n v="52945"/>
    <n v="173827"/>
    <n v="350011"/>
    <n v="-300221"/>
    <n v="223617"/>
    <n v="220108"/>
    <n v="3509"/>
    <n v="-175"/>
    <n v="3334"/>
    <n v="103.3678"/>
    <n v="344628.25"/>
    <n v="362717.6102"/>
    <n v="-18089.365000000002"/>
  </r>
  <r>
    <s v="AMO"/>
    <s v="BP Amoco"/>
    <n v="51"/>
    <x v="3"/>
    <n v="52946"/>
    <n v="52525"/>
    <n v="125017"/>
    <n v="-122308"/>
    <n v="55234"/>
    <n v="51175"/>
    <n v="4059"/>
    <n v="-63"/>
    <n v="3996"/>
    <n v="103.3678"/>
    <n v="413057.73"/>
    <n v="419569.90020000003"/>
    <n v="-6512.1714000000002"/>
  </r>
  <r>
    <s v="ETI"/>
    <s v="Epsilon Trading"/>
    <n v="51"/>
    <x v="3"/>
    <n v="52959"/>
    <n v="42503"/>
    <n v="25000"/>
    <n v="-50900"/>
    <n v="16603"/>
    <n v="15100"/>
    <n v="1503"/>
    <n v="-12"/>
    <n v="1491"/>
    <n v="103.3678"/>
    <n v="154121.39000000001"/>
    <n v="155361.8034"/>
    <n v="-1240.4136000000001"/>
  </r>
  <r>
    <s v="FHR"/>
    <s v="Flint Hills"/>
    <n v="51"/>
    <x v="3"/>
    <n v="52962"/>
    <n v="0"/>
    <n v="25005"/>
    <n v="-24500"/>
    <n v="505"/>
    <n v="0"/>
    <n v="505"/>
    <n v="-13"/>
    <n v="492"/>
    <n v="103.3678"/>
    <n v="50856.959999999999"/>
    <n v="52200.739000000001"/>
    <n v="-1343.7814000000001"/>
  </r>
  <r>
    <s v="PHI"/>
    <s v="Phillips"/>
    <n v="51"/>
    <x v="3"/>
    <n v="52980"/>
    <n v="281411"/>
    <n v="172388"/>
    <n v="-388027"/>
    <n v="65772"/>
    <n v="54409"/>
    <n v="11363"/>
    <n v="-86"/>
    <n v="11277"/>
    <n v="103.3678"/>
    <n v="1165678.68"/>
    <n v="1174568.3114"/>
    <n v="-8889.6308000000008"/>
  </r>
  <r>
    <s v="SWJ"/>
    <s v="SW Jet"/>
    <n v="51"/>
    <x v="3"/>
    <n v="52985"/>
    <n v="51780"/>
    <n v="181328"/>
    <n v="-121216"/>
    <n v="111892"/>
    <n v="108673"/>
    <n v="3219"/>
    <n v="-91"/>
    <n v="3128"/>
    <n v="103.3678"/>
    <n v="323334.48"/>
    <n v="332740.94819999998"/>
    <n v="-9406.4698000000008"/>
  </r>
  <r>
    <s v="TMS"/>
    <s v="Total Specialties"/>
    <n v="51"/>
    <x v="3"/>
    <n v="52986"/>
    <n v="214329"/>
    <n v="104770"/>
    <n v="-236460"/>
    <n v="82639"/>
    <n v="77321"/>
    <n v="5318"/>
    <n v="-40"/>
    <n v="5278"/>
    <n v="103.3678"/>
    <n v="545575.25"/>
    <n v="549709.96039999998"/>
    <n v="-4134.7120000000004"/>
  </r>
  <r>
    <s v="UAL"/>
    <s v="United Aviation Fuels"/>
    <n v="51"/>
    <x v="3"/>
    <n v="52989"/>
    <n v="50522"/>
    <n v="50036"/>
    <n v="-97982"/>
    <n v="2576"/>
    <n v="0"/>
    <n v="2576"/>
    <n v="-25"/>
    <n v="2551"/>
    <n v="103.3678"/>
    <n v="263691.26"/>
    <n v="266275.45280000003"/>
    <n v="-2584.1950000000002"/>
  </r>
  <r>
    <s v="wfs"/>
    <s v="World Fuel"/>
    <n v="51"/>
    <x v="3"/>
    <n v="52994"/>
    <n v="114711"/>
    <n v="593691"/>
    <n v="-567614"/>
    <n v="140788"/>
    <n v="117776"/>
    <n v="23012"/>
    <n v="-297"/>
    <n v="22715"/>
    <n v="103.3678"/>
    <n v="2347999.58"/>
    <n v="2378699.8136"/>
    <n v="-30700.2366"/>
  </r>
  <r>
    <s v="VAL"/>
    <s v="Valero"/>
    <s v="6Y"/>
    <x v="4"/>
    <n v="52993"/>
    <n v="0"/>
    <n v="75096"/>
    <n v="-82066"/>
    <n v="-6970"/>
    <n v="0"/>
    <n v="-6970"/>
    <n v="-38"/>
    <n v="-7008"/>
    <n v="105.166"/>
    <n v="-737003.33"/>
    <n v="-733007.02"/>
    <n v="-3996.308"/>
  </r>
  <r>
    <s v="MAC"/>
    <s v="Marathon Ashland"/>
    <n v="12"/>
    <x v="5"/>
    <n v="52995"/>
    <n v="117694"/>
    <n v="315006"/>
    <n v="-386909"/>
    <n v="45791"/>
    <n v="65140"/>
    <n v="-19349"/>
    <n v="-158"/>
    <n v="-19507"/>
    <n v="90.195899999999995"/>
    <n v="-1759451.42"/>
    <n v="-1745200.4690999999"/>
    <n v="-14250.9522"/>
  </r>
  <r>
    <s v="MAC"/>
    <s v="Marathon Ashland"/>
    <n v="14"/>
    <x v="6"/>
    <n v="52995"/>
    <n v="143587"/>
    <n v="280327"/>
    <n v="-432494"/>
    <n v="-8580"/>
    <n v="0"/>
    <n v="-8580"/>
    <n v="-140"/>
    <n v="-8720"/>
    <n v="90.195899999999995"/>
    <n v="-786508.25"/>
    <n v="-773880.82199999993"/>
    <n v="-12627.425999999999"/>
  </r>
  <r>
    <s v="AMO"/>
    <s v="BP Amoco"/>
    <s v="7X"/>
    <x v="7"/>
    <n v="52946"/>
    <n v="0"/>
    <n v="50003"/>
    <n v="-49000"/>
    <n v="1003"/>
    <n v="0"/>
    <n v="1003"/>
    <n v="-25"/>
    <n v="978"/>
    <n v="105.166"/>
    <n v="102852.35"/>
    <n v="105481.49799999999"/>
    <n v="-2629.15"/>
  </r>
  <r>
    <s v="APX"/>
    <s v="Apex Oil"/>
    <s v="7X"/>
    <x v="7"/>
    <n v="52947"/>
    <n v="0"/>
    <n v="100005"/>
    <n v="-73493"/>
    <n v="26512"/>
    <n v="25001"/>
    <n v="1511"/>
    <n v="-50"/>
    <n v="1461"/>
    <n v="105.166"/>
    <n v="153647.53"/>
    <n v="158905.826"/>
    <n v="-5258.3"/>
  </r>
  <r>
    <s v="BNR"/>
    <e v="#N/A"/>
    <s v="7X"/>
    <x v="7"/>
    <n v="52949"/>
    <n v="0"/>
    <n v="25000"/>
    <n v="0"/>
    <n v="25000"/>
    <n v="25000"/>
    <n v="0"/>
    <n v="-12"/>
    <n v="-12"/>
    <n v="105.166"/>
    <n v="-1261.99"/>
    <n v="0"/>
    <n v="-1261.992"/>
  </r>
  <r>
    <s v="BZA"/>
    <s v="BP North Am"/>
    <s v="7X"/>
    <x v="7"/>
    <n v="52950"/>
    <n v="0"/>
    <n v="100065"/>
    <n v="-98014"/>
    <n v="2051"/>
    <n v="0"/>
    <n v="2051"/>
    <n v="-50"/>
    <n v="2001"/>
    <n v="105.166"/>
    <n v="210437.17"/>
    <n v="215695.46599999999"/>
    <n v="-5258.3"/>
  </r>
  <r>
    <s v="CIG"/>
    <s v="Citigroup Energy"/>
    <s v="7X"/>
    <x v="7"/>
    <n v="52953"/>
    <n v="25002"/>
    <n v="150793"/>
    <n v="-122490"/>
    <n v="53305"/>
    <n v="50790"/>
    <n v="2515"/>
    <n v="-75"/>
    <n v="2440"/>
    <n v="105.166"/>
    <n v="256605.04"/>
    <n v="264492.49"/>
    <n v="-7887.45"/>
  </r>
  <r>
    <s v="CNX"/>
    <s v="CHS"/>
    <s v="7X"/>
    <x v="7"/>
    <n v="52955"/>
    <n v="0"/>
    <n v="125066"/>
    <n v="-74174"/>
    <n v="50892"/>
    <n v="50502"/>
    <n v="390"/>
    <n v="-63"/>
    <n v="327"/>
    <n v="105.166"/>
    <n v="34389.279999999999"/>
    <n v="41014.74"/>
    <n v="-6625.4579999999996"/>
  </r>
  <r>
    <s v="FHR"/>
    <s v="Flint Hills"/>
    <s v="7X"/>
    <x v="7"/>
    <n v="52962"/>
    <n v="0"/>
    <n v="149927"/>
    <n v="-97835"/>
    <n v="52092"/>
    <n v="50511"/>
    <n v="1581"/>
    <n v="-75"/>
    <n v="1506"/>
    <n v="105.166"/>
    <n v="158380"/>
    <n v="166267.446"/>
    <n v="-7887.45"/>
  </r>
  <r>
    <s v="FP2"/>
    <e v="#N/A"/>
    <s v="7X"/>
    <x v="7"/>
    <n v="52963"/>
    <n v="0"/>
    <n v="50002"/>
    <n v="-24505"/>
    <n v="25497"/>
    <n v="25000"/>
    <n v="497"/>
    <n v="-25"/>
    <n v="472"/>
    <n v="105.166"/>
    <n v="49638.35"/>
    <n v="52267.502"/>
    <n v="-2629.15"/>
  </r>
  <r>
    <s v="GLC"/>
    <s v="Glencore"/>
    <s v="7X"/>
    <x v="7"/>
    <n v="52965"/>
    <n v="0"/>
    <n v="25001"/>
    <n v="0"/>
    <n v="25001"/>
    <n v="25001"/>
    <n v="0"/>
    <n v="-13"/>
    <n v="-13"/>
    <n v="105.166"/>
    <n v="-1367.16"/>
    <n v="0"/>
    <n v="-1367.1579999999999"/>
  </r>
  <r>
    <s v="GRO"/>
    <s v="Growmark"/>
    <s v="7X"/>
    <x v="7"/>
    <n v="52967"/>
    <n v="26490"/>
    <n v="127327"/>
    <n v="-98445"/>
    <n v="55372"/>
    <n v="52158"/>
    <n v="3214"/>
    <n v="-64"/>
    <n v="3150"/>
    <n v="105.166"/>
    <n v="331272.90000000002"/>
    <n v="338003.52399999998"/>
    <n v="-6730.6239999999998"/>
  </r>
  <r>
    <s v="HWT"/>
    <s v="Hartford Wood"/>
    <s v="7X"/>
    <x v="7"/>
    <n v="52970"/>
    <n v="0"/>
    <n v="25005"/>
    <n v="-24500"/>
    <n v="505"/>
    <n v="0"/>
    <n v="505"/>
    <n v="-13"/>
    <n v="492"/>
    <n v="105.166"/>
    <n v="51741.67"/>
    <n v="53108.83"/>
    <n v="-1367.1579999999999"/>
  </r>
  <r>
    <s v="MST"/>
    <s v="Morgan Stanley"/>
    <s v="7X"/>
    <x v="7"/>
    <n v="52974"/>
    <n v="36995"/>
    <n v="125057"/>
    <n v="-113525"/>
    <n v="48527"/>
    <n v="50591"/>
    <n v="-2064"/>
    <n v="-63"/>
    <n v="-2127"/>
    <n v="105.166"/>
    <n v="-223688.08"/>
    <n v="-217062.62399999998"/>
    <n v="-6625.4579999999996"/>
  </r>
  <r>
    <s v="NOB"/>
    <s v="Noble Petro"/>
    <s v="7X"/>
    <x v="7"/>
    <n v="52978"/>
    <n v="0"/>
    <n v="75065"/>
    <n v="-24502"/>
    <n v="50563"/>
    <n v="50002"/>
    <n v="561"/>
    <n v="-38"/>
    <n v="523"/>
    <n v="105.166"/>
    <n v="55001.82"/>
    <n v="58998.125999999997"/>
    <n v="-3996.308"/>
  </r>
  <r>
    <s v="NPT"/>
    <s v="Noble Petro"/>
    <s v="7X"/>
    <x v="7"/>
    <n v="52979"/>
    <n v="100929"/>
    <n v="150014"/>
    <n v="-181289"/>
    <n v="69654"/>
    <n v="65615"/>
    <n v="4039"/>
    <n v="-75"/>
    <n v="3964"/>
    <n v="105.166"/>
    <n v="416878.02"/>
    <n v="424765.47399999999"/>
    <n v="-7887.45"/>
  </r>
  <r>
    <s v="PHI"/>
    <s v="Phillips"/>
    <s v="7X"/>
    <x v="7"/>
    <n v="52980"/>
    <n v="264846"/>
    <n v="225000"/>
    <n v="-480104"/>
    <n v="9742"/>
    <n v="0"/>
    <n v="9742"/>
    <n v="-112"/>
    <n v="9630"/>
    <n v="105.166"/>
    <n v="1012748.58"/>
    <n v="1024527.172"/>
    <n v="-11778.592000000001"/>
  </r>
  <r>
    <s v="QTC"/>
    <s v="QuikTrip"/>
    <s v="7X"/>
    <x v="7"/>
    <n v="52981"/>
    <n v="63557"/>
    <n v="263305"/>
    <n v="-217487"/>
    <n v="109375"/>
    <n v="104584"/>
    <n v="4791"/>
    <n v="-132"/>
    <n v="4659"/>
    <n v="105.166"/>
    <n v="489968.39"/>
    <n v="503850.30599999998"/>
    <n v="-13881.912"/>
  </r>
  <r>
    <s v="TRA"/>
    <s v="Trafigura"/>
    <s v="7X"/>
    <x v="7"/>
    <n v="52988"/>
    <n v="50004"/>
    <n v="0"/>
    <n v="-49697"/>
    <n v="307"/>
    <n v="0"/>
    <n v="307"/>
    <n v="0"/>
    <n v="307"/>
    <n v="105.166"/>
    <n v="32285.96"/>
    <n v="32285.962"/>
    <n v="0"/>
  </r>
  <r>
    <s v="UNP"/>
    <e v="#N/A"/>
    <s v="7X"/>
    <x v="7"/>
    <n v="52990"/>
    <n v="0"/>
    <n v="25002"/>
    <n v="-25116"/>
    <n v="-114"/>
    <n v="0"/>
    <n v="-114"/>
    <n v="-13"/>
    <n v="-127"/>
    <n v="105.166"/>
    <n v="-13356.08"/>
    <n v="-11988.923999999999"/>
    <n v="-1367.1579999999999"/>
  </r>
  <r>
    <s v="UPF"/>
    <s v="UPS Fuel"/>
    <s v="7X"/>
    <x v="7"/>
    <n v="52991"/>
    <n v="25001"/>
    <n v="75008"/>
    <n v="-74004"/>
    <n v="26005"/>
    <n v="25006"/>
    <n v="999"/>
    <n v="-38"/>
    <n v="961"/>
    <n v="105.166"/>
    <n v="101064.53"/>
    <n v="105060.834"/>
    <n v="-3996.308"/>
  </r>
  <r>
    <s v="USO"/>
    <s v="US Oil"/>
    <s v="7X"/>
    <x v="7"/>
    <n v="52992"/>
    <n v="100003"/>
    <n v="400051"/>
    <n v="-367145"/>
    <n v="132909"/>
    <n v="125008"/>
    <n v="7901"/>
    <n v="-200"/>
    <n v="7701"/>
    <n v="105.166"/>
    <n v="809883.37"/>
    <n v="830916.56599999999"/>
    <n v="-21033.200000000001"/>
  </r>
  <r>
    <s v="VAL"/>
    <s v="Valero"/>
    <s v="7X"/>
    <x v="7"/>
    <n v="52993"/>
    <n v="25008"/>
    <n v="350033"/>
    <n v="-273070"/>
    <n v="101971"/>
    <n v="100032"/>
    <n v="1939"/>
    <n v="-175"/>
    <n v="1764"/>
    <n v="105.166"/>
    <n v="185512.82"/>
    <n v="203916.87399999998"/>
    <n v="-18404.05"/>
  </r>
  <r>
    <s v="CHV"/>
    <s v="Chevron"/>
    <s v="3D"/>
    <x v="8"/>
    <n v="52952"/>
    <n v="25006"/>
    <n v="54528"/>
    <n v="-61520"/>
    <n v="18014"/>
    <n v="17584"/>
    <n v="430"/>
    <n v="-27"/>
    <n v="403"/>
    <n v="109.2064"/>
    <n v="44010.18"/>
    <n v="46958.752"/>
    <n v="-2948.5727999999999"/>
  </r>
  <r>
    <s v="EXN"/>
    <s v="ExxonMobil"/>
    <s v="3D"/>
    <x v="8"/>
    <n v="52961"/>
    <n v="0"/>
    <n v="25002"/>
    <n v="-24306"/>
    <n v="696"/>
    <n v="0"/>
    <n v="696"/>
    <n v="-13"/>
    <n v="683"/>
    <n v="109.2064"/>
    <n v="74587.97"/>
    <n v="76007.654399999999"/>
    <n v="-1419.6831999999999"/>
  </r>
  <r>
    <s v="MTV"/>
    <s v="Motiva"/>
    <s v="3D"/>
    <x v="8"/>
    <n v="52975"/>
    <n v="36582"/>
    <n v="293031"/>
    <n v="-319240"/>
    <n v="10373"/>
    <n v="0"/>
    <n v="10373"/>
    <n v="-147"/>
    <n v="10226"/>
    <n v="109.2064"/>
    <n v="1116744.6499999999"/>
    <n v="1132797.9872000001"/>
    <n v="-16053.3408"/>
  </r>
  <r>
    <s v="MXE"/>
    <s v="MetroPlex"/>
    <s v="3D"/>
    <x v="8"/>
    <n v="52977"/>
    <n v="7500"/>
    <n v="40046"/>
    <n v="-24899"/>
    <n v="22647"/>
    <n v="22542"/>
    <n v="105"/>
    <n v="-20"/>
    <n v="85"/>
    <n v="109.2064"/>
    <n v="9282.5400000000009"/>
    <n v="11466.672"/>
    <n v="-2184.1280000000002"/>
  </r>
  <r>
    <s v="QTC"/>
    <s v="QuikTrip"/>
    <s v="3D"/>
    <x v="8"/>
    <n v="52981"/>
    <n v="29093"/>
    <n v="20004"/>
    <n v="-38979"/>
    <n v="10118"/>
    <n v="9000"/>
    <n v="1118"/>
    <n v="-10"/>
    <n v="1108"/>
    <n v="109.2064"/>
    <n v="121000.69"/>
    <n v="122092.7552"/>
    <n v="-1092.0640000000001"/>
  </r>
  <r>
    <s v="VAL"/>
    <s v="Valero"/>
    <s v="3D"/>
    <x v="8"/>
    <n v="52993"/>
    <n v="0"/>
    <n v="25001"/>
    <n v="-23603"/>
    <n v="1398"/>
    <n v="0"/>
    <n v="1398"/>
    <n v="-13"/>
    <n v="1385"/>
    <n v="109.2064"/>
    <n v="151250.85999999999"/>
    <n v="152670.5472"/>
    <n v="-1419.6831999999999"/>
  </r>
  <r>
    <s v="CHV"/>
    <s v="Chevron"/>
    <s v="3C"/>
    <x v="9"/>
    <n v="52952"/>
    <n v="5000"/>
    <n v="0"/>
    <n v="-5000"/>
    <n v="0"/>
    <n v="0"/>
    <n v="0"/>
    <n v="0"/>
    <n v="0"/>
    <n v="109.2064"/>
    <n v="0"/>
    <n v="0"/>
    <n v="0"/>
  </r>
  <r>
    <s v="QTC"/>
    <s v="QuikTrip"/>
    <s v="3C"/>
    <x v="9"/>
    <n v="52981"/>
    <n v="14198"/>
    <n v="0"/>
    <n v="-9439"/>
    <n v="4759"/>
    <n v="0"/>
    <n v="4759"/>
    <n v="0"/>
    <n v="4759"/>
    <n v="109.2064"/>
    <n v="519713.26"/>
    <n v="519713.25760000001"/>
    <n v="0"/>
  </r>
  <r>
    <s v="AMO"/>
    <s v="BP Amoco"/>
    <n v="18"/>
    <x v="10"/>
    <n v="52946"/>
    <n v="0"/>
    <n v="70000"/>
    <n v="-67915"/>
    <n v="2085"/>
    <n v="4880"/>
    <n v="-2795"/>
    <n v="-35"/>
    <n v="-2830"/>
    <n v="90.195899999999995"/>
    <n v="-255254.39999999999"/>
    <n v="-252097.54049999997"/>
    <n v="-3156.8564999999999"/>
  </r>
  <r>
    <s v="CTR"/>
    <s v="Center Oil"/>
    <s v="4T"/>
    <x v="11"/>
    <n v="52956"/>
    <n v="25001"/>
    <n v="125003"/>
    <n v="-122686"/>
    <n v="27318"/>
    <n v="25001"/>
    <n v="2317"/>
    <n v="-63"/>
    <n v="2254"/>
    <n v="90.195899999999995"/>
    <n v="203301.56"/>
    <n v="208983.90029999998"/>
    <n v="-5682.3416999999999"/>
  </r>
  <r>
    <s v="EQU"/>
    <s v="Shell Oil Products"/>
    <s v="4T"/>
    <x v="11"/>
    <n v="52958"/>
    <n v="60015"/>
    <n v="175012"/>
    <n v="-191592"/>
    <n v="43435"/>
    <n v="44439"/>
    <n v="-1004"/>
    <n v="-88"/>
    <n v="-1092"/>
    <n v="90.195899999999995"/>
    <n v="-98493.92"/>
    <n v="-90556.683599999989"/>
    <n v="-7937.2392"/>
  </r>
  <r>
    <s v="EXN"/>
    <s v="ExxonMobil"/>
    <s v="3T"/>
    <x v="11"/>
    <n v="52961"/>
    <n v="0"/>
    <n v="25004"/>
    <n v="-15517"/>
    <n v="9487"/>
    <n v="7789"/>
    <n v="1698"/>
    <n v="-13"/>
    <n v="1685"/>
    <n v="109.2064"/>
    <n v="184012.78"/>
    <n v="185432.46720000001"/>
    <n v="-1419.6831999999999"/>
  </r>
  <r>
    <s v="EXN"/>
    <s v="ExxonMobil"/>
    <s v="4T"/>
    <x v="11"/>
    <n v="52961"/>
    <n v="0"/>
    <n v="100011"/>
    <n v="-75394"/>
    <n v="24617"/>
    <n v="25000"/>
    <n v="-383"/>
    <n v="-50"/>
    <n v="-433"/>
    <n v="90.195899999999995"/>
    <n v="-39054.82"/>
    <n v="-34545.029699999999"/>
    <n v="-4509.7950000000001"/>
  </r>
  <r>
    <s v="HWT"/>
    <s v="Hartford Wood"/>
    <s v="4T"/>
    <x v="11"/>
    <n v="52970"/>
    <n v="50000"/>
    <n v="99977"/>
    <n v="-100513"/>
    <n v="49464"/>
    <n v="50304"/>
    <n v="-840"/>
    <n v="-50"/>
    <n v="-890"/>
    <n v="90.195899999999995"/>
    <n v="-80274.350000000006"/>
    <n v="-75764.555999999997"/>
    <n v="-4509.7950000000001"/>
  </r>
  <r>
    <s v="JDS"/>
    <s v="JD Street"/>
    <s v="4T"/>
    <x v="11"/>
    <n v="52971"/>
    <n v="21178"/>
    <n v="75007"/>
    <n v="-71169"/>
    <n v="25016"/>
    <n v="25004"/>
    <n v="12"/>
    <n v="-38"/>
    <n v="-26"/>
    <n v="90.195899999999995"/>
    <n v="-2345.09"/>
    <n v="1082.3507999999999"/>
    <n v="-3427.4441999999999"/>
  </r>
  <r>
    <s v="PHI"/>
    <s v="Phillips"/>
    <s v="4T"/>
    <x v="11"/>
    <n v="52980"/>
    <n v="0"/>
    <n v="80103"/>
    <n v="-80186"/>
    <n v="-83"/>
    <n v="0"/>
    <n v="-83"/>
    <n v="-40"/>
    <n v="-123"/>
    <n v="90.195899999999995"/>
    <n v="-11094.1"/>
    <n v="-7486.2596999999996"/>
    <n v="-3607.8359999999998"/>
  </r>
  <r>
    <s v="QTC"/>
    <s v="QuikTrip"/>
    <s v="3T"/>
    <x v="11"/>
    <n v="52981"/>
    <n v="0"/>
    <n v="25000"/>
    <n v="-21802"/>
    <n v="3198"/>
    <n v="0"/>
    <n v="3198"/>
    <n v="-12"/>
    <n v="3186"/>
    <n v="109.2064"/>
    <n v="347931.59"/>
    <n v="349242.06719999999"/>
    <n v="-1310.4767999999999"/>
  </r>
  <r>
    <s v="QTC"/>
    <s v="QuikTrip"/>
    <s v="4T"/>
    <x v="11"/>
    <n v="52981"/>
    <n v="126099"/>
    <n v="500012"/>
    <n v="-522220"/>
    <n v="103891"/>
    <n v="107404"/>
    <n v="-3513"/>
    <n v="-250"/>
    <n v="-3763"/>
    <n v="90.195899999999995"/>
    <n v="-339407.17"/>
    <n v="-316858.19669999997"/>
    <n v="-22548.974999999999"/>
  </r>
  <r>
    <s v="CHV"/>
    <s v="Chevron"/>
    <s v="4D"/>
    <x v="12"/>
    <n v="52952"/>
    <n v="60005"/>
    <n v="360050"/>
    <n v="-357119"/>
    <n v="62936"/>
    <n v="64776"/>
    <n v="-1840"/>
    <n v="-180"/>
    <n v="-2020"/>
    <n v="90.195899999999995"/>
    <n v="-182195.72"/>
    <n v="-165960.45599999998"/>
    <n v="-16235.261999999999"/>
  </r>
  <r>
    <s v="EXN"/>
    <s v="ExxonMobil"/>
    <s v="4D"/>
    <x v="12"/>
    <n v="52961"/>
    <n v="60288"/>
    <n v="248243"/>
    <n v="-283737"/>
    <n v="24794"/>
    <n v="25002"/>
    <n v="-208"/>
    <n v="-124"/>
    <n v="-332"/>
    <n v="90.195899999999995"/>
    <n v="-29945.040000000001"/>
    <n v="-18760.747199999998"/>
    <n v="-11184.291599999999"/>
  </r>
  <r>
    <s v="MTV"/>
    <s v="Motiva"/>
    <s v="4D"/>
    <x v="12"/>
    <n v="52975"/>
    <n v="128480"/>
    <n v="1617934"/>
    <n v="-1536512"/>
    <n v="209902"/>
    <n v="209095"/>
    <n v="807"/>
    <n v="-809"/>
    <n v="-2"/>
    <n v="90.195899999999995"/>
    <n v="-180.39"/>
    <n v="72788.0913"/>
    <n v="-72968.483099999998"/>
  </r>
  <r>
    <s v="MXE"/>
    <s v="MetroPlex"/>
    <s v="4D"/>
    <x v="12"/>
    <n v="52977"/>
    <n v="35001"/>
    <n v="125006"/>
    <n v="-147776"/>
    <n v="12231"/>
    <n v="15357"/>
    <n v="-3126"/>
    <n v="-63"/>
    <n v="-3189"/>
    <n v="90.195899999999995"/>
    <n v="-287634.73"/>
    <n v="-281952.38339999999"/>
    <n v="-5682.3416999999999"/>
  </r>
  <r>
    <s v="PHI"/>
    <s v="Phillips"/>
    <s v="4D"/>
    <x v="12"/>
    <n v="52980"/>
    <n v="0"/>
    <n v="25002"/>
    <n v="0"/>
    <n v="25002"/>
    <n v="25002"/>
    <n v="0"/>
    <n v="-13"/>
    <n v="-13"/>
    <n v="90.195899999999995"/>
    <n v="-1172.55"/>
    <n v="0"/>
    <n v="-1172.5466999999999"/>
  </r>
  <r>
    <s v="QTC"/>
    <s v="QuikTrip"/>
    <s v="4D"/>
    <x v="12"/>
    <n v="52981"/>
    <n v="73326"/>
    <n v="200014"/>
    <n v="-195300"/>
    <n v="78040"/>
    <n v="75129"/>
    <n v="2911"/>
    <n v="-100"/>
    <n v="2811"/>
    <n v="90.195899999999995"/>
    <n v="253540.67"/>
    <n v="262560.26490000001"/>
    <n v="-9019.59"/>
  </r>
  <r>
    <s v="VAL"/>
    <s v="Valero"/>
    <s v="4D"/>
    <x v="12"/>
    <n v="52993"/>
    <n v="85003"/>
    <n v="0"/>
    <n v="-50036"/>
    <n v="34967"/>
    <n v="35000"/>
    <n v="-33"/>
    <n v="0"/>
    <n v="-33"/>
    <n v="90.195899999999995"/>
    <n v="-2976.46"/>
    <n v="-2976.4647"/>
    <n v="0"/>
  </r>
  <r>
    <s v="NPT"/>
    <s v="Noble Petro"/>
    <s v="4C"/>
    <x v="13"/>
    <n v="52979"/>
    <n v="5800"/>
    <n v="0"/>
    <n v="0"/>
    <n v="5800"/>
    <n v="5800"/>
    <n v="0"/>
    <n v="0"/>
    <n v="0"/>
    <n v="90.195899999999995"/>
    <n v="0"/>
    <n v="0"/>
    <n v="0"/>
  </r>
  <r>
    <s v="QTC"/>
    <s v="QuikTrip"/>
    <s v="4C"/>
    <x v="13"/>
    <n v="52981"/>
    <n v="30387"/>
    <n v="0"/>
    <n v="-24225"/>
    <n v="6162"/>
    <n v="0"/>
    <n v="6162"/>
    <n v="0"/>
    <n v="6162"/>
    <n v="90.195899999999995"/>
    <n v="555787.14"/>
    <n v="555787.13579999993"/>
    <n v="0"/>
  </r>
  <r>
    <s v="MTV"/>
    <s v="Motiva"/>
    <s v="4H"/>
    <x v="14"/>
    <n v="52975"/>
    <n v="0"/>
    <n v="354243"/>
    <n v="-348865"/>
    <n v="5378"/>
    <n v="0"/>
    <n v="5378"/>
    <n v="-177"/>
    <n v="5201"/>
    <n v="90.195899999999995"/>
    <n v="469108.88"/>
    <n v="485073.5502"/>
    <n v="-15964.674299999999"/>
  </r>
  <r>
    <s v="CTR"/>
    <s v="Center Oil"/>
    <s v="4S"/>
    <x v="15"/>
    <n v="52956"/>
    <n v="1000"/>
    <n v="0"/>
    <n v="0"/>
    <n v="1000"/>
    <n v="0"/>
    <n v="1000"/>
    <n v="0"/>
    <n v="1000"/>
    <n v="90.195899999999995"/>
    <n v="90195.9"/>
    <n v="90195.9"/>
    <n v="0"/>
  </r>
  <r>
    <s v="EQU"/>
    <s v="Shell Oil Products"/>
    <s v="4S"/>
    <x v="15"/>
    <n v="52958"/>
    <n v="3000"/>
    <n v="0"/>
    <n v="0"/>
    <n v="3000"/>
    <n v="0"/>
    <n v="3000"/>
    <n v="0"/>
    <n v="3000"/>
    <n v="90.195899999999995"/>
    <n v="270587.7"/>
    <n v="270587.7"/>
    <n v="0"/>
  </r>
  <r>
    <s v="EXN"/>
    <s v="ExxonMobil"/>
    <s v="4S"/>
    <x v="15"/>
    <n v="52961"/>
    <n v="2000"/>
    <n v="0"/>
    <n v="0"/>
    <n v="2000"/>
    <n v="0"/>
    <n v="2000"/>
    <n v="0"/>
    <n v="2000"/>
    <n v="90.195899999999995"/>
    <n v="180391.8"/>
    <n v="180391.8"/>
    <n v="0"/>
  </r>
  <r>
    <s v="HWT"/>
    <s v="Hartford Wood"/>
    <s v="4S"/>
    <x v="15"/>
    <n v="52970"/>
    <n v="1000"/>
    <n v="0"/>
    <n v="0"/>
    <n v="1000"/>
    <n v="0"/>
    <n v="1000"/>
    <n v="0"/>
    <n v="1000"/>
    <n v="90.195899999999995"/>
    <n v="90195.9"/>
    <n v="90195.9"/>
    <n v="0"/>
  </r>
  <r>
    <s v="SUN"/>
    <s v="Sunoco Partners"/>
    <s v="4X"/>
    <x v="16"/>
    <n v="52984"/>
    <n v="20800"/>
    <n v="0"/>
    <n v="-26665"/>
    <n v="-5865"/>
    <n v="0"/>
    <n v="-5865"/>
    <n v="0"/>
    <n v="-5865"/>
    <n v="90.195899999999995"/>
    <n v="-528998.94999999995"/>
    <n v="-528998.95349999995"/>
    <n v="0"/>
  </r>
  <r>
    <s v="PHI"/>
    <s v="Phillips"/>
    <s v="4M"/>
    <x v="17"/>
    <n v="52980"/>
    <n v="0"/>
    <n v="57006"/>
    <n v="-54919"/>
    <n v="2087"/>
    <n v="0"/>
    <n v="2087"/>
    <n v="-29"/>
    <n v="2058"/>
    <n v="90.195899999999995"/>
    <n v="185623.16"/>
    <n v="188238.84329999998"/>
    <n v="-2615.6810999999998"/>
  </r>
  <r>
    <s v="APX"/>
    <s v="Apex Oil"/>
    <s v="4K"/>
    <x v="18"/>
    <n v="52947"/>
    <n v="0"/>
    <n v="25001"/>
    <n v="0"/>
    <n v="25001"/>
    <n v="25001"/>
    <n v="0"/>
    <n v="-13"/>
    <n v="-13"/>
    <n v="90.195899999999995"/>
    <n v="-1172.55"/>
    <n v="0"/>
    <n v="-1172.5466999999999"/>
  </r>
  <r>
    <s v="BZA"/>
    <s v="BP North Am"/>
    <s v="4K"/>
    <x v="18"/>
    <n v="52950"/>
    <n v="0"/>
    <n v="75200"/>
    <n v="0"/>
    <n v="75200"/>
    <n v="75200"/>
    <n v="0"/>
    <n v="-38"/>
    <n v="-38"/>
    <n v="90.195899999999995"/>
    <n v="-3427.44"/>
    <n v="0"/>
    <n v="-3427.4441999999999"/>
  </r>
  <r>
    <s v="MST"/>
    <s v="Morgan Stanley"/>
    <s v="4K"/>
    <x v="18"/>
    <n v="52974"/>
    <n v="0"/>
    <n v="50001"/>
    <n v="-50005"/>
    <n v="-4"/>
    <n v="0"/>
    <n v="-4"/>
    <n v="-25"/>
    <n v="-29"/>
    <n v="90.195899999999995"/>
    <n v="-2615.6799999999998"/>
    <n v="-360.78359999999998"/>
    <n v="-2254.8975"/>
  </r>
  <r>
    <s v="NOB"/>
    <s v="Noble Petro"/>
    <s v="4K"/>
    <x v="18"/>
    <n v="52978"/>
    <n v="0"/>
    <n v="75003"/>
    <n v="-25002"/>
    <n v="50001"/>
    <n v="50384"/>
    <n v="-383"/>
    <n v="-38"/>
    <n v="-421"/>
    <n v="90.195899999999995"/>
    <n v="-37972.47"/>
    <n v="-34545.029699999999"/>
    <n v="-3427.4441999999999"/>
  </r>
  <r>
    <s v="NPT"/>
    <s v="Noble Petro"/>
    <s v="4K"/>
    <x v="18"/>
    <n v="52979"/>
    <n v="0"/>
    <n v="25000"/>
    <n v="-25004"/>
    <n v="-4"/>
    <n v="0"/>
    <n v="-4"/>
    <n v="-12"/>
    <n v="-16"/>
    <n v="90.195899999999995"/>
    <n v="-1443.13"/>
    <n v="-360.78359999999998"/>
    <n v="-1082.3507999999999"/>
  </r>
  <r>
    <s v="QTC"/>
    <s v="QuikTrip"/>
    <s v="4K"/>
    <x v="18"/>
    <n v="52981"/>
    <n v="0"/>
    <n v="275009"/>
    <n v="-150002"/>
    <n v="125007"/>
    <n v="125008"/>
    <n v="-1"/>
    <n v="-138"/>
    <n v="-139"/>
    <n v="90.195899999999995"/>
    <n v="-12537.23"/>
    <n v="-90.195899999999995"/>
    <n v="-12447.0342"/>
  </r>
  <r>
    <s v="TOP"/>
    <s v="Topco Associates"/>
    <s v="4K"/>
    <x v="18"/>
    <n v="52987"/>
    <n v="0"/>
    <n v="25001"/>
    <n v="0"/>
    <n v="25001"/>
    <n v="25001"/>
    <n v="0"/>
    <n v="-13"/>
    <n v="-13"/>
    <n v="90.195899999999995"/>
    <n v="-1172.55"/>
    <n v="0"/>
    <n v="-1172.5466999999999"/>
  </r>
  <r>
    <s v="USO"/>
    <s v="US Oil"/>
    <s v="4K"/>
    <x v="18"/>
    <n v="52992"/>
    <n v="0"/>
    <n v="50039"/>
    <n v="-27017"/>
    <n v="23022"/>
    <n v="22609"/>
    <n v="413"/>
    <n v="-25"/>
    <n v="388"/>
    <n v="90.195899999999995"/>
    <n v="34996.01"/>
    <n v="37250.9067"/>
    <n v="-2254.8975"/>
  </r>
  <r>
    <s v="DFL"/>
    <s v="Direct Fuels"/>
    <n v="92"/>
    <x v="19"/>
    <n v="52957"/>
    <n v="2879"/>
    <n v="17923"/>
    <n v="-19890"/>
    <n v="912"/>
    <n v="912"/>
    <n v="0"/>
    <n v="-9"/>
    <n v="-9"/>
    <n v="94.886499999999998"/>
    <n v="-853.98"/>
    <n v="0"/>
    <n v="-853.97849999999994"/>
  </r>
  <r>
    <s v="KME"/>
    <s v="Kinder Morgan"/>
    <n v="92"/>
    <x v="19"/>
    <n v="52972"/>
    <n v="53312"/>
    <n v="43002"/>
    <n v="-67128"/>
    <n v="29186"/>
    <n v="40585"/>
    <n v="-11399"/>
    <n v="-22"/>
    <n v="-11421"/>
    <n v="94.886499999999998"/>
    <n v="-1083698.72"/>
    <n v="-1081611.2135000001"/>
    <n v="-2087.5030000000002"/>
  </r>
  <r>
    <s v="MTV"/>
    <s v="Motiva"/>
    <n v="92"/>
    <x v="19"/>
    <n v="52975"/>
    <n v="0"/>
    <n v="7855"/>
    <n v="0"/>
    <n v="7855"/>
    <n v="7855"/>
    <n v="0"/>
    <n v="-4"/>
    <n v="-4"/>
    <n v="94.886499999999998"/>
    <n v="-379.55"/>
    <n v="0"/>
    <n v="-379.54599999999999"/>
  </r>
  <r>
    <s v="VAL"/>
    <s v="Valero"/>
    <n v="92"/>
    <x v="19"/>
    <n v="52993"/>
    <n v="0"/>
    <n v="6151"/>
    <n v="0"/>
    <n v="6151"/>
    <n v="0"/>
    <n v="6151"/>
    <n v="-3"/>
    <n v="6148"/>
    <n v="94.886499999999998"/>
    <n v="583362.19999999995"/>
    <n v="583646.8615"/>
    <n v="-284.65949999999998"/>
  </r>
  <r>
    <s v="DFL"/>
    <s v="Direct Fuels"/>
    <n v="97"/>
    <x v="20"/>
    <n v="52957"/>
    <n v="19279"/>
    <n v="0"/>
    <n v="-19860"/>
    <n v="-581"/>
    <n v="20009"/>
    <n v="-20590"/>
    <n v="0"/>
    <n v="-20590"/>
    <n v="90.471299999999999"/>
    <n v="-1862804.19"/>
    <n v="-1862804.067"/>
    <n v="0"/>
  </r>
  <r>
    <s v="GLR"/>
    <s v="Gladieux"/>
    <n v="97"/>
    <x v="20"/>
    <n v="52966"/>
    <n v="0"/>
    <n v="0"/>
    <n v="-75094"/>
    <n v="-75094"/>
    <n v="0"/>
    <n v="-75094"/>
    <n v="0"/>
    <n v="-75094"/>
    <n v="89.313000000000002"/>
    <n v="-6706870.4199999999"/>
    <n v="-6706870.4220000003"/>
    <n v="0"/>
  </r>
  <r>
    <s v="KME"/>
    <s v="Kinder Morgan"/>
    <n v="97"/>
    <x v="20"/>
    <n v="52972"/>
    <n v="0"/>
    <n v="84935"/>
    <n v="-164700"/>
    <n v="-79765"/>
    <n v="0"/>
    <n v="-79765"/>
    <n v="0"/>
    <n v="-79765"/>
    <n v="90.323390000000003"/>
    <n v="-7204644.8399999999"/>
    <n v="-7204645.2033500001"/>
    <n v="0"/>
  </r>
  <r>
    <s v="EXN"/>
    <s v="ExxonMobil"/>
    <n v="44"/>
    <x v="21"/>
    <n v="52961"/>
    <n v="1355"/>
    <n v="289810"/>
    <n v="-268185"/>
    <n v="22980"/>
    <n v="22543"/>
    <n v="437"/>
    <n v="-145"/>
    <n v="292"/>
    <n v="90.195899999999995"/>
    <n v="26337.200000000001"/>
    <n v="39415.6083"/>
    <n v="-13078.405499999999"/>
  </r>
  <r>
    <s v="MST"/>
    <s v="Morgan Stanley"/>
    <n v="44"/>
    <x v="21"/>
    <n v="52974"/>
    <n v="0"/>
    <n v="24983"/>
    <n v="0"/>
    <n v="24983"/>
    <n v="24983"/>
    <n v="0"/>
    <n v="-12"/>
    <n v="-12"/>
    <n v="90.195899999999995"/>
    <n v="-1082.3499999999999"/>
    <n v="0"/>
    <n v="-1082.3507999999999"/>
  </r>
  <r>
    <s v="MUC"/>
    <s v="Murphy"/>
    <n v="44"/>
    <x v="21"/>
    <n v="52976"/>
    <n v="1159"/>
    <n v="75047"/>
    <n v="-74964"/>
    <n v="1242"/>
    <n v="1159"/>
    <n v="83"/>
    <n v="-38"/>
    <n v="45"/>
    <n v="90.195899999999995"/>
    <n v="4058.82"/>
    <n v="7486.2596999999996"/>
    <n v="-3427.4441999999999"/>
  </r>
  <r>
    <s v="PHI"/>
    <s v="Phillips"/>
    <n v="44"/>
    <x v="21"/>
    <n v="52980"/>
    <n v="0"/>
    <n v="25029"/>
    <n v="-25028"/>
    <n v="1"/>
    <n v="0"/>
    <n v="1"/>
    <n v="-13"/>
    <n v="-12"/>
    <n v="90.195899999999995"/>
    <n v="-1082.3499999999999"/>
    <n v="90.195899999999995"/>
    <n v="-1172.5466999999999"/>
  </r>
  <r>
    <s v="QTC"/>
    <s v="QuikTrip"/>
    <n v="44"/>
    <x v="21"/>
    <n v="52981"/>
    <n v="0"/>
    <n v="25001"/>
    <n v="-25354"/>
    <n v="-353"/>
    <n v="0"/>
    <n v="-353"/>
    <n v="-13"/>
    <n v="-366"/>
    <n v="90.195899999999995"/>
    <n v="-33011.699999999997"/>
    <n v="-31839.152699999999"/>
    <n v="-1172.5466999999999"/>
  </r>
  <r>
    <s v="VAL"/>
    <s v="Valero"/>
    <n v="44"/>
    <x v="21"/>
    <n v="52993"/>
    <n v="25007"/>
    <n v="97002"/>
    <n v="-121993"/>
    <n v="16"/>
    <n v="0"/>
    <n v="16"/>
    <n v="-49"/>
    <n v="-33"/>
    <n v="90.195899999999995"/>
    <n v="-2976.46"/>
    <n v="1443.1343999999999"/>
    <n v="-4419.5990999999995"/>
  </r>
  <r>
    <s v="AMO"/>
    <s v="BP Amoco"/>
    <n v="45"/>
    <x v="22"/>
    <n v="52946"/>
    <n v="255426"/>
    <n v="205597"/>
    <n v="-362759"/>
    <n v="98264"/>
    <n v="87547"/>
    <n v="10717"/>
    <n v="-103"/>
    <n v="10614"/>
    <n v="90.195899999999995"/>
    <n v="957339.28"/>
    <n v="966629.46029999992"/>
    <n v="-9290.1777000000002"/>
  </r>
  <r>
    <s v="CIG"/>
    <s v="Citigroup Energy"/>
    <n v="45"/>
    <x v="22"/>
    <n v="52953"/>
    <n v="100062"/>
    <n v="75111"/>
    <n v="-95998"/>
    <n v="79175"/>
    <n v="75111"/>
    <n v="4064"/>
    <n v="-38"/>
    <n v="4026"/>
    <n v="90.195899999999995"/>
    <n v="363128.69"/>
    <n v="366556.13759999996"/>
    <n v="-3427.4441999999999"/>
  </r>
  <r>
    <s v="CTR"/>
    <s v="Center Oil"/>
    <n v="45"/>
    <x v="22"/>
    <n v="52956"/>
    <n v="25000"/>
    <n v="50000"/>
    <n v="-17994"/>
    <n v="57006"/>
    <n v="55546"/>
    <n v="1460"/>
    <n v="-25"/>
    <n v="1435"/>
    <n v="90.195899999999995"/>
    <n v="129431.12"/>
    <n v="131686.014"/>
    <n v="-2254.8975"/>
  </r>
  <r>
    <s v="EQU"/>
    <s v="Shell Oil Products"/>
    <n v="45"/>
    <x v="22"/>
    <n v="52958"/>
    <n v="56888"/>
    <n v="40035"/>
    <n v="-90663"/>
    <n v="6260"/>
    <n v="0"/>
    <n v="6260"/>
    <n v="-20"/>
    <n v="6240"/>
    <n v="90.195899999999995"/>
    <n v="562822.42000000004"/>
    <n v="564626.33399999992"/>
    <n v="-1803.9179999999999"/>
  </r>
  <r>
    <s v="EVA"/>
    <s v="Shell Trading"/>
    <n v="45"/>
    <x v="22"/>
    <n v="52960"/>
    <n v="50021"/>
    <n v="0"/>
    <n v="-45664"/>
    <n v="4357"/>
    <n v="0"/>
    <n v="4357"/>
    <n v="0"/>
    <n v="4357"/>
    <n v="90.195899999999995"/>
    <n v="392983.54"/>
    <n v="392983.53629999998"/>
    <n v="0"/>
  </r>
  <r>
    <s v="GEW"/>
    <s v="George E. Warren"/>
    <n v="45"/>
    <x v="22"/>
    <n v="52964"/>
    <n v="25016"/>
    <n v="0"/>
    <n v="-21902"/>
    <n v="3114"/>
    <n v="0"/>
    <n v="3114"/>
    <n v="0"/>
    <n v="3114"/>
    <n v="90.195899999999995"/>
    <n v="280870.03000000003"/>
    <n v="280870.03259999998"/>
    <n v="0"/>
  </r>
  <r>
    <s v="GLC"/>
    <s v="Glencore"/>
    <n v="45"/>
    <x v="22"/>
    <n v="52965"/>
    <n v="0"/>
    <n v="25046"/>
    <n v="0"/>
    <n v="25046"/>
    <n v="25046"/>
    <n v="0"/>
    <n v="-13"/>
    <n v="-13"/>
    <n v="90.195899999999995"/>
    <n v="-1172.55"/>
    <n v="0"/>
    <n v="-1172.5466999999999"/>
  </r>
  <r>
    <s v="HWT"/>
    <s v="Hartford Wood"/>
    <n v="45"/>
    <x v="22"/>
    <n v="52970"/>
    <n v="25000"/>
    <n v="50000"/>
    <n v="-46696"/>
    <n v="28304"/>
    <n v="25000"/>
    <n v="3304"/>
    <n v="-25"/>
    <n v="3279"/>
    <n v="90.195899999999995"/>
    <n v="295752.36"/>
    <n v="298007.2536"/>
    <n v="-2254.8975"/>
  </r>
  <r>
    <s v="MAC"/>
    <s v="Marathon Ashland"/>
    <n v="45"/>
    <x v="22"/>
    <n v="52973"/>
    <n v="29803"/>
    <n v="50011"/>
    <n v="-18510"/>
    <n v="61304"/>
    <n v="30998"/>
    <n v="30306"/>
    <n v="-25"/>
    <n v="30281"/>
    <n v="90.195899999999995"/>
    <n v="2731222.05"/>
    <n v="2733476.9453999996"/>
    <n v="-2254.8975"/>
  </r>
  <r>
    <s v="MUC"/>
    <s v="Murphy"/>
    <n v="45"/>
    <x v="22"/>
    <n v="52976"/>
    <n v="0"/>
    <n v="25128"/>
    <n v="0"/>
    <n v="25128"/>
    <n v="25128"/>
    <n v="0"/>
    <n v="-13"/>
    <n v="-13"/>
    <n v="90.195899999999995"/>
    <n v="-1172.55"/>
    <n v="0"/>
    <n v="-1172.5466999999999"/>
  </r>
  <r>
    <s v="NOB"/>
    <s v="Noble Petro"/>
    <n v="45"/>
    <x v="22"/>
    <n v="52978"/>
    <n v="53206"/>
    <n v="25003"/>
    <n v="-65831"/>
    <n v="12378"/>
    <n v="8163"/>
    <n v="4215"/>
    <n v="-13"/>
    <n v="4202"/>
    <n v="90.195899999999995"/>
    <n v="379003.17"/>
    <n v="380175.71849999996"/>
    <n v="-1172.5466999999999"/>
  </r>
  <r>
    <s v="PHI"/>
    <s v="Phillips"/>
    <n v="45"/>
    <x v="22"/>
    <n v="52980"/>
    <n v="25461"/>
    <n v="150021"/>
    <n v="-138685"/>
    <n v="36797"/>
    <n v="29814"/>
    <n v="6983"/>
    <n v="-75"/>
    <n v="6908"/>
    <n v="90.195899999999995"/>
    <n v="623073.28000000003"/>
    <n v="629837.96970000002"/>
    <n v="-6764.6924999999992"/>
  </r>
  <r>
    <s v="SHZ"/>
    <s v="Sheetz"/>
    <n v="45"/>
    <x v="22"/>
    <n v="52982"/>
    <n v="54161"/>
    <n v="75003"/>
    <n v="-47802"/>
    <n v="81362"/>
    <n v="79909"/>
    <n v="1453"/>
    <n v="-38"/>
    <n v="1415"/>
    <n v="90.195899999999995"/>
    <n v="127627.2"/>
    <n v="131054.6427"/>
    <n v="-3427.4441999999999"/>
  </r>
  <r>
    <s v="SUN"/>
    <s v="Sunoco Partners"/>
    <n v="45"/>
    <x v="22"/>
    <n v="52984"/>
    <n v="25004"/>
    <n v="50000"/>
    <n v="-23971"/>
    <n v="51033"/>
    <n v="50000"/>
    <n v="1033"/>
    <n v="-25"/>
    <n v="1008"/>
    <n v="90.195899999999995"/>
    <n v="90917.47"/>
    <n v="93172.364699999991"/>
    <n v="-2254.8975"/>
  </r>
  <r>
    <s v="USO"/>
    <s v="US Oil"/>
    <n v="45"/>
    <x v="22"/>
    <n v="52992"/>
    <n v="102539"/>
    <n v="300018"/>
    <n v="-95395"/>
    <n v="307162"/>
    <n v="300017"/>
    <n v="7145"/>
    <n v="-150"/>
    <n v="6995"/>
    <n v="90.195899999999995"/>
    <n v="630920.31999999995"/>
    <n v="644449.70549999992"/>
    <n v="-13529.384999999998"/>
  </r>
  <r>
    <s v="VAL"/>
    <s v="Valero"/>
    <n v="45"/>
    <x v="22"/>
    <n v="52993"/>
    <n v="6119"/>
    <n v="50105"/>
    <n v="-4568"/>
    <n v="51656"/>
    <n v="50105"/>
    <n v="1551"/>
    <n v="-25"/>
    <n v="1526"/>
    <n v="90.195899999999995"/>
    <n v="137638.94"/>
    <n v="139893.84089999998"/>
    <n v="-2254.8975"/>
  </r>
  <r>
    <s v="KME"/>
    <s v="Kinder Morgan"/>
    <n v="42"/>
    <x v="23"/>
    <n v="52972"/>
    <n v="69498"/>
    <n v="50003"/>
    <n v="-74901"/>
    <n v="44600"/>
    <n v="37329"/>
    <n v="7271"/>
    <n v="-25"/>
    <n v="7246"/>
    <n v="90.195899999999995"/>
    <n v="653559.49"/>
    <n v="655814.3888999999"/>
    <n v="-2254.8975"/>
  </r>
  <r>
    <s v="CEV"/>
    <s v="Cenovus Energy"/>
    <s v="7D"/>
    <x v="24"/>
    <n v="52951"/>
    <n v="16197"/>
    <n v="0"/>
    <n v="0"/>
    <n v="16197"/>
    <n v="16197"/>
    <n v="0"/>
    <n v="0"/>
    <n v="0"/>
    <n v="90.195899999999995"/>
    <n v="0"/>
    <n v="0"/>
    <n v="0"/>
  </r>
  <r>
    <s v="CL6"/>
    <s v="Canada Imperial Oil"/>
    <s v="7D"/>
    <x v="24"/>
    <n v="52954"/>
    <n v="12189"/>
    <n v="0"/>
    <n v="0"/>
    <n v="12189"/>
    <n v="12189"/>
    <n v="0"/>
    <n v="0"/>
    <n v="0"/>
    <n v="90.195899999999995"/>
    <n v="0"/>
    <n v="0"/>
    <n v="0"/>
  </r>
  <r>
    <s v="AMO"/>
    <s v="BP Amoco"/>
    <n v="75"/>
    <x v="25"/>
    <n v="52946"/>
    <n v="0"/>
    <n v="0"/>
    <n v="0"/>
    <n v="0"/>
    <n v="0"/>
    <n v="0"/>
    <n v="0"/>
    <n v="0"/>
    <n v="105.166"/>
    <n v="0"/>
    <n v="0"/>
    <n v="0"/>
  </r>
  <r>
    <s v="ART"/>
    <s v="American River"/>
    <n v="75"/>
    <x v="25"/>
    <n v="52948"/>
    <n v="0"/>
    <n v="50002"/>
    <n v="-48454"/>
    <n v="1548"/>
    <n v="0"/>
    <n v="1548"/>
    <n v="-25"/>
    <n v="1523"/>
    <n v="105.166"/>
    <n v="160167.82"/>
    <n v="162796.96799999999"/>
    <n v="-2629.15"/>
  </r>
  <r>
    <s v="CHV"/>
    <s v="Chevron"/>
    <n v="75"/>
    <x v="25"/>
    <n v="52952"/>
    <n v="5046"/>
    <n v="110166"/>
    <n v="-99744"/>
    <n v="15468"/>
    <n v="15110"/>
    <n v="358"/>
    <n v="-55"/>
    <n v="303"/>
    <n v="105.166"/>
    <n v="31865.3"/>
    <n v="37649.428"/>
    <n v="-5784.13"/>
  </r>
  <r>
    <s v="CTR"/>
    <s v="Center Oil"/>
    <n v="75"/>
    <x v="25"/>
    <n v="52956"/>
    <n v="34975"/>
    <n v="150096"/>
    <n v="-106911"/>
    <n v="78160"/>
    <n v="75561"/>
    <n v="2599"/>
    <n v="-75"/>
    <n v="2524"/>
    <n v="105.166"/>
    <n v="265438.98"/>
    <n v="273326.43400000001"/>
    <n v="-7887.45"/>
  </r>
  <r>
    <s v="DFL"/>
    <s v="Direct Fuels"/>
    <n v="75"/>
    <x v="25"/>
    <n v="52957"/>
    <n v="0"/>
    <n v="50057"/>
    <n v="-48164"/>
    <n v="1893"/>
    <n v="0"/>
    <n v="1893"/>
    <n v="-25"/>
    <n v="1868"/>
    <n v="105.166"/>
    <n v="196450.09"/>
    <n v="199079.23799999998"/>
    <n v="-2629.15"/>
  </r>
  <r>
    <s v="EXN"/>
    <s v="ExxonMobil"/>
    <n v="75"/>
    <x v="25"/>
    <n v="52961"/>
    <n v="0"/>
    <n v="171803"/>
    <n v="-123266"/>
    <n v="48537"/>
    <n v="48018"/>
    <n v="519"/>
    <n v="-86"/>
    <n v="433"/>
    <n v="105.166"/>
    <n v="45536.88"/>
    <n v="54581.153999999995"/>
    <n v="-9044.2759999999998"/>
  </r>
  <r>
    <s v="FHR"/>
    <s v="Flint Hills"/>
    <n v="75"/>
    <x v="25"/>
    <n v="52962"/>
    <n v="50008"/>
    <n v="75040"/>
    <n v="-97918"/>
    <n v="27130"/>
    <n v="25003"/>
    <n v="2127"/>
    <n v="-38"/>
    <n v="2089"/>
    <n v="105.166"/>
    <n v="219691.77"/>
    <n v="223688.08199999999"/>
    <n v="-3996.308"/>
  </r>
  <r>
    <s v="HWT"/>
    <s v="Hartford Wood"/>
    <n v="75"/>
    <x v="25"/>
    <n v="52970"/>
    <n v="125057"/>
    <n v="125008"/>
    <n v="-196763"/>
    <n v="53302"/>
    <n v="50003"/>
    <n v="3299"/>
    <n v="-63"/>
    <n v="3236"/>
    <n v="105.166"/>
    <n v="340317.18"/>
    <n v="346942.63399999996"/>
    <n v="-6625.4579999999996"/>
  </r>
  <r>
    <s v="JDS"/>
    <s v="JD Street"/>
    <n v="75"/>
    <x v="25"/>
    <n v="52971"/>
    <n v="0"/>
    <n v="25003"/>
    <n v="0"/>
    <n v="25003"/>
    <n v="25040"/>
    <n v="-37"/>
    <n v="-13"/>
    <n v="-50"/>
    <n v="105.166"/>
    <n v="-5258.3"/>
    <n v="-3891.1419999999998"/>
    <n v="-1367.1579999999999"/>
  </r>
  <r>
    <s v="KME"/>
    <s v="Kinder Morgan"/>
    <n v="75"/>
    <x v="25"/>
    <n v="52972"/>
    <n v="0"/>
    <n v="25000"/>
    <n v="0"/>
    <n v="25000"/>
    <n v="25000"/>
    <n v="0"/>
    <n v="-12"/>
    <n v="-12"/>
    <n v="105.166"/>
    <n v="-1261.99"/>
    <n v="0"/>
    <n v="-1261.992"/>
  </r>
  <r>
    <s v="MTV"/>
    <s v="Motiva"/>
    <n v="75"/>
    <x v="25"/>
    <n v="52975"/>
    <n v="0"/>
    <n v="240253"/>
    <n v="-183026"/>
    <n v="57227"/>
    <n v="57206"/>
    <n v="21"/>
    <n v="-120"/>
    <n v="-99"/>
    <n v="105.166"/>
    <n v="-10411.43"/>
    <n v="2208.4859999999999"/>
    <n v="-12619.92"/>
  </r>
  <r>
    <s v="NOB"/>
    <s v="Noble Petro"/>
    <n v="75"/>
    <x v="25"/>
    <n v="52978"/>
    <n v="25001"/>
    <n v="25003"/>
    <n v="-48624"/>
    <n v="1380"/>
    <n v="0"/>
    <n v="1380"/>
    <n v="-13"/>
    <n v="1367"/>
    <n v="105.166"/>
    <n v="143761.92000000001"/>
    <n v="145129.07999999999"/>
    <n v="-1367.1579999999999"/>
  </r>
  <r>
    <s v="NPT"/>
    <s v="Noble Petro"/>
    <n v="75"/>
    <x v="25"/>
    <n v="52979"/>
    <n v="60860"/>
    <n v="100003"/>
    <n v="-79505"/>
    <n v="81358"/>
    <n v="78742"/>
    <n v="2616"/>
    <n v="-50"/>
    <n v="2566"/>
    <n v="105.166"/>
    <n v="269855.96000000002"/>
    <n v="275114.25599999999"/>
    <n v="-5258.3"/>
  </r>
  <r>
    <s v="PHI"/>
    <s v="Phillips"/>
    <n v="75"/>
    <x v="25"/>
    <n v="52980"/>
    <n v="151589"/>
    <n v="260058"/>
    <n v="-352940"/>
    <n v="58707"/>
    <n v="52502"/>
    <n v="6205"/>
    <n v="-130"/>
    <n v="6075"/>
    <n v="105.166"/>
    <n v="638883.44999999995"/>
    <n v="652555.03"/>
    <n v="-13671.58"/>
  </r>
  <r>
    <s v="QTC"/>
    <s v="QuikTrip"/>
    <n v="75"/>
    <x v="25"/>
    <n v="52981"/>
    <n v="0"/>
    <n v="75018"/>
    <n v="-71901"/>
    <n v="3117"/>
    <n v="2526"/>
    <n v="591"/>
    <n v="-38"/>
    <n v="553"/>
    <n v="105.166"/>
    <n v="58156.800000000003"/>
    <n v="62153.106"/>
    <n v="-3996.308"/>
  </r>
  <r>
    <s v="UPF"/>
    <s v="UPS Fuel"/>
    <n v="75"/>
    <x v="25"/>
    <n v="52991"/>
    <n v="0"/>
    <n v="25001"/>
    <n v="0"/>
    <n v="25001"/>
    <n v="25001"/>
    <n v="0"/>
    <n v="-13"/>
    <n v="-13"/>
    <n v="105.166"/>
    <n v="-1367.16"/>
    <n v="0"/>
    <n v="-1367.1579999999999"/>
  </r>
  <r>
    <s v="USO"/>
    <s v="US Oil"/>
    <n v="75"/>
    <x v="25"/>
    <n v="52992"/>
    <n v="0"/>
    <n v="50005"/>
    <n v="0"/>
    <n v="50005"/>
    <n v="50005"/>
    <n v="0"/>
    <n v="-25"/>
    <n v="-25"/>
    <n v="105.166"/>
    <n v="-2629.15"/>
    <n v="0"/>
    <n v="-2629.15"/>
  </r>
  <r>
    <s v="VAL"/>
    <s v="Valero"/>
    <n v="75"/>
    <x v="25"/>
    <n v="52993"/>
    <n v="50000"/>
    <n v="103645"/>
    <n v="-126915"/>
    <n v="26730"/>
    <n v="31106"/>
    <n v="-4376"/>
    <n v="-52"/>
    <n v="-4428"/>
    <n v="105.166"/>
    <n v="-465675.05"/>
    <n v="-460206.41599999997"/>
    <n v="-5468.6319999999996"/>
  </r>
  <r>
    <s v="MTV"/>
    <s v="Motiva"/>
    <s v="7C"/>
    <x v="26"/>
    <n v="52975"/>
    <n v="30857"/>
    <n v="1546749"/>
    <n v="-1392252"/>
    <n v="185354"/>
    <n v="174973"/>
    <n v="10381"/>
    <n v="-773"/>
    <n v="9608"/>
    <n v="105.166"/>
    <n v="1010434.93"/>
    <n v="1091728.246"/>
    <n v="-81293.317999999999"/>
  </r>
  <r>
    <s v="CHV"/>
    <s v="Chevron"/>
    <s v="7B"/>
    <x v="27"/>
    <n v="52952"/>
    <n v="10468"/>
    <n v="10549"/>
    <n v="-10504"/>
    <n v="10513"/>
    <n v="9778"/>
    <n v="735"/>
    <n v="0"/>
    <n v="735"/>
    <n v="105.166"/>
    <n v="77297.009999999995"/>
    <n v="77297.009999999995"/>
    <n v="0"/>
  </r>
  <r>
    <s v="MTV"/>
    <s v="Motiva"/>
    <s v="7B"/>
    <x v="27"/>
    <n v="52975"/>
    <n v="83906"/>
    <n v="193305"/>
    <n v="-196829"/>
    <n v="80382"/>
    <n v="71702"/>
    <n v="8680"/>
    <n v="0"/>
    <n v="8680"/>
    <n v="105.166"/>
    <n v="912840.88"/>
    <n v="912840.88"/>
    <n v="0"/>
  </r>
  <r>
    <s v="EQU"/>
    <s v="Shell Oil Products"/>
    <n v="26"/>
    <x v="28"/>
    <n v="52958"/>
    <n v="62149"/>
    <n v="0"/>
    <n v="-57672"/>
    <n v="4477"/>
    <n v="0"/>
    <n v="4477"/>
    <n v="0"/>
    <n v="4477"/>
    <n v="109.2064"/>
    <n v="488917.05"/>
    <n v="488917.0528"/>
    <n v="0"/>
  </r>
  <r>
    <s v="EXN"/>
    <s v="ExxonMobil"/>
    <n v="26"/>
    <x v="28"/>
    <n v="52961"/>
    <n v="0"/>
    <n v="30731"/>
    <n v="-27649"/>
    <n v="3082"/>
    <n v="3000"/>
    <n v="82"/>
    <n v="-15"/>
    <n v="67"/>
    <n v="109.2064"/>
    <n v="7316.83"/>
    <n v="8954.9248000000007"/>
    <n v="-1638.096"/>
  </r>
  <r>
    <s v="VAL"/>
    <s v="Valero"/>
    <n v="26"/>
    <x v="28"/>
    <n v="52993"/>
    <n v="0"/>
    <n v="7200"/>
    <n v="-4200"/>
    <n v="3000"/>
    <n v="3000"/>
    <n v="0"/>
    <n v="-4"/>
    <n v="-4"/>
    <n v="109.2064"/>
    <n v="-436.83"/>
    <n v="0"/>
    <n v="-436.82560000000001"/>
  </r>
  <r>
    <s v="CHV"/>
    <s v="Chevron"/>
    <s v="3_"/>
    <x v="29"/>
    <n v="52952"/>
    <n v="0"/>
    <n v="0"/>
    <n v="0"/>
    <n v="0"/>
    <n v="0"/>
    <n v="0"/>
    <n v="0"/>
    <n v="0"/>
    <n v="0"/>
    <n v="5725.44"/>
    <n v="5725.44"/>
    <n v="0"/>
  </r>
  <r>
    <s v="EQU"/>
    <s v="Shell Oil Products"/>
    <s v="3_"/>
    <x v="29"/>
    <n v="52958"/>
    <n v="0"/>
    <n v="0"/>
    <n v="0"/>
    <n v="0"/>
    <n v="0"/>
    <n v="0"/>
    <n v="0"/>
    <n v="0"/>
    <n v="0"/>
    <n v="0"/>
    <n v="0"/>
    <n v="0"/>
  </r>
  <r>
    <s v="EXN"/>
    <s v="ExxonMobil"/>
    <s v="3_"/>
    <x v="29"/>
    <n v="52961"/>
    <n v="0"/>
    <n v="0"/>
    <n v="0"/>
    <n v="0"/>
    <n v="0"/>
    <n v="0"/>
    <n v="0"/>
    <n v="0"/>
    <n v="0"/>
    <n v="8477.39"/>
    <n v="8477.39"/>
    <n v="0"/>
  </r>
  <r>
    <s v="MTV"/>
    <s v="Motiva"/>
    <s v="3_"/>
    <x v="29"/>
    <n v="52975"/>
    <n v="0"/>
    <n v="0"/>
    <n v="0"/>
    <n v="0"/>
    <n v="0"/>
    <n v="0"/>
    <n v="0"/>
    <n v="0"/>
    <n v="0"/>
    <n v="30768.26"/>
    <n v="30768.26"/>
    <n v="0"/>
  </r>
  <r>
    <s v="MXE"/>
    <s v="MetroPlex"/>
    <s v="3_"/>
    <x v="29"/>
    <n v="52977"/>
    <n v="0"/>
    <n v="0"/>
    <n v="0"/>
    <n v="0"/>
    <n v="0"/>
    <n v="0"/>
    <n v="0"/>
    <n v="0"/>
    <n v="0"/>
    <n v="4204.83"/>
    <n v="4204.83"/>
    <n v="0"/>
  </r>
  <r>
    <s v="QTC"/>
    <s v="QuikTrip"/>
    <s v="3_"/>
    <x v="29"/>
    <n v="52981"/>
    <n v="0"/>
    <n v="0"/>
    <n v="0"/>
    <n v="0"/>
    <n v="0"/>
    <n v="0"/>
    <n v="0"/>
    <n v="0"/>
    <n v="0"/>
    <n v="4725.42"/>
    <n v="4725.42"/>
    <n v="0"/>
  </r>
  <r>
    <s v="VAL"/>
    <s v="Valero"/>
    <s v="3_"/>
    <x v="29"/>
    <n v="52993"/>
    <n v="0"/>
    <n v="0"/>
    <n v="0"/>
    <n v="0"/>
    <n v="0"/>
    <n v="0"/>
    <n v="0"/>
    <n v="0"/>
    <n v="0"/>
    <n v="3381.11"/>
    <n v="3381.1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W2:AI33" firstHeaderRow="0" firstDataRow="1" firstDataCol="1"/>
  <pivotFields count="17">
    <pivotField showAll="0"/>
    <pivotField showAll="0"/>
    <pivotField showAll="0"/>
    <pivotField axis="axisRow" showAll="0">
      <items count="41">
        <item m="1" x="36"/>
        <item x="1"/>
        <item m="1" x="30"/>
        <item x="2"/>
        <item x="3"/>
        <item x="5"/>
        <item x="6"/>
        <item x="7"/>
        <item x="9"/>
        <item m="1" x="32"/>
        <item x="10"/>
        <item x="13"/>
        <item x="14"/>
        <item x="15"/>
        <item x="17"/>
        <item x="18"/>
        <item x="19"/>
        <item x="20"/>
        <item x="22"/>
        <item x="23"/>
        <item x="24"/>
        <item x="25"/>
        <item x="26"/>
        <item x="27"/>
        <item m="1" x="39"/>
        <item x="21"/>
        <item m="1" x="38"/>
        <item m="1" x="31"/>
        <item m="1" x="37"/>
        <item x="28"/>
        <item x="29"/>
        <item m="1" x="33"/>
        <item m="1" x="34"/>
        <item x="11"/>
        <item x="8"/>
        <item x="12"/>
        <item x="16"/>
        <item m="1" x="35"/>
        <item x="4"/>
        <item x="0"/>
        <item t="default"/>
      </items>
    </pivotField>
    <pivotField showAll="0"/>
    <pivotField dataField="1" numFmtId="38" showAll="0"/>
    <pivotField dataField="1" numFmtId="38" showAll="0"/>
    <pivotField dataField="1" numFmtId="38" showAll="0"/>
    <pivotField dataField="1" numFmtId="38" showAll="0"/>
    <pivotField dataField="1" numFmtId="38" showAll="0"/>
    <pivotField dataField="1" numFmtId="38" showAll="0"/>
    <pivotField dataField="1" numFmtId="38" showAll="0"/>
    <pivotField dataField="1" numFmtId="38" showAll="0"/>
    <pivotField dataField="1" numFmtId="165" showAll="0"/>
    <pivotField dataField="1" numFmtId="40" showAll="0"/>
    <pivotField dataField="1" numFmtId="40" showAll="0"/>
    <pivotField dataField="1" numFmtId="40" showAll="0"/>
  </pivotFields>
  <rowFields count="1">
    <field x="3"/>
  </rowFields>
  <rowItems count="31">
    <i>
      <x v="1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5"/>
    </i>
    <i>
      <x v="29"/>
    </i>
    <i>
      <x v="30"/>
    </i>
    <i>
      <x v="33"/>
    </i>
    <i>
      <x v="34"/>
    </i>
    <i>
      <x v="35"/>
    </i>
    <i>
      <x v="36"/>
    </i>
    <i>
      <x v="38"/>
    </i>
    <i>
      <x v="39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 of Beg Inv" fld="5" baseField="0" baseItem="0" numFmtId="38"/>
    <dataField name="Sum of Receipts" fld="6" baseField="0" baseItem="0" numFmtId="38"/>
    <dataField name="Sum of Deliveries" fld="7" baseField="0" baseItem="0" numFmtId="38"/>
    <dataField name="Sum of Ending Inv" fld="8" baseField="0" baseItem="0" numFmtId="38"/>
    <dataField name="Sum of Actual Inv" fld="9" baseField="0" baseItem="0" numFmtId="38"/>
    <dataField name="Sum of (Over)/Short" fld="10" baseField="0" baseItem="0" numFmtId="38"/>
    <dataField name="Sum of Loss Allowance" fld="11" baseField="0" baseItem="0" numFmtId="38"/>
    <dataField name="Sum of Net (Over)/Short" fld="12" baseField="0" baseItem="0" numFmtId="38"/>
    <dataField name="Average of Price" fld="13" subtotal="average" baseField="3" baseItem="0"/>
    <dataField name="Sum of Gross (Over)/Short" fld="15" baseField="0" baseItem="0"/>
    <dataField name="Sum of Loss Allowance2" fld="16" baseField="0" baseItem="0"/>
    <dataField name="Sum of Net (Over)/Short2" fld="14" baseField="0" baseItem="0"/>
  </dataFields>
  <formats count="9">
    <format dxfId="44">
      <pivotArea outline="0" collapsedLevelsAreSubtotals="1" fieldPosition="0"/>
    </format>
    <format dxfId="43">
      <pivotArea outline="0" collapsedLevelsAreSubtotals="1" fieldPosition="0"/>
    </format>
    <format dxfId="42">
      <pivotArea dataOnly="0" labelOnly="1" fieldPosition="0">
        <references count="1">
          <reference field="3" count="0"/>
        </references>
      </pivotArea>
    </format>
    <format dxfId="41">
      <pivotArea dataOnly="0" labelOnly="1" grandRow="1" outline="0" fieldPosition="0"/>
    </format>
    <format dxfId="40">
      <pivotArea dataOnly="0" fieldPosition="0">
        <references count="1">
          <reference field="3" count="2">
            <x v="16"/>
            <x v="17"/>
          </reference>
        </references>
      </pivotArea>
    </format>
    <format dxfId="39">
      <pivotArea outline="0" collapsedLevelsAreSubtotals="1" fieldPosition="0">
        <references count="1">
          <reference field="4294967294" count="7" selected="0">
            <x v="0"/>
            <x v="1"/>
            <x v="2"/>
            <x v="3"/>
            <x v="4"/>
            <x v="5"/>
            <x v="6"/>
          </reference>
        </references>
      </pivotArea>
    </format>
    <format dxfId="38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37">
      <pivotArea collapsedLevelsAreSubtotals="1" fieldPosition="0">
        <references count="1">
          <reference field="3" count="1">
            <x v="30"/>
          </reference>
        </references>
      </pivotArea>
    </format>
    <format dxfId="36">
      <pivotArea dataOnly="0" labelOnly="1" fieldPosition="0">
        <references count="1">
          <reference field="3" count="1">
            <x v="3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_dbsvr_Explorer_SettlementInvoices" displayName="Table_dbsvr_Explorer_SettlementInvoices" ref="A1:R149" totalsRowCount="1" dataDxfId="35">
  <autoFilter ref="A1:R14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tableColumns count="18">
    <tableColumn id="1" name="SettlementYear" dataDxfId="34" totalsRowDxfId="33"/>
    <tableColumn id="2" name="SettlementMonth" dataDxfId="32" totalsRowDxfId="31"/>
    <tableColumn id="3" name="ShipperCode" dataDxfId="30" totalsRowDxfId="29"/>
    <tableColumn id="4" name="ProductCode" dataDxfId="28" totalsRowDxfId="27"/>
    <tableColumn id="5" name="INVNUMBR" dataDxfId="26" totalsRowDxfId="25"/>
    <tableColumn id="6" name="BI" totalsRowFunction="custom" dataDxfId="24" totalsRowDxfId="23" dataCellStyle="Comma">
      <totalsRowFormula>SUM(Table_dbsvr_Explorer_SettlementInvoices[BI])</totalsRowFormula>
    </tableColumn>
    <tableColumn id="7" name="RC" totalsRowFunction="custom" dataDxfId="22" dataCellStyle="Comma">
      <totalsRowFormula>SUM(Table_dbsvr_Explorer_SettlementInvoices[RC])</totalsRowFormula>
    </tableColumn>
    <tableColumn id="8" name="DL" totalsRowFunction="custom" dataDxfId="21" totalsRowDxfId="20" dataCellStyle="Comma">
      <totalsRowFormula>SUM(Table_dbsvr_Explorer_SettlementInvoices[DL])</totalsRowFormula>
    </tableColumn>
    <tableColumn id="9" name="EI" totalsRowFunction="custom" dataDxfId="19" totalsRowDxfId="18" dataCellStyle="Comma">
      <totalsRowFormula>SUM(Table_dbsvr_Explorer_SettlementInvoices[EI])</totalsRowFormula>
    </tableColumn>
    <tableColumn id="10" name="AI" totalsRowFunction="custom" dataDxfId="17" totalsRowDxfId="16" dataCellStyle="Comma">
      <totalsRowFormula>SUM(Table_dbsvr_Explorer_SettlementInvoices[AI])</totalsRowFormula>
    </tableColumn>
    <tableColumn id="11" name="LA" totalsRowFunction="custom" dataDxfId="15" totalsRowDxfId="14" dataCellStyle="Comma">
      <totalsRowFormula>SUM(Table_dbsvr_Explorer_SettlementInvoices[LA])</totalsRowFormula>
    </tableColumn>
    <tableColumn id="12" name="OS" totalsRowFunction="custom" dataDxfId="13" totalsRowDxfId="12" dataCellStyle="Comma">
      <totalsRowFormula>SUM(Table_dbsvr_Explorer_SettlementInvoices[OS])</totalsRowFormula>
    </tableColumn>
    <tableColumn id="13" name="NETOS" totalsRowFunction="custom" dataDxfId="11" totalsRowDxfId="10" dataCellStyle="Comma">
      <totalsRowFormula>SUM(Table_dbsvr_Explorer_SettlementInvoices[NETOS])</totalsRowFormula>
    </tableColumn>
    <tableColumn id="14" name="Price" dataDxfId="9" totalsRowDxfId="8" dataCellStyle="Comma"/>
    <tableColumn id="15" name="LineAmount" totalsRowFunction="custom" dataDxfId="7" totalsRowDxfId="6" dataCellStyle="Comma">
      <totalsRowFormula>SUM(Table_dbsvr_Explorer_SettlementInvoices[LineAmount])</totalsRowFormula>
    </tableColumn>
    <tableColumn id="16" name="SettlementRunId" dataDxfId="5" totalsRowDxfId="4"/>
    <tableColumn id="17" name="AutoGenerated" dataDxfId="3" totalsRowDxfId="2"/>
    <tableColumn id="18" name="Id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194"/>
  <sheetViews>
    <sheetView tabSelected="1" zoomScale="85" zoomScaleNormal="85" workbookViewId="0">
      <pane ySplit="1" topLeftCell="A113" activePane="bottomLeft" state="frozen"/>
      <selection pane="bottomLeft" activeCell="H52" sqref="H52"/>
    </sheetView>
  </sheetViews>
  <sheetFormatPr defaultRowHeight="14.4" x14ac:dyDescent="0.3"/>
  <cols>
    <col min="1" max="1" width="13.375" style="38" bestFit="1" customWidth="1"/>
    <col min="2" max="2" width="22.375" style="33" bestFit="1" customWidth="1"/>
    <col min="3" max="3" width="13.625" style="38" bestFit="1" customWidth="1"/>
    <col min="4" max="4" width="32.125" style="33" bestFit="1" customWidth="1"/>
    <col min="5" max="5" width="13.75" style="33" hidden="1" customWidth="1"/>
    <col min="6" max="6" width="23.75" style="39" bestFit="1" customWidth="1"/>
    <col min="7" max="7" width="15" style="39" bestFit="1" customWidth="1"/>
    <col min="8" max="8" width="16" style="39" bestFit="1" customWidth="1"/>
    <col min="9" max="9" width="18.25" style="39" bestFit="1" customWidth="1"/>
    <col min="10" max="10" width="13.625" style="39" bestFit="1" customWidth="1"/>
    <col min="11" max="11" width="15.75" style="39" bestFit="1" customWidth="1"/>
    <col min="12" max="12" width="20.125" style="39" customWidth="1"/>
    <col min="13" max="13" width="18.875" style="39" bestFit="1" customWidth="1"/>
    <col min="14" max="14" width="12" style="33" bestFit="1" customWidth="1"/>
    <col min="15" max="15" width="20.375" style="33" bestFit="1" customWidth="1"/>
    <col min="16" max="16" width="20" style="40" customWidth="1"/>
    <col min="17" max="17" width="17" style="33" bestFit="1" customWidth="1"/>
    <col min="18" max="18" width="13" bestFit="1" customWidth="1"/>
    <col min="21" max="21" width="4.875" style="33" bestFit="1" customWidth="1"/>
    <col min="22" max="22" width="17" style="33" bestFit="1" customWidth="1"/>
    <col min="23" max="23" width="36.75" style="33" customWidth="1"/>
    <col min="24" max="24" width="15.625" style="33" customWidth="1"/>
    <col min="25" max="25" width="16.5" style="33" customWidth="1"/>
    <col min="26" max="26" width="17.625" style="33" customWidth="1"/>
    <col min="27" max="27" width="18.625" style="33" customWidth="1"/>
    <col min="28" max="28" width="17.75" style="33" customWidth="1"/>
    <col min="29" max="29" width="19.875" style="33" customWidth="1"/>
    <col min="30" max="30" width="22.875" style="33" customWidth="1"/>
    <col min="31" max="31" width="23.5" style="33" customWidth="1"/>
    <col min="32" max="32" width="16.625" style="33" customWidth="1"/>
    <col min="33" max="33" width="25.875" style="33" customWidth="1"/>
    <col min="34" max="34" width="24" style="33" customWidth="1"/>
    <col min="35" max="35" width="24.5" style="33" customWidth="1"/>
    <col min="36" max="64" width="8" style="33" customWidth="1"/>
    <col min="65" max="122" width="9.125" style="33" customWidth="1"/>
    <col min="123" max="124" width="9.125" style="33" bestFit="1" customWidth="1"/>
    <col min="125" max="125" width="9.125" style="33" customWidth="1"/>
    <col min="126" max="126" width="10.75" style="33" bestFit="1" customWidth="1"/>
    <col min="127" max="127" width="10.75" style="33" customWidth="1"/>
    <col min="128" max="128" width="10.75" style="33" bestFit="1" customWidth="1"/>
    <col min="129" max="129" width="12.125" style="33" customWidth="1"/>
    <col min="130" max="130" width="10.375" style="33" bestFit="1" customWidth="1"/>
    <col min="131" max="131" width="12.75" style="33" bestFit="1" customWidth="1"/>
    <col min="132" max="132" width="10.375" style="33" bestFit="1" customWidth="1"/>
    <col min="133" max="133" width="12.875" style="33" bestFit="1" customWidth="1"/>
    <col min="134" max="134" width="10.375" style="33" bestFit="1" customWidth="1"/>
    <col min="135" max="135" width="12.75" style="33" bestFit="1" customWidth="1"/>
    <col min="136" max="136" width="10.375" style="33" bestFit="1" customWidth="1"/>
    <col min="137" max="137" width="12.875" style="33" bestFit="1" customWidth="1"/>
    <col min="138" max="138" width="10.375" style="33" bestFit="1" customWidth="1"/>
    <col min="139" max="139" width="12.875" style="33" bestFit="1" customWidth="1"/>
    <col min="140" max="140" width="10.375" style="33" bestFit="1" customWidth="1"/>
    <col min="141" max="141" width="12.875" style="33" bestFit="1" customWidth="1"/>
    <col min="142" max="142" width="10.375" style="33" bestFit="1" customWidth="1"/>
    <col min="143" max="143" width="12.875" style="33" bestFit="1" customWidth="1"/>
    <col min="144" max="144" width="10.75" style="33" bestFit="1" customWidth="1"/>
    <col min="145" max="145" width="12.875" style="33" bestFit="1" customWidth="1"/>
    <col min="146" max="146" width="10.375" style="33" bestFit="1" customWidth="1"/>
    <col min="147" max="147" width="12.875" style="33" bestFit="1" customWidth="1"/>
    <col min="148" max="148" width="10.375" style="33" bestFit="1" customWidth="1"/>
    <col min="149" max="149" width="12.75" style="33" bestFit="1" customWidth="1"/>
    <col min="150" max="150" width="10.375" style="33" bestFit="1" customWidth="1"/>
    <col min="151" max="151" width="12.875" style="33" bestFit="1" customWidth="1"/>
    <col min="152" max="152" width="10.375" style="33" bestFit="1" customWidth="1"/>
    <col min="153" max="153" width="12.875" style="33" bestFit="1" customWidth="1"/>
    <col min="154" max="154" width="10.375" style="33" bestFit="1" customWidth="1"/>
    <col min="155" max="155" width="12.875" style="33" bestFit="1" customWidth="1"/>
    <col min="156" max="156" width="10.375" style="33" bestFit="1" customWidth="1"/>
    <col min="157" max="157" width="9.125" style="33" bestFit="1" customWidth="1"/>
    <col min="158" max="158" width="12.875" style="33" bestFit="1" customWidth="1"/>
    <col min="159" max="159" width="10.375" style="33" bestFit="1" customWidth="1"/>
    <col min="160" max="160" width="9.125" style="33" bestFit="1" customWidth="1"/>
    <col min="161" max="161" width="12.75" style="33" bestFit="1" customWidth="1"/>
    <col min="162" max="162" width="10.375" style="33" bestFit="1" customWidth="1"/>
    <col min="163" max="163" width="12.875" style="33" bestFit="1" customWidth="1"/>
    <col min="164" max="164" width="10.375" style="33" bestFit="1" customWidth="1"/>
    <col min="165" max="165" width="12.875" style="33" bestFit="1" customWidth="1"/>
    <col min="166" max="166" width="10.375" style="33" bestFit="1" customWidth="1"/>
    <col min="167" max="167" width="12.875" style="33" bestFit="1" customWidth="1"/>
    <col min="168" max="168" width="10.375" style="33" bestFit="1" customWidth="1"/>
    <col min="169" max="169" width="12.875" style="33" bestFit="1" customWidth="1"/>
    <col min="170" max="170" width="10.375" style="33" bestFit="1" customWidth="1"/>
    <col min="171" max="171" width="12.75" style="33" bestFit="1" customWidth="1"/>
    <col min="172" max="172" width="10.375" style="33" bestFit="1" customWidth="1"/>
    <col min="173" max="173" width="12.75" style="33" bestFit="1" customWidth="1"/>
    <col min="174" max="174" width="10.375" style="33" bestFit="1" customWidth="1"/>
    <col min="175" max="175" width="12.875" style="33" bestFit="1" customWidth="1"/>
    <col min="176" max="176" width="10.375" style="33" bestFit="1" customWidth="1"/>
    <col min="177" max="177" width="12.75" style="33" bestFit="1" customWidth="1"/>
    <col min="178" max="178" width="10.375" style="33" bestFit="1" customWidth="1"/>
    <col min="179" max="179" width="12.875" style="33" bestFit="1" customWidth="1"/>
    <col min="180" max="180" width="10.375" style="33" bestFit="1" customWidth="1"/>
    <col min="181" max="181" width="12.875" style="33" bestFit="1" customWidth="1"/>
    <col min="182" max="182" width="10.375" style="33" bestFit="1" customWidth="1"/>
    <col min="183" max="183" width="12.875" style="33" bestFit="1" customWidth="1"/>
    <col min="184" max="184" width="10.375" style="33" bestFit="1" customWidth="1"/>
    <col min="185" max="185" width="12.875" style="33" bestFit="1" customWidth="1"/>
    <col min="186" max="186" width="10.375" style="33" bestFit="1" customWidth="1"/>
    <col min="187" max="187" width="12.875" style="33" bestFit="1" customWidth="1"/>
    <col min="188" max="188" width="10.375" style="33" bestFit="1" customWidth="1"/>
    <col min="189" max="189" width="12.875" style="33" bestFit="1" customWidth="1"/>
    <col min="190" max="190" width="10.375" style="33" bestFit="1" customWidth="1"/>
    <col min="191" max="191" width="12.875" style="33" bestFit="1" customWidth="1"/>
    <col min="192" max="192" width="10.375" style="33" bestFit="1" customWidth="1"/>
    <col min="193" max="193" width="12.875" style="33" bestFit="1" customWidth="1"/>
    <col min="194" max="194" width="11.5" style="33" bestFit="1" customWidth="1"/>
    <col min="195" max="195" width="14" style="33" bestFit="1" customWidth="1"/>
    <col min="196" max="196" width="11.5" style="33" bestFit="1" customWidth="1"/>
    <col min="197" max="197" width="14" style="33" bestFit="1" customWidth="1"/>
    <col min="198" max="198" width="11.5" style="33" bestFit="1" customWidth="1"/>
    <col min="199" max="199" width="14" style="33" bestFit="1" customWidth="1"/>
    <col min="200" max="200" width="11.5" style="33" bestFit="1" customWidth="1"/>
    <col min="201" max="201" width="14" style="33" bestFit="1" customWidth="1"/>
    <col min="202" max="202" width="11.5" style="33" bestFit="1" customWidth="1"/>
    <col min="203" max="203" width="14" style="33" bestFit="1" customWidth="1"/>
    <col min="204" max="204" width="11.5" style="33" bestFit="1" customWidth="1"/>
    <col min="205" max="205" width="14" style="33" bestFit="1" customWidth="1"/>
    <col min="206" max="206" width="11.5" style="33" bestFit="1" customWidth="1"/>
    <col min="207" max="207" width="14" style="33" bestFit="1" customWidth="1"/>
    <col min="208" max="208" width="11.5" style="33" bestFit="1" customWidth="1"/>
    <col min="209" max="209" width="14" style="33" bestFit="1" customWidth="1"/>
    <col min="210" max="210" width="11.5" style="33" bestFit="1" customWidth="1"/>
    <col min="211" max="211" width="14" style="33" bestFit="1" customWidth="1"/>
    <col min="212" max="212" width="11.5" style="33" bestFit="1" customWidth="1"/>
    <col min="213" max="213" width="14" style="33" bestFit="1" customWidth="1"/>
    <col min="214" max="214" width="11.5" style="33" bestFit="1" customWidth="1"/>
    <col min="215" max="215" width="14" style="33" bestFit="1" customWidth="1"/>
    <col min="216" max="216" width="11.5" style="33" bestFit="1" customWidth="1"/>
    <col min="217" max="217" width="14" style="33" bestFit="1" customWidth="1"/>
    <col min="218" max="218" width="11.5" style="33" bestFit="1" customWidth="1"/>
    <col min="219" max="219" width="14" style="33" bestFit="1" customWidth="1"/>
    <col min="220" max="220" width="11.5" style="33" bestFit="1" customWidth="1"/>
    <col min="221" max="221" width="14" style="33" bestFit="1" customWidth="1"/>
    <col min="222" max="222" width="11.5" style="33" bestFit="1" customWidth="1"/>
    <col min="223" max="223" width="14" style="33" bestFit="1" customWidth="1"/>
    <col min="224" max="224" width="11.5" style="33" bestFit="1" customWidth="1"/>
    <col min="225" max="225" width="14" style="33" bestFit="1" customWidth="1"/>
    <col min="226" max="226" width="11.5" style="33" bestFit="1" customWidth="1"/>
    <col min="227" max="227" width="14" style="33" bestFit="1" customWidth="1"/>
    <col min="228" max="228" width="11.5" style="33" bestFit="1" customWidth="1"/>
    <col min="229" max="229" width="14" style="33" bestFit="1" customWidth="1"/>
    <col min="230" max="230" width="11.5" style="33" bestFit="1" customWidth="1"/>
    <col min="231" max="231" width="14" style="33" bestFit="1" customWidth="1"/>
    <col min="232" max="232" width="11.5" style="33" bestFit="1" customWidth="1"/>
    <col min="233" max="233" width="14" style="33" bestFit="1" customWidth="1"/>
    <col min="234" max="234" width="12.125" style="33" bestFit="1" customWidth="1"/>
    <col min="235" max="16384" width="9" style="33"/>
  </cols>
  <sheetData>
    <row r="1" spans="1:234" s="31" customFormat="1" x14ac:dyDescent="0.3">
      <c r="A1" s="5" t="s">
        <v>28</v>
      </c>
      <c r="B1" s="6" t="s">
        <v>92</v>
      </c>
      <c r="C1" s="5" t="s">
        <v>29</v>
      </c>
      <c r="D1" s="7" t="s">
        <v>93</v>
      </c>
      <c r="E1" s="7" t="s">
        <v>30</v>
      </c>
      <c r="F1" s="8" t="s">
        <v>94</v>
      </c>
      <c r="G1" s="8" t="s">
        <v>95</v>
      </c>
      <c r="H1" s="8" t="s">
        <v>96</v>
      </c>
      <c r="I1" s="8" t="s">
        <v>97</v>
      </c>
      <c r="J1" s="8" t="s">
        <v>98</v>
      </c>
      <c r="K1" s="9" t="s">
        <v>260</v>
      </c>
      <c r="L1" s="8" t="s">
        <v>99</v>
      </c>
      <c r="M1" s="9" t="s">
        <v>261</v>
      </c>
      <c r="N1" s="5" t="s">
        <v>31</v>
      </c>
      <c r="O1" s="9" t="s">
        <v>261</v>
      </c>
      <c r="P1" s="9" t="s">
        <v>262</v>
      </c>
      <c r="Q1" s="9" t="s">
        <v>99</v>
      </c>
    </row>
    <row r="2" spans="1:234" ht="16.8" x14ac:dyDescent="0.4">
      <c r="A2" s="107" t="s">
        <v>33</v>
      </c>
      <c r="B2" s="14" t="s">
        <v>103</v>
      </c>
      <c r="C2" s="108" t="s">
        <v>320</v>
      </c>
      <c r="D2" s="15">
        <v>0</v>
      </c>
      <c r="E2" s="12">
        <v>52946</v>
      </c>
      <c r="F2" s="76">
        <v>0</v>
      </c>
      <c r="G2" s="16">
        <v>70001</v>
      </c>
      <c r="H2" s="16">
        <v>0</v>
      </c>
      <c r="I2" s="16">
        <v>70001</v>
      </c>
      <c r="J2" s="63">
        <v>71616</v>
      </c>
      <c r="K2" s="63">
        <v>-1615</v>
      </c>
      <c r="L2" s="63">
        <v>-35</v>
      </c>
      <c r="M2" s="63">
        <v>-1650</v>
      </c>
      <c r="N2" s="60">
        <v>90.195899999999995</v>
      </c>
      <c r="O2" s="78">
        <v>-148823.24</v>
      </c>
      <c r="P2" s="17">
        <v>-145666.37849999999</v>
      </c>
      <c r="Q2" s="17">
        <v>-3156.8564999999999</v>
      </c>
      <c r="R2" s="66"/>
      <c r="U2" s="31"/>
      <c r="V2" s="32"/>
      <c r="W2" s="44" t="s">
        <v>224</v>
      </c>
      <c r="X2" t="s">
        <v>226</v>
      </c>
      <c r="Y2" t="s">
        <v>227</v>
      </c>
      <c r="Z2" t="s">
        <v>231</v>
      </c>
      <c r="AA2" t="s">
        <v>228</v>
      </c>
      <c r="AB2" t="s">
        <v>232</v>
      </c>
      <c r="AC2" t="s">
        <v>229</v>
      </c>
      <c r="AD2" t="s">
        <v>241</v>
      </c>
      <c r="AE2" t="s">
        <v>230</v>
      </c>
      <c r="AF2" t="s">
        <v>240</v>
      </c>
      <c r="AG2" t="s">
        <v>269</v>
      </c>
      <c r="AH2" t="s">
        <v>239</v>
      </c>
      <c r="AI2" t="s">
        <v>279</v>
      </c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</row>
    <row r="3" spans="1:234" ht="19.2" x14ac:dyDescent="0.4">
      <c r="A3" s="107" t="s">
        <v>33</v>
      </c>
      <c r="B3" s="14" t="s">
        <v>103</v>
      </c>
      <c r="C3" s="13" t="s">
        <v>38</v>
      </c>
      <c r="D3" s="15" t="s">
        <v>110</v>
      </c>
      <c r="E3" s="12">
        <v>52946</v>
      </c>
      <c r="F3" s="76">
        <v>0</v>
      </c>
      <c r="G3" s="16">
        <v>0</v>
      </c>
      <c r="H3" s="16">
        <v>126</v>
      </c>
      <c r="I3" s="16">
        <v>126</v>
      </c>
      <c r="J3" s="63">
        <v>0</v>
      </c>
      <c r="K3" s="63">
        <v>126</v>
      </c>
      <c r="L3" s="63">
        <v>0</v>
      </c>
      <c r="M3" s="63">
        <v>126</v>
      </c>
      <c r="N3" s="60">
        <v>90.195899999999995</v>
      </c>
      <c r="O3" s="78">
        <v>11364.68</v>
      </c>
      <c r="P3" s="17">
        <v>11364.6834</v>
      </c>
      <c r="Q3" s="17">
        <v>0</v>
      </c>
      <c r="R3" s="66"/>
      <c r="U3" s="31"/>
      <c r="V3" s="32"/>
      <c r="W3" s="127" t="s">
        <v>110</v>
      </c>
      <c r="X3" s="130">
        <v>1206682</v>
      </c>
      <c r="Y3" s="130">
        <v>2298102</v>
      </c>
      <c r="Z3" s="130">
        <v>-2386452</v>
      </c>
      <c r="AA3" s="130">
        <v>1118332</v>
      </c>
      <c r="AB3" s="130">
        <v>1159384</v>
      </c>
      <c r="AC3" s="130">
        <v>-41052</v>
      </c>
      <c r="AD3" s="130">
        <v>-1150</v>
      </c>
      <c r="AE3" s="130">
        <v>-42202</v>
      </c>
      <c r="AF3" s="126">
        <v>90.195900000000009</v>
      </c>
      <c r="AG3" s="126">
        <v>-3702722.0868000002</v>
      </c>
      <c r="AH3" s="126">
        <v>-103725.28499999999</v>
      </c>
      <c r="AI3" s="126">
        <v>-3806447.37</v>
      </c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</row>
    <row r="4" spans="1:234" ht="19.2" x14ac:dyDescent="0.4">
      <c r="A4" s="107" t="s">
        <v>37</v>
      </c>
      <c r="B4" s="14" t="s">
        <v>113</v>
      </c>
      <c r="C4" s="13" t="s">
        <v>38</v>
      </c>
      <c r="D4" s="15" t="s">
        <v>110</v>
      </c>
      <c r="E4" s="12">
        <v>52950</v>
      </c>
      <c r="F4" s="76">
        <v>681852</v>
      </c>
      <c r="G4" s="16">
        <v>937206</v>
      </c>
      <c r="H4" s="16">
        <v>-1095477</v>
      </c>
      <c r="I4" s="16">
        <v>523581</v>
      </c>
      <c r="J4" s="63">
        <v>540594</v>
      </c>
      <c r="K4" s="63">
        <v>-17013</v>
      </c>
      <c r="L4" s="63">
        <v>-469</v>
      </c>
      <c r="M4" s="63">
        <v>-17482</v>
      </c>
      <c r="N4" s="60">
        <v>90.195899999999995</v>
      </c>
      <c r="O4" s="78">
        <v>-1576804.72</v>
      </c>
      <c r="P4" s="17">
        <v>-1534502.8466999999</v>
      </c>
      <c r="Q4" s="17">
        <v>-42301.877099999998</v>
      </c>
      <c r="R4" s="66"/>
      <c r="U4" s="31"/>
      <c r="V4" s="32"/>
      <c r="W4" s="127" t="s">
        <v>199</v>
      </c>
      <c r="X4" s="130">
        <v>0</v>
      </c>
      <c r="Y4" s="130">
        <v>25001</v>
      </c>
      <c r="Z4" s="130">
        <v>-24491</v>
      </c>
      <c r="AA4" s="130">
        <v>510</v>
      </c>
      <c r="AB4" s="130">
        <v>0</v>
      </c>
      <c r="AC4" s="130">
        <v>510</v>
      </c>
      <c r="AD4" s="130">
        <v>-13</v>
      </c>
      <c r="AE4" s="130">
        <v>497</v>
      </c>
      <c r="AF4" s="126">
        <v>103.3678</v>
      </c>
      <c r="AG4" s="126">
        <v>52717.578000000001</v>
      </c>
      <c r="AH4" s="126">
        <v>-1343.7814000000001</v>
      </c>
      <c r="AI4" s="126">
        <v>51373.8</v>
      </c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</row>
    <row r="5" spans="1:234" ht="19.2" x14ac:dyDescent="0.4">
      <c r="A5" s="107" t="s">
        <v>39</v>
      </c>
      <c r="B5" s="14" t="s">
        <v>114</v>
      </c>
      <c r="C5" s="13" t="s">
        <v>38</v>
      </c>
      <c r="D5" s="15" t="s">
        <v>110</v>
      </c>
      <c r="E5" s="12">
        <v>52951</v>
      </c>
      <c r="F5" s="76">
        <v>205002</v>
      </c>
      <c r="G5" s="16">
        <v>675673</v>
      </c>
      <c r="H5" s="16">
        <v>-646924</v>
      </c>
      <c r="I5" s="16">
        <v>233751</v>
      </c>
      <c r="J5" s="63">
        <v>246000</v>
      </c>
      <c r="K5" s="63">
        <v>-12249</v>
      </c>
      <c r="L5" s="63">
        <v>-338</v>
      </c>
      <c r="M5" s="63">
        <v>-12587</v>
      </c>
      <c r="N5" s="60">
        <v>90.195899999999995</v>
      </c>
      <c r="O5" s="78">
        <v>-1135295.79</v>
      </c>
      <c r="P5" s="17">
        <v>-1104809.5791</v>
      </c>
      <c r="Q5" s="17">
        <v>-30486.214199999999</v>
      </c>
      <c r="R5" s="66"/>
      <c r="U5" s="31"/>
      <c r="V5" s="32"/>
      <c r="W5" s="127" t="s">
        <v>198</v>
      </c>
      <c r="X5" s="130">
        <v>981608</v>
      </c>
      <c r="Y5" s="130">
        <v>1627246</v>
      </c>
      <c r="Z5" s="130">
        <v>-1909228</v>
      </c>
      <c r="AA5" s="130">
        <v>699626</v>
      </c>
      <c r="AB5" s="130">
        <v>644562</v>
      </c>
      <c r="AC5" s="130">
        <v>55064</v>
      </c>
      <c r="AD5" s="130">
        <v>-802</v>
      </c>
      <c r="AE5" s="130">
        <v>54262</v>
      </c>
      <c r="AF5" s="126">
        <v>103.3678</v>
      </c>
      <c r="AG5" s="126">
        <v>5691844.5391999995</v>
      </c>
      <c r="AH5" s="126">
        <v>-82900.975600000005</v>
      </c>
      <c r="AI5" s="126">
        <v>5608943.5800000001</v>
      </c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</row>
    <row r="6" spans="1:234" ht="19.2" x14ac:dyDescent="0.4">
      <c r="A6" s="107" t="s">
        <v>45</v>
      </c>
      <c r="B6" s="14" t="s">
        <v>118</v>
      </c>
      <c r="C6" s="13" t="s">
        <v>38</v>
      </c>
      <c r="D6" s="15" t="s">
        <v>110</v>
      </c>
      <c r="E6" s="12">
        <v>52954</v>
      </c>
      <c r="F6" s="76">
        <v>165501</v>
      </c>
      <c r="G6" s="16">
        <v>310008</v>
      </c>
      <c r="H6" s="16">
        <v>-332008</v>
      </c>
      <c r="I6" s="16">
        <v>143501</v>
      </c>
      <c r="J6" s="63">
        <v>149889</v>
      </c>
      <c r="K6" s="63">
        <v>-6388</v>
      </c>
      <c r="L6" s="63">
        <v>-155</v>
      </c>
      <c r="M6" s="63">
        <v>-6543</v>
      </c>
      <c r="N6" s="60">
        <v>90.195899999999995</v>
      </c>
      <c r="O6" s="78">
        <v>-590151.77</v>
      </c>
      <c r="P6" s="17">
        <v>-576171.40919999999</v>
      </c>
      <c r="Q6" s="17">
        <v>-13980.3645</v>
      </c>
      <c r="R6" s="66"/>
      <c r="U6" s="31"/>
      <c r="V6" s="32"/>
      <c r="W6" s="127" t="s">
        <v>100</v>
      </c>
      <c r="X6" s="130">
        <v>117694</v>
      </c>
      <c r="Y6" s="130">
        <v>315006</v>
      </c>
      <c r="Z6" s="130">
        <v>-386909</v>
      </c>
      <c r="AA6" s="130">
        <v>45791</v>
      </c>
      <c r="AB6" s="130">
        <v>65140</v>
      </c>
      <c r="AC6" s="130">
        <v>-19349</v>
      </c>
      <c r="AD6" s="130">
        <v>-158</v>
      </c>
      <c r="AE6" s="130">
        <v>-19507</v>
      </c>
      <c r="AF6" s="126">
        <v>90.195899999999995</v>
      </c>
      <c r="AG6" s="126">
        <v>-1745200.4690999999</v>
      </c>
      <c r="AH6" s="126">
        <v>-14250.9522</v>
      </c>
      <c r="AI6" s="126">
        <v>-1759451.42</v>
      </c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</row>
    <row r="7" spans="1:234" ht="19.2" x14ac:dyDescent="0.4">
      <c r="A7" s="107" t="s">
        <v>60</v>
      </c>
      <c r="B7" s="14" t="s">
        <v>151</v>
      </c>
      <c r="C7" s="13" t="s">
        <v>38</v>
      </c>
      <c r="D7" s="15" t="s">
        <v>110</v>
      </c>
      <c r="E7" s="12">
        <v>52968</v>
      </c>
      <c r="F7" s="76">
        <v>0</v>
      </c>
      <c r="G7" s="16">
        <v>70001</v>
      </c>
      <c r="H7" s="16">
        <v>0</v>
      </c>
      <c r="I7" s="16">
        <v>70001</v>
      </c>
      <c r="J7" s="63">
        <v>70001</v>
      </c>
      <c r="K7" s="63">
        <v>0</v>
      </c>
      <c r="L7" s="63">
        <v>-35</v>
      </c>
      <c r="M7" s="63">
        <v>-35</v>
      </c>
      <c r="N7" s="60">
        <v>90.195899999999995</v>
      </c>
      <c r="O7" s="78">
        <v>-3156.86</v>
      </c>
      <c r="P7" s="17">
        <v>0</v>
      </c>
      <c r="Q7" s="17">
        <v>-3156.8564999999999</v>
      </c>
      <c r="R7" s="66"/>
      <c r="U7" s="31"/>
      <c r="V7" s="32"/>
      <c r="W7" s="127" t="s">
        <v>102</v>
      </c>
      <c r="X7" s="130">
        <v>143587</v>
      </c>
      <c r="Y7" s="130">
        <v>280327</v>
      </c>
      <c r="Z7" s="130">
        <v>-432494</v>
      </c>
      <c r="AA7" s="130">
        <v>-8580</v>
      </c>
      <c r="AB7" s="130">
        <v>0</v>
      </c>
      <c r="AC7" s="130">
        <v>-8580</v>
      </c>
      <c r="AD7" s="130">
        <v>-140</v>
      </c>
      <c r="AE7" s="130">
        <v>-8720</v>
      </c>
      <c r="AF7" s="126">
        <v>90.195899999999995</v>
      </c>
      <c r="AG7" s="126">
        <v>-773880.82199999993</v>
      </c>
      <c r="AH7" s="126">
        <v>-12627.425999999999</v>
      </c>
      <c r="AI7" s="126">
        <v>-786508.25</v>
      </c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</row>
    <row r="8" spans="1:234" ht="19.2" x14ac:dyDescent="0.4">
      <c r="A8" s="107" t="s">
        <v>289</v>
      </c>
      <c r="B8" s="14" t="s">
        <v>290</v>
      </c>
      <c r="C8" s="108" t="s">
        <v>38</v>
      </c>
      <c r="D8" s="15" t="s">
        <v>110</v>
      </c>
      <c r="E8" s="12">
        <v>52969</v>
      </c>
      <c r="F8" s="76">
        <v>101596</v>
      </c>
      <c r="G8" s="16">
        <v>255213</v>
      </c>
      <c r="H8" s="16">
        <v>-261163</v>
      </c>
      <c r="I8" s="16">
        <v>95646</v>
      </c>
      <c r="J8" s="63">
        <v>100898</v>
      </c>
      <c r="K8" s="63">
        <v>-5252</v>
      </c>
      <c r="L8" s="63">
        <v>-128</v>
      </c>
      <c r="M8" s="63">
        <v>-5380</v>
      </c>
      <c r="N8" s="60">
        <v>90.195899999999995</v>
      </c>
      <c r="O8" s="78">
        <v>-485253.94</v>
      </c>
      <c r="P8" s="17">
        <v>-473708.86679999996</v>
      </c>
      <c r="Q8" s="17">
        <v>-11545.075199999999</v>
      </c>
      <c r="R8" s="66"/>
      <c r="U8" s="31"/>
      <c r="V8" s="32"/>
      <c r="W8" s="127" t="s">
        <v>206</v>
      </c>
      <c r="X8" s="130">
        <v>717835</v>
      </c>
      <c r="Y8" s="130">
        <v>2616729</v>
      </c>
      <c r="Z8" s="130">
        <v>-2468395</v>
      </c>
      <c r="AA8" s="130">
        <v>866169</v>
      </c>
      <c r="AB8" s="130">
        <v>824801</v>
      </c>
      <c r="AC8" s="130">
        <v>41368</v>
      </c>
      <c r="AD8" s="130">
        <v>-1311</v>
      </c>
      <c r="AE8" s="130">
        <v>40057</v>
      </c>
      <c r="AF8" s="126">
        <v>105.16599999999997</v>
      </c>
      <c r="AG8" s="126">
        <v>4350507.0879999995</v>
      </c>
      <c r="AH8" s="126">
        <v>-137872.62599999999</v>
      </c>
      <c r="AI8" s="126">
        <v>4212634.47</v>
      </c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</row>
    <row r="9" spans="1:234" ht="19.2" x14ac:dyDescent="0.4">
      <c r="A9" s="107" t="s">
        <v>81</v>
      </c>
      <c r="B9" s="14" t="s">
        <v>173</v>
      </c>
      <c r="C9" s="13" t="s">
        <v>38</v>
      </c>
      <c r="D9" s="15" t="s">
        <v>110</v>
      </c>
      <c r="E9" s="12">
        <v>52983</v>
      </c>
      <c r="F9" s="76">
        <v>52731</v>
      </c>
      <c r="G9" s="16">
        <v>50001</v>
      </c>
      <c r="H9" s="16">
        <v>-51006</v>
      </c>
      <c r="I9" s="16">
        <v>51726</v>
      </c>
      <c r="J9" s="63">
        <v>52002</v>
      </c>
      <c r="K9" s="63">
        <v>-276</v>
      </c>
      <c r="L9" s="63">
        <v>-25</v>
      </c>
      <c r="M9" s="63">
        <v>-301</v>
      </c>
      <c r="N9" s="60">
        <v>90.195899999999995</v>
      </c>
      <c r="O9" s="78">
        <v>-27148.97</v>
      </c>
      <c r="P9" s="17">
        <v>-24894.0684</v>
      </c>
      <c r="Q9" s="17">
        <v>-2254.8975</v>
      </c>
      <c r="R9" s="66"/>
      <c r="U9" s="31"/>
      <c r="V9" s="32"/>
      <c r="W9" s="127" t="s">
        <v>120</v>
      </c>
      <c r="X9" s="130">
        <v>19198</v>
      </c>
      <c r="Y9" s="130">
        <v>0</v>
      </c>
      <c r="Z9" s="130">
        <v>-14439</v>
      </c>
      <c r="AA9" s="130">
        <v>4759</v>
      </c>
      <c r="AB9" s="130">
        <v>0</v>
      </c>
      <c r="AC9" s="130">
        <v>4759</v>
      </c>
      <c r="AD9" s="130">
        <v>0</v>
      </c>
      <c r="AE9" s="130">
        <v>4759</v>
      </c>
      <c r="AF9" s="126">
        <v>109.2064</v>
      </c>
      <c r="AG9" s="126">
        <v>519713.25760000001</v>
      </c>
      <c r="AH9" s="126">
        <v>0</v>
      </c>
      <c r="AI9" s="126">
        <v>519713.26</v>
      </c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</row>
    <row r="10" spans="1:234" ht="19.2" x14ac:dyDescent="0.4">
      <c r="A10" s="107" t="s">
        <v>88</v>
      </c>
      <c r="B10" s="14" t="s">
        <v>183</v>
      </c>
      <c r="C10" s="108">
        <v>52</v>
      </c>
      <c r="D10" s="15" t="s">
        <v>199</v>
      </c>
      <c r="E10" s="12">
        <v>52993</v>
      </c>
      <c r="F10" s="76">
        <v>0</v>
      </c>
      <c r="G10" s="16">
        <v>25001</v>
      </c>
      <c r="H10" s="16">
        <v>-24491</v>
      </c>
      <c r="I10" s="16">
        <v>510</v>
      </c>
      <c r="J10" s="63">
        <v>0</v>
      </c>
      <c r="K10" s="63">
        <v>510</v>
      </c>
      <c r="L10" s="63">
        <v>-13</v>
      </c>
      <c r="M10" s="63">
        <v>497</v>
      </c>
      <c r="N10" s="61">
        <v>103.3678</v>
      </c>
      <c r="O10" s="78">
        <v>51373.8</v>
      </c>
      <c r="P10" s="17">
        <v>52717.578000000001</v>
      </c>
      <c r="Q10" s="17">
        <v>-1343.7814000000001</v>
      </c>
      <c r="R10" s="66"/>
      <c r="U10" s="31"/>
      <c r="V10" s="32"/>
      <c r="W10" s="127" t="s">
        <v>106</v>
      </c>
      <c r="X10" s="130">
        <v>0</v>
      </c>
      <c r="Y10" s="130">
        <v>70000</v>
      </c>
      <c r="Z10" s="130">
        <v>-67915</v>
      </c>
      <c r="AA10" s="130">
        <v>2085</v>
      </c>
      <c r="AB10" s="130">
        <v>4880</v>
      </c>
      <c r="AC10" s="130">
        <v>-2795</v>
      </c>
      <c r="AD10" s="130">
        <v>-35</v>
      </c>
      <c r="AE10" s="130">
        <v>-2830</v>
      </c>
      <c r="AF10" s="126">
        <v>90.195899999999995</v>
      </c>
      <c r="AG10" s="126">
        <v>-252097.54049999997</v>
      </c>
      <c r="AH10" s="126">
        <v>-3156.8564999999999</v>
      </c>
      <c r="AI10" s="126">
        <v>-255254.39999999999</v>
      </c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</row>
    <row r="11" spans="1:234" ht="19.2" x14ac:dyDescent="0.4">
      <c r="A11" s="107" t="s">
        <v>32</v>
      </c>
      <c r="B11" s="14" t="s">
        <v>101</v>
      </c>
      <c r="C11" s="13">
        <v>51</v>
      </c>
      <c r="D11" s="15" t="s">
        <v>198</v>
      </c>
      <c r="E11" s="12">
        <v>52945</v>
      </c>
      <c r="F11" s="76">
        <v>173827</v>
      </c>
      <c r="G11" s="16">
        <v>350011</v>
      </c>
      <c r="H11" s="16">
        <v>-300221</v>
      </c>
      <c r="I11" s="16">
        <v>223617</v>
      </c>
      <c r="J11" s="63">
        <v>220108</v>
      </c>
      <c r="K11" s="63">
        <v>3509</v>
      </c>
      <c r="L11" s="63">
        <v>-175</v>
      </c>
      <c r="M11" s="63">
        <v>3334</v>
      </c>
      <c r="N11" s="60">
        <v>103.3678</v>
      </c>
      <c r="O11" s="78">
        <v>344628.25</v>
      </c>
      <c r="P11" s="17">
        <v>362717.6102</v>
      </c>
      <c r="Q11" s="17">
        <v>-18089.365000000002</v>
      </c>
      <c r="R11" s="66"/>
      <c r="U11" s="31"/>
      <c r="V11" s="32"/>
      <c r="W11" s="127" t="s">
        <v>171</v>
      </c>
      <c r="X11" s="130">
        <v>36187</v>
      </c>
      <c r="Y11" s="130">
        <v>0</v>
      </c>
      <c r="Z11" s="130">
        <v>-24225</v>
      </c>
      <c r="AA11" s="130">
        <v>11962</v>
      </c>
      <c r="AB11" s="130">
        <v>5800</v>
      </c>
      <c r="AC11" s="130">
        <v>6162</v>
      </c>
      <c r="AD11" s="130">
        <v>0</v>
      </c>
      <c r="AE11" s="130">
        <v>6162</v>
      </c>
      <c r="AF11" s="126">
        <v>90.195899999999995</v>
      </c>
      <c r="AG11" s="126">
        <v>555787.13579999993</v>
      </c>
      <c r="AH11" s="126">
        <v>0</v>
      </c>
      <c r="AI11" s="126">
        <v>555787.14</v>
      </c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</row>
    <row r="12" spans="1:234" ht="19.2" x14ac:dyDescent="0.4">
      <c r="A12" s="107" t="s">
        <v>33</v>
      </c>
      <c r="B12" s="14" t="s">
        <v>103</v>
      </c>
      <c r="C12" s="13">
        <v>51</v>
      </c>
      <c r="D12" s="15" t="s">
        <v>198</v>
      </c>
      <c r="E12" s="12">
        <v>52946</v>
      </c>
      <c r="F12" s="76">
        <v>52525</v>
      </c>
      <c r="G12" s="16">
        <v>125017</v>
      </c>
      <c r="H12" s="16">
        <v>-122308</v>
      </c>
      <c r="I12" s="16">
        <v>55234</v>
      </c>
      <c r="J12" s="63">
        <v>51175</v>
      </c>
      <c r="K12" s="63">
        <v>4059</v>
      </c>
      <c r="L12" s="63">
        <v>-63</v>
      </c>
      <c r="M12" s="63">
        <v>3996</v>
      </c>
      <c r="N12" s="60">
        <v>103.3678</v>
      </c>
      <c r="O12" s="78">
        <v>413057.73</v>
      </c>
      <c r="P12" s="17">
        <v>419569.90020000003</v>
      </c>
      <c r="Q12" s="17">
        <v>-6512.1714000000002</v>
      </c>
      <c r="R12" s="66"/>
      <c r="U12" s="31"/>
      <c r="V12" s="32"/>
      <c r="W12" s="127" t="s">
        <v>187</v>
      </c>
      <c r="X12" s="130">
        <v>0</v>
      </c>
      <c r="Y12" s="130">
        <v>354243</v>
      </c>
      <c r="Z12" s="130">
        <v>-348865</v>
      </c>
      <c r="AA12" s="130">
        <v>5378</v>
      </c>
      <c r="AB12" s="130">
        <v>0</v>
      </c>
      <c r="AC12" s="130">
        <v>5378</v>
      </c>
      <c r="AD12" s="130">
        <v>-177</v>
      </c>
      <c r="AE12" s="130">
        <v>5201</v>
      </c>
      <c r="AF12" s="126">
        <v>90.195899999999995</v>
      </c>
      <c r="AG12" s="126">
        <v>485073.5502</v>
      </c>
      <c r="AH12" s="126">
        <v>-15964.674299999999</v>
      </c>
      <c r="AI12" s="126">
        <v>469108.88</v>
      </c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</row>
    <row r="13" spans="1:234" ht="19.2" x14ac:dyDescent="0.4">
      <c r="A13" s="107" t="s">
        <v>55</v>
      </c>
      <c r="B13" s="14" t="s">
        <v>128</v>
      </c>
      <c r="C13" s="13">
        <v>51</v>
      </c>
      <c r="D13" s="15" t="s">
        <v>198</v>
      </c>
      <c r="E13" s="12">
        <v>52959</v>
      </c>
      <c r="F13" s="76">
        <v>42503</v>
      </c>
      <c r="G13" s="16">
        <v>25000</v>
      </c>
      <c r="H13" s="16">
        <v>-50900</v>
      </c>
      <c r="I13" s="16">
        <v>16603</v>
      </c>
      <c r="J13" s="63">
        <v>15100</v>
      </c>
      <c r="K13" s="63">
        <v>1503</v>
      </c>
      <c r="L13" s="63">
        <v>-12</v>
      </c>
      <c r="M13" s="63">
        <v>1491</v>
      </c>
      <c r="N13" s="60">
        <v>103.3678</v>
      </c>
      <c r="O13" s="78">
        <v>154121.39000000001</v>
      </c>
      <c r="P13" s="17">
        <v>155361.8034</v>
      </c>
      <c r="Q13" s="17">
        <v>-1240.4136000000001</v>
      </c>
      <c r="R13" s="66"/>
      <c r="U13" s="31"/>
      <c r="V13" s="32"/>
      <c r="W13" s="127" t="s">
        <v>194</v>
      </c>
      <c r="X13" s="130">
        <v>7000</v>
      </c>
      <c r="Y13" s="130">
        <v>0</v>
      </c>
      <c r="Z13" s="130">
        <v>0</v>
      </c>
      <c r="AA13" s="130">
        <v>7000</v>
      </c>
      <c r="AB13" s="130">
        <v>0</v>
      </c>
      <c r="AC13" s="130">
        <v>7000</v>
      </c>
      <c r="AD13" s="130">
        <v>0</v>
      </c>
      <c r="AE13" s="130">
        <v>7000</v>
      </c>
      <c r="AF13" s="126">
        <v>90.195899999999995</v>
      </c>
      <c r="AG13" s="126">
        <v>631371.29999999993</v>
      </c>
      <c r="AH13" s="126">
        <v>0</v>
      </c>
      <c r="AI13" s="126">
        <v>631371.29999999993</v>
      </c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</row>
    <row r="14" spans="1:234" ht="19.2" x14ac:dyDescent="0.4">
      <c r="A14" s="107" t="s">
        <v>57</v>
      </c>
      <c r="B14" s="14" t="s">
        <v>135</v>
      </c>
      <c r="C14" s="13">
        <v>51</v>
      </c>
      <c r="D14" s="15" t="s">
        <v>198</v>
      </c>
      <c r="E14" s="12">
        <v>52962</v>
      </c>
      <c r="F14" s="76">
        <v>0</v>
      </c>
      <c r="G14" s="16">
        <v>25005</v>
      </c>
      <c r="H14" s="16">
        <v>-24500</v>
      </c>
      <c r="I14" s="16">
        <v>505</v>
      </c>
      <c r="J14" s="63">
        <v>0</v>
      </c>
      <c r="K14" s="63">
        <v>505</v>
      </c>
      <c r="L14" s="63">
        <v>-13</v>
      </c>
      <c r="M14" s="63">
        <v>492</v>
      </c>
      <c r="N14" s="60">
        <v>103.3678</v>
      </c>
      <c r="O14" s="78">
        <v>50856.959999999999</v>
      </c>
      <c r="P14" s="17">
        <v>52200.739000000001</v>
      </c>
      <c r="Q14" s="17">
        <v>-1343.7814000000001</v>
      </c>
      <c r="R14" s="66"/>
      <c r="U14" s="31"/>
      <c r="V14" s="32"/>
      <c r="W14" s="127" t="s">
        <v>192</v>
      </c>
      <c r="X14" s="130">
        <v>0</v>
      </c>
      <c r="Y14" s="130">
        <v>57006</v>
      </c>
      <c r="Z14" s="130">
        <v>-54919</v>
      </c>
      <c r="AA14" s="130">
        <v>2087</v>
      </c>
      <c r="AB14" s="130">
        <v>0</v>
      </c>
      <c r="AC14" s="130">
        <v>2087</v>
      </c>
      <c r="AD14" s="130">
        <v>-29</v>
      </c>
      <c r="AE14" s="130">
        <v>2058</v>
      </c>
      <c r="AF14" s="126">
        <v>90.195899999999995</v>
      </c>
      <c r="AG14" s="126">
        <v>188238.84329999998</v>
      </c>
      <c r="AH14" s="126">
        <v>-2615.6810999999998</v>
      </c>
      <c r="AI14" s="126">
        <v>185623.16</v>
      </c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</row>
    <row r="15" spans="1:234" ht="19.2" x14ac:dyDescent="0.4">
      <c r="A15" s="107" t="s">
        <v>75</v>
      </c>
      <c r="B15" s="14" t="s">
        <v>167</v>
      </c>
      <c r="C15" s="13">
        <v>51</v>
      </c>
      <c r="D15" s="15" t="s">
        <v>198</v>
      </c>
      <c r="E15" s="12">
        <v>52980</v>
      </c>
      <c r="F15" s="76">
        <v>281411</v>
      </c>
      <c r="G15" s="16">
        <v>172388</v>
      </c>
      <c r="H15" s="16">
        <v>-388027</v>
      </c>
      <c r="I15" s="16">
        <v>65772</v>
      </c>
      <c r="J15" s="63">
        <v>54409</v>
      </c>
      <c r="K15" s="63">
        <v>11363</v>
      </c>
      <c r="L15" s="63">
        <v>-86</v>
      </c>
      <c r="M15" s="63">
        <v>11277</v>
      </c>
      <c r="N15" s="61">
        <v>103.3678</v>
      </c>
      <c r="O15" s="78">
        <v>1165678.68</v>
      </c>
      <c r="P15" s="17">
        <v>1174568.3114</v>
      </c>
      <c r="Q15" s="17">
        <v>-8889.6308000000008</v>
      </c>
      <c r="R15" s="66"/>
      <c r="U15" s="31"/>
      <c r="V15" s="32"/>
      <c r="W15" s="127" t="s">
        <v>191</v>
      </c>
      <c r="X15" s="130">
        <v>0</v>
      </c>
      <c r="Y15" s="130">
        <v>600254</v>
      </c>
      <c r="Z15" s="130">
        <v>-277030</v>
      </c>
      <c r="AA15" s="130">
        <v>323224</v>
      </c>
      <c r="AB15" s="130">
        <v>323203</v>
      </c>
      <c r="AC15" s="130">
        <v>21</v>
      </c>
      <c r="AD15" s="130">
        <v>-302</v>
      </c>
      <c r="AE15" s="130">
        <v>-281</v>
      </c>
      <c r="AF15" s="126">
        <v>90.195899999999995</v>
      </c>
      <c r="AG15" s="126">
        <v>1894.1138999999966</v>
      </c>
      <c r="AH15" s="126">
        <v>-27239.161799999998</v>
      </c>
      <c r="AI15" s="126">
        <v>-25345.040000000001</v>
      </c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</row>
    <row r="16" spans="1:234" ht="19.2" x14ac:dyDescent="0.4">
      <c r="A16" s="107" t="s">
        <v>82</v>
      </c>
      <c r="B16" s="14" t="s">
        <v>174</v>
      </c>
      <c r="C16" s="13">
        <v>51</v>
      </c>
      <c r="D16" s="15" t="s">
        <v>198</v>
      </c>
      <c r="E16" s="12">
        <v>52985</v>
      </c>
      <c r="F16" s="76">
        <v>51780</v>
      </c>
      <c r="G16" s="16">
        <v>181328</v>
      </c>
      <c r="H16" s="16">
        <v>-121216</v>
      </c>
      <c r="I16" s="16">
        <v>111892</v>
      </c>
      <c r="J16" s="63">
        <v>108673</v>
      </c>
      <c r="K16" s="63">
        <v>3219</v>
      </c>
      <c r="L16" s="63">
        <v>-91</v>
      </c>
      <c r="M16" s="63">
        <v>3128</v>
      </c>
      <c r="N16" s="60">
        <v>103.3678</v>
      </c>
      <c r="O16" s="78">
        <v>323334.48</v>
      </c>
      <c r="P16" s="17">
        <v>332740.94819999998</v>
      </c>
      <c r="Q16" s="17">
        <v>-9406.4698000000008</v>
      </c>
      <c r="R16" s="66"/>
      <c r="U16" s="31"/>
      <c r="V16" s="32"/>
      <c r="W16" s="128" t="s">
        <v>208</v>
      </c>
      <c r="X16" s="131">
        <v>56191</v>
      </c>
      <c r="Y16" s="131">
        <v>74931</v>
      </c>
      <c r="Z16" s="131">
        <v>-87018</v>
      </c>
      <c r="AA16" s="131">
        <v>44104</v>
      </c>
      <c r="AB16" s="131">
        <v>49352</v>
      </c>
      <c r="AC16" s="131">
        <v>-5248</v>
      </c>
      <c r="AD16" s="131">
        <v>-38</v>
      </c>
      <c r="AE16" s="131">
        <v>-5286</v>
      </c>
      <c r="AF16" s="129">
        <v>94.886499999999998</v>
      </c>
      <c r="AG16" s="129">
        <v>-497964.35200000007</v>
      </c>
      <c r="AH16" s="129">
        <v>-3605.6869999999999</v>
      </c>
      <c r="AI16" s="129">
        <v>-501570.05000000005</v>
      </c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</row>
    <row r="17" spans="1:234" ht="19.2" x14ac:dyDescent="0.4">
      <c r="A17" s="107" t="s">
        <v>83</v>
      </c>
      <c r="B17" s="14" t="s">
        <v>177</v>
      </c>
      <c r="C17" s="13">
        <v>51</v>
      </c>
      <c r="D17" s="15" t="s">
        <v>198</v>
      </c>
      <c r="E17" s="12">
        <v>52986</v>
      </c>
      <c r="F17" s="76">
        <v>214329</v>
      </c>
      <c r="G17" s="16">
        <v>104770</v>
      </c>
      <c r="H17" s="16">
        <v>-236460</v>
      </c>
      <c r="I17" s="16">
        <v>82639</v>
      </c>
      <c r="J17" s="63">
        <v>77321</v>
      </c>
      <c r="K17" s="63">
        <v>5318</v>
      </c>
      <c r="L17" s="63">
        <v>-40</v>
      </c>
      <c r="M17" s="63">
        <v>5278</v>
      </c>
      <c r="N17" s="60">
        <v>103.3678</v>
      </c>
      <c r="O17" s="78">
        <v>545575.25</v>
      </c>
      <c r="P17" s="17">
        <v>549709.96039999998</v>
      </c>
      <c r="Q17" s="17">
        <v>-4134.7120000000004</v>
      </c>
      <c r="R17" s="66"/>
      <c r="U17" s="31"/>
      <c r="V17" s="32"/>
      <c r="W17" s="128" t="s">
        <v>209</v>
      </c>
      <c r="X17" s="131">
        <v>19279</v>
      </c>
      <c r="Y17" s="131">
        <v>84935</v>
      </c>
      <c r="Z17" s="131">
        <v>-259654</v>
      </c>
      <c r="AA17" s="131">
        <v>-155440</v>
      </c>
      <c r="AB17" s="131">
        <v>20009</v>
      </c>
      <c r="AC17" s="131">
        <v>-175449</v>
      </c>
      <c r="AD17" s="131">
        <v>0</v>
      </c>
      <c r="AE17" s="131">
        <v>-175449</v>
      </c>
      <c r="AF17" s="129">
        <v>90.035896666666659</v>
      </c>
      <c r="AG17" s="129">
        <v>-15774319.69235</v>
      </c>
      <c r="AH17" s="129">
        <v>0</v>
      </c>
      <c r="AI17" s="129">
        <v>-15774319.449999999</v>
      </c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</row>
    <row r="18" spans="1:234" ht="19.2" x14ac:dyDescent="0.4">
      <c r="A18" s="107" t="s">
        <v>85</v>
      </c>
      <c r="B18" s="14" t="s">
        <v>180</v>
      </c>
      <c r="C18" s="13">
        <v>51</v>
      </c>
      <c r="D18" s="15" t="s">
        <v>198</v>
      </c>
      <c r="E18" s="12">
        <v>52989</v>
      </c>
      <c r="F18" s="76">
        <v>50522</v>
      </c>
      <c r="G18" s="16">
        <v>50036</v>
      </c>
      <c r="H18" s="16">
        <v>-97982</v>
      </c>
      <c r="I18" s="16">
        <v>2576</v>
      </c>
      <c r="J18" s="63">
        <v>0</v>
      </c>
      <c r="K18" s="63">
        <v>2576</v>
      </c>
      <c r="L18" s="63">
        <v>-25</v>
      </c>
      <c r="M18" s="63">
        <v>2551</v>
      </c>
      <c r="N18" s="60">
        <v>103.3678</v>
      </c>
      <c r="O18" s="78">
        <v>263691.26</v>
      </c>
      <c r="P18" s="17">
        <v>266275.45280000003</v>
      </c>
      <c r="Q18" s="17">
        <v>-2584.1950000000002</v>
      </c>
      <c r="R18" s="66"/>
      <c r="U18" s="31"/>
      <c r="V18" s="32"/>
      <c r="W18" s="127" t="s">
        <v>153</v>
      </c>
      <c r="X18" s="130">
        <v>833706</v>
      </c>
      <c r="Y18" s="130">
        <v>1171078</v>
      </c>
      <c r="Z18" s="130">
        <v>-1076438</v>
      </c>
      <c r="AA18" s="130">
        <v>928346</v>
      </c>
      <c r="AB18" s="130">
        <v>842384</v>
      </c>
      <c r="AC18" s="130">
        <v>85962</v>
      </c>
      <c r="AD18" s="130">
        <v>-588</v>
      </c>
      <c r="AE18" s="130">
        <v>85374</v>
      </c>
      <c r="AF18" s="126">
        <v>90.195899999999966</v>
      </c>
      <c r="AG18" s="126">
        <v>7753419.9557999996</v>
      </c>
      <c r="AH18" s="126">
        <v>-53035.189199999986</v>
      </c>
      <c r="AI18" s="126">
        <v>7700384.7700000005</v>
      </c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</row>
    <row r="19" spans="1:234" ht="19.2" x14ac:dyDescent="0.4">
      <c r="A19" s="107" t="s">
        <v>324</v>
      </c>
      <c r="B19" s="14" t="s">
        <v>186</v>
      </c>
      <c r="C19" s="13">
        <v>51</v>
      </c>
      <c r="D19" s="15" t="s">
        <v>198</v>
      </c>
      <c r="E19" s="12">
        <v>52994</v>
      </c>
      <c r="F19" s="76">
        <v>114711</v>
      </c>
      <c r="G19" s="16">
        <v>593691</v>
      </c>
      <c r="H19" s="16">
        <v>-567614</v>
      </c>
      <c r="I19" s="16">
        <v>140788</v>
      </c>
      <c r="J19" s="63">
        <v>117776</v>
      </c>
      <c r="K19" s="63">
        <v>23012</v>
      </c>
      <c r="L19" s="63">
        <v>-297</v>
      </c>
      <c r="M19" s="63">
        <v>22715</v>
      </c>
      <c r="N19" s="60">
        <v>103.3678</v>
      </c>
      <c r="O19" s="78">
        <v>2347999.58</v>
      </c>
      <c r="P19" s="17">
        <v>2378699.8136</v>
      </c>
      <c r="Q19" s="17">
        <v>-30700.2366</v>
      </c>
      <c r="R19" s="66"/>
      <c r="U19" s="31"/>
      <c r="V19" s="32"/>
      <c r="W19" s="127" t="s">
        <v>141</v>
      </c>
      <c r="X19" s="130">
        <v>69498</v>
      </c>
      <c r="Y19" s="130">
        <v>50003</v>
      </c>
      <c r="Z19" s="130">
        <v>-74901</v>
      </c>
      <c r="AA19" s="130">
        <v>44600</v>
      </c>
      <c r="AB19" s="130">
        <v>37329</v>
      </c>
      <c r="AC19" s="130">
        <v>7271</v>
      </c>
      <c r="AD19" s="130">
        <v>-25</v>
      </c>
      <c r="AE19" s="130">
        <v>7246</v>
      </c>
      <c r="AF19" s="126">
        <v>90.195899999999995</v>
      </c>
      <c r="AG19" s="126">
        <v>655814.3888999999</v>
      </c>
      <c r="AH19" s="126">
        <v>-2254.8975</v>
      </c>
      <c r="AI19" s="126">
        <v>653559.49</v>
      </c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</row>
    <row r="20" spans="1:234" ht="19.2" x14ac:dyDescent="0.4">
      <c r="A20" s="107" t="s">
        <v>88</v>
      </c>
      <c r="B20" s="14" t="s">
        <v>183</v>
      </c>
      <c r="C20" s="13" t="s">
        <v>90</v>
      </c>
      <c r="D20" s="15" t="s">
        <v>201</v>
      </c>
      <c r="E20" s="12">
        <v>52993</v>
      </c>
      <c r="F20" s="76">
        <v>0</v>
      </c>
      <c r="G20" s="16">
        <v>75096</v>
      </c>
      <c r="H20" s="16">
        <v>-82066</v>
      </c>
      <c r="I20" s="16">
        <v>-6970</v>
      </c>
      <c r="J20" s="63">
        <v>0</v>
      </c>
      <c r="K20" s="63">
        <v>-6970</v>
      </c>
      <c r="L20" s="63">
        <v>-38</v>
      </c>
      <c r="M20" s="63">
        <v>-7008</v>
      </c>
      <c r="N20" s="60">
        <v>105.166</v>
      </c>
      <c r="O20" s="78">
        <v>-737003.33</v>
      </c>
      <c r="P20" s="17">
        <v>-733007.02</v>
      </c>
      <c r="Q20" s="17">
        <v>-3996.308</v>
      </c>
      <c r="R20" s="66"/>
      <c r="U20" s="31"/>
      <c r="V20" s="32"/>
      <c r="W20" s="127" t="s">
        <v>205</v>
      </c>
      <c r="X20" s="130">
        <v>28386</v>
      </c>
      <c r="Y20" s="130">
        <v>0</v>
      </c>
      <c r="Z20" s="130">
        <v>0</v>
      </c>
      <c r="AA20" s="130">
        <v>28386</v>
      </c>
      <c r="AB20" s="130">
        <v>28386</v>
      </c>
      <c r="AC20" s="130">
        <v>0</v>
      </c>
      <c r="AD20" s="130">
        <v>0</v>
      </c>
      <c r="AE20" s="130">
        <v>0</v>
      </c>
      <c r="AF20" s="126">
        <v>90.195899999999995</v>
      </c>
      <c r="AG20" s="126">
        <v>0</v>
      </c>
      <c r="AH20" s="126">
        <v>0</v>
      </c>
      <c r="AI20" s="126">
        <v>0</v>
      </c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</row>
    <row r="21" spans="1:234" ht="19.2" x14ac:dyDescent="0.4">
      <c r="A21" s="107" t="s">
        <v>65</v>
      </c>
      <c r="B21" s="14" t="s">
        <v>156</v>
      </c>
      <c r="C21" s="13">
        <v>12</v>
      </c>
      <c r="D21" s="15" t="s">
        <v>100</v>
      </c>
      <c r="E21" s="12">
        <v>52995</v>
      </c>
      <c r="F21" s="76">
        <v>117694</v>
      </c>
      <c r="G21" s="16">
        <v>315006</v>
      </c>
      <c r="H21" s="16">
        <v>-386909</v>
      </c>
      <c r="I21" s="16">
        <v>45791</v>
      </c>
      <c r="J21" s="63">
        <v>65140</v>
      </c>
      <c r="K21" s="63">
        <v>-19349</v>
      </c>
      <c r="L21" s="63">
        <v>-158</v>
      </c>
      <c r="M21" s="63">
        <v>-19507</v>
      </c>
      <c r="N21" s="60">
        <v>90.195899999999995</v>
      </c>
      <c r="O21" s="78">
        <v>-1759451.42</v>
      </c>
      <c r="P21" s="17">
        <v>-1745200.4690999999</v>
      </c>
      <c r="Q21" s="17">
        <v>-14250.9522</v>
      </c>
      <c r="R21" s="66"/>
      <c r="U21" s="31"/>
      <c r="V21" s="32"/>
      <c r="W21" s="127" t="s">
        <v>202</v>
      </c>
      <c r="X21" s="130">
        <v>502536</v>
      </c>
      <c r="Y21" s="130">
        <v>1661161</v>
      </c>
      <c r="Z21" s="130">
        <v>-1584131</v>
      </c>
      <c r="AA21" s="130">
        <v>579566</v>
      </c>
      <c r="AB21" s="130">
        <v>560823</v>
      </c>
      <c r="AC21" s="130">
        <v>18743</v>
      </c>
      <c r="AD21" s="130">
        <v>-833</v>
      </c>
      <c r="AE21" s="130">
        <v>17910</v>
      </c>
      <c r="AF21" s="126">
        <v>105.16599999999995</v>
      </c>
      <c r="AG21" s="126">
        <v>1971126.3380000002</v>
      </c>
      <c r="AH21" s="126">
        <v>-87603.278000000006</v>
      </c>
      <c r="AI21" s="126">
        <v>1883523.0699999996</v>
      </c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</row>
    <row r="22" spans="1:234" ht="19.2" x14ac:dyDescent="0.4">
      <c r="A22" s="107" t="s">
        <v>65</v>
      </c>
      <c r="B22" s="14" t="s">
        <v>156</v>
      </c>
      <c r="C22" s="13">
        <v>14</v>
      </c>
      <c r="D22" s="15" t="s">
        <v>102</v>
      </c>
      <c r="E22" s="12">
        <v>52995</v>
      </c>
      <c r="F22" s="76">
        <v>143587</v>
      </c>
      <c r="G22" s="16">
        <v>280327</v>
      </c>
      <c r="H22" s="16">
        <v>-432494</v>
      </c>
      <c r="I22" s="16">
        <v>-8580</v>
      </c>
      <c r="J22" s="63">
        <v>0</v>
      </c>
      <c r="K22" s="63">
        <v>-8580</v>
      </c>
      <c r="L22" s="63">
        <v>-140</v>
      </c>
      <c r="M22" s="63">
        <v>-8720</v>
      </c>
      <c r="N22" s="60">
        <v>90.195899999999995</v>
      </c>
      <c r="O22" s="78">
        <v>-786508.25</v>
      </c>
      <c r="P22" s="17">
        <v>-773880.82199999993</v>
      </c>
      <c r="Q22" s="17">
        <v>-12627.425999999999</v>
      </c>
      <c r="R22" s="66"/>
      <c r="U22" s="31"/>
      <c r="V22" s="32"/>
      <c r="W22" s="127" t="s">
        <v>204</v>
      </c>
      <c r="X22" s="130">
        <v>30857</v>
      </c>
      <c r="Y22" s="130">
        <v>1546749</v>
      </c>
      <c r="Z22" s="130">
        <v>-1392252</v>
      </c>
      <c r="AA22" s="130">
        <v>185354</v>
      </c>
      <c r="AB22" s="130">
        <v>174973</v>
      </c>
      <c r="AC22" s="130">
        <v>10381</v>
      </c>
      <c r="AD22" s="130">
        <v>-773</v>
      </c>
      <c r="AE22" s="130">
        <v>9608</v>
      </c>
      <c r="AF22" s="126">
        <v>105.166</v>
      </c>
      <c r="AG22" s="126">
        <v>1091728.246</v>
      </c>
      <c r="AH22" s="126">
        <v>-81293.317999999999</v>
      </c>
      <c r="AI22" s="126">
        <v>1010434.93</v>
      </c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</row>
    <row r="23" spans="1:234" ht="19.2" x14ac:dyDescent="0.4">
      <c r="A23" s="107" t="s">
        <v>33</v>
      </c>
      <c r="B23" s="14" t="s">
        <v>103</v>
      </c>
      <c r="C23" s="13" t="s">
        <v>34</v>
      </c>
      <c r="D23" s="15" t="s">
        <v>206</v>
      </c>
      <c r="E23" s="12">
        <v>52946</v>
      </c>
      <c r="F23" s="76">
        <v>0</v>
      </c>
      <c r="G23" s="16">
        <v>50003</v>
      </c>
      <c r="H23" s="16">
        <v>-49000</v>
      </c>
      <c r="I23" s="16">
        <v>1003</v>
      </c>
      <c r="J23" s="63">
        <v>0</v>
      </c>
      <c r="K23" s="63">
        <v>1003</v>
      </c>
      <c r="L23" s="63">
        <v>-25</v>
      </c>
      <c r="M23" s="63">
        <v>978</v>
      </c>
      <c r="N23" s="60">
        <v>105.166</v>
      </c>
      <c r="O23" s="78">
        <v>102852.35</v>
      </c>
      <c r="P23" s="17">
        <v>105481.49799999999</v>
      </c>
      <c r="Q23" s="17">
        <v>-2629.15</v>
      </c>
      <c r="R23" s="66"/>
      <c r="U23" s="31"/>
      <c r="V23" s="32"/>
      <c r="W23" s="127" t="s">
        <v>203</v>
      </c>
      <c r="X23" s="130">
        <v>94374</v>
      </c>
      <c r="Y23" s="130">
        <v>203854</v>
      </c>
      <c r="Z23" s="130">
        <v>-207333</v>
      </c>
      <c r="AA23" s="130">
        <v>90895</v>
      </c>
      <c r="AB23" s="130">
        <v>81480</v>
      </c>
      <c r="AC23" s="130">
        <v>9415</v>
      </c>
      <c r="AD23" s="130">
        <v>0</v>
      </c>
      <c r="AE23" s="130">
        <v>9415</v>
      </c>
      <c r="AF23" s="126">
        <v>105.166</v>
      </c>
      <c r="AG23" s="126">
        <v>990137.89</v>
      </c>
      <c r="AH23" s="126">
        <v>0</v>
      </c>
      <c r="AI23" s="126">
        <v>990137.89</v>
      </c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</row>
    <row r="24" spans="1:234" ht="19.2" x14ac:dyDescent="0.4">
      <c r="A24" s="107" t="s">
        <v>35</v>
      </c>
      <c r="B24" s="14" t="s">
        <v>105</v>
      </c>
      <c r="C24" s="13" t="s">
        <v>34</v>
      </c>
      <c r="D24" s="15" t="s">
        <v>206</v>
      </c>
      <c r="E24" s="12">
        <v>52947</v>
      </c>
      <c r="F24" s="76">
        <v>0</v>
      </c>
      <c r="G24" s="16">
        <v>100005</v>
      </c>
      <c r="H24" s="16">
        <v>-73493</v>
      </c>
      <c r="I24" s="16">
        <v>26512</v>
      </c>
      <c r="J24" s="63">
        <v>25001</v>
      </c>
      <c r="K24" s="63">
        <v>1511</v>
      </c>
      <c r="L24" s="63">
        <v>-50</v>
      </c>
      <c r="M24" s="63">
        <v>1461</v>
      </c>
      <c r="N24" s="60">
        <v>105.166</v>
      </c>
      <c r="O24" s="78">
        <v>153647.53</v>
      </c>
      <c r="P24" s="17">
        <v>158905.826</v>
      </c>
      <c r="Q24" s="17">
        <v>-5258.3</v>
      </c>
      <c r="R24" s="66"/>
      <c r="U24" s="31"/>
      <c r="V24" s="32"/>
      <c r="W24" s="127" t="s">
        <v>148</v>
      </c>
      <c r="X24" s="130">
        <v>27521</v>
      </c>
      <c r="Y24" s="130">
        <v>536872</v>
      </c>
      <c r="Z24" s="130">
        <v>-515524</v>
      </c>
      <c r="AA24" s="130">
        <v>48869</v>
      </c>
      <c r="AB24" s="130">
        <v>48685</v>
      </c>
      <c r="AC24" s="130">
        <v>184</v>
      </c>
      <c r="AD24" s="130">
        <v>-270</v>
      </c>
      <c r="AE24" s="130">
        <v>-86</v>
      </c>
      <c r="AF24" s="126">
        <v>90.195899999999995</v>
      </c>
      <c r="AG24" s="126">
        <v>16596.045600000001</v>
      </c>
      <c r="AH24" s="126">
        <v>-24352.892999999996</v>
      </c>
      <c r="AI24" s="126">
        <v>-7756.8399999999938</v>
      </c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</row>
    <row r="25" spans="1:234" ht="19.2" x14ac:dyDescent="0.4">
      <c r="A25" s="107" t="s">
        <v>321</v>
      </c>
      <c r="B25" s="14" t="e">
        <v>#N/A</v>
      </c>
      <c r="C25" s="13" t="s">
        <v>34</v>
      </c>
      <c r="D25" s="15" t="s">
        <v>206</v>
      </c>
      <c r="E25" s="12">
        <v>52949</v>
      </c>
      <c r="F25" s="76">
        <v>0</v>
      </c>
      <c r="G25" s="16">
        <v>25000</v>
      </c>
      <c r="H25" s="16">
        <v>0</v>
      </c>
      <c r="I25" s="16">
        <v>25000</v>
      </c>
      <c r="J25" s="63">
        <v>25000</v>
      </c>
      <c r="K25" s="63">
        <v>0</v>
      </c>
      <c r="L25" s="63">
        <v>-12</v>
      </c>
      <c r="M25" s="63">
        <v>-12</v>
      </c>
      <c r="N25" s="60">
        <v>105.166</v>
      </c>
      <c r="O25" s="78">
        <v>-1261.99</v>
      </c>
      <c r="P25" s="17">
        <v>0</v>
      </c>
      <c r="Q25" s="17">
        <v>-1261.992</v>
      </c>
      <c r="R25" s="66"/>
      <c r="U25" s="31"/>
      <c r="V25" s="32"/>
      <c r="W25" s="127" t="s">
        <v>212</v>
      </c>
      <c r="X25" s="130">
        <v>62149</v>
      </c>
      <c r="Y25" s="130">
        <v>37931</v>
      </c>
      <c r="Z25" s="130">
        <v>-89521</v>
      </c>
      <c r="AA25" s="130">
        <v>10559</v>
      </c>
      <c r="AB25" s="130">
        <v>6000</v>
      </c>
      <c r="AC25" s="130">
        <v>4559</v>
      </c>
      <c r="AD25" s="130">
        <v>-19</v>
      </c>
      <c r="AE25" s="130">
        <v>4540</v>
      </c>
      <c r="AF25" s="126">
        <v>109.20639999999999</v>
      </c>
      <c r="AG25" s="126">
        <v>497871.97759999998</v>
      </c>
      <c r="AH25" s="126">
        <v>-2074.9216000000001</v>
      </c>
      <c r="AI25" s="126">
        <v>495797.05</v>
      </c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</row>
    <row r="26" spans="1:234" ht="19.2" x14ac:dyDescent="0.4">
      <c r="A26" s="107" t="s">
        <v>37</v>
      </c>
      <c r="B26" s="14" t="s">
        <v>113</v>
      </c>
      <c r="C26" s="13" t="s">
        <v>34</v>
      </c>
      <c r="D26" s="15" t="s">
        <v>206</v>
      </c>
      <c r="E26" s="12">
        <v>52950</v>
      </c>
      <c r="F26" s="76">
        <v>0</v>
      </c>
      <c r="G26" s="16">
        <v>100065</v>
      </c>
      <c r="H26" s="16">
        <v>-98014</v>
      </c>
      <c r="I26" s="16">
        <v>2051</v>
      </c>
      <c r="J26" s="63">
        <v>0</v>
      </c>
      <c r="K26" s="63">
        <v>2051</v>
      </c>
      <c r="L26" s="63">
        <v>-50</v>
      </c>
      <c r="M26" s="63">
        <v>2001</v>
      </c>
      <c r="N26" s="60">
        <v>105.166</v>
      </c>
      <c r="O26" s="78">
        <v>210437.17</v>
      </c>
      <c r="P26" s="17">
        <v>215695.46599999999</v>
      </c>
      <c r="Q26" s="17">
        <v>-5258.3</v>
      </c>
      <c r="R26" s="66"/>
      <c r="U26" s="31"/>
      <c r="V26" s="32"/>
      <c r="W26" s="134" t="s">
        <v>273</v>
      </c>
      <c r="X26" s="132">
        <v>0</v>
      </c>
      <c r="Y26" s="132">
        <v>0</v>
      </c>
      <c r="Z26" s="132">
        <v>0</v>
      </c>
      <c r="AA26" s="132">
        <v>0</v>
      </c>
      <c r="AB26" s="132">
        <v>0</v>
      </c>
      <c r="AC26" s="132">
        <v>0</v>
      </c>
      <c r="AD26" s="132">
        <v>0</v>
      </c>
      <c r="AE26" s="132">
        <v>0</v>
      </c>
      <c r="AF26" s="133">
        <v>0</v>
      </c>
      <c r="AG26" s="133">
        <v>57282.45</v>
      </c>
      <c r="AH26" s="133">
        <v>0</v>
      </c>
      <c r="AI26" s="133">
        <v>57282.45</v>
      </c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</row>
    <row r="27" spans="1:234" ht="19.2" x14ac:dyDescent="0.4">
      <c r="A27" s="107" t="s">
        <v>44</v>
      </c>
      <c r="B27" s="14" t="s">
        <v>116</v>
      </c>
      <c r="C27" s="13" t="s">
        <v>34</v>
      </c>
      <c r="D27" s="15" t="s">
        <v>206</v>
      </c>
      <c r="E27" s="12">
        <v>52953</v>
      </c>
      <c r="F27" s="76">
        <v>25002</v>
      </c>
      <c r="G27" s="16">
        <v>150793</v>
      </c>
      <c r="H27" s="16">
        <v>-122490</v>
      </c>
      <c r="I27" s="16">
        <v>53305</v>
      </c>
      <c r="J27" s="63">
        <v>50790</v>
      </c>
      <c r="K27" s="63">
        <v>2515</v>
      </c>
      <c r="L27" s="63">
        <v>-75</v>
      </c>
      <c r="M27" s="63">
        <v>2440</v>
      </c>
      <c r="N27" s="60">
        <v>105.166</v>
      </c>
      <c r="O27" s="78">
        <v>256605.04</v>
      </c>
      <c r="P27" s="17">
        <v>264492.49</v>
      </c>
      <c r="Q27" s="17">
        <v>-7887.45</v>
      </c>
      <c r="R27" s="66"/>
      <c r="U27" s="31"/>
      <c r="V27" s="32"/>
      <c r="W27" s="127" t="s">
        <v>134</v>
      </c>
      <c r="X27" s="130">
        <v>282293</v>
      </c>
      <c r="Y27" s="130">
        <v>1205129</v>
      </c>
      <c r="Z27" s="130">
        <v>-1201079</v>
      </c>
      <c r="AA27" s="130">
        <v>286343</v>
      </c>
      <c r="AB27" s="130">
        <v>284941</v>
      </c>
      <c r="AC27" s="130">
        <v>1402</v>
      </c>
      <c r="AD27" s="130">
        <v>-604</v>
      </c>
      <c r="AE27" s="130">
        <v>798</v>
      </c>
      <c r="AF27" s="126">
        <v>94.420455555555534</v>
      </c>
      <c r="AG27" s="126">
        <v>219530.05980000005</v>
      </c>
      <c r="AH27" s="126">
        <v>-54953.586099999993</v>
      </c>
      <c r="AI27" s="126">
        <v>164576.48000000004</v>
      </c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</row>
    <row r="28" spans="1:234" ht="19.2" x14ac:dyDescent="0.4">
      <c r="A28" s="107" t="s">
        <v>46</v>
      </c>
      <c r="B28" s="14" t="s">
        <v>122</v>
      </c>
      <c r="C28" s="13" t="s">
        <v>34</v>
      </c>
      <c r="D28" s="15" t="s">
        <v>206</v>
      </c>
      <c r="E28" s="12">
        <v>52955</v>
      </c>
      <c r="F28" s="76">
        <v>0</v>
      </c>
      <c r="G28" s="16">
        <v>125066</v>
      </c>
      <c r="H28" s="16">
        <v>-74174</v>
      </c>
      <c r="I28" s="16">
        <v>50892</v>
      </c>
      <c r="J28" s="63">
        <v>50502</v>
      </c>
      <c r="K28" s="63">
        <v>390</v>
      </c>
      <c r="L28" s="63">
        <v>-63</v>
      </c>
      <c r="M28" s="63">
        <v>327</v>
      </c>
      <c r="N28" s="61">
        <v>105.166</v>
      </c>
      <c r="O28" s="78">
        <v>34389.279999999999</v>
      </c>
      <c r="P28" s="17">
        <v>41014.74</v>
      </c>
      <c r="Q28" s="17">
        <v>-6625.4579999999996</v>
      </c>
      <c r="R28" s="66"/>
      <c r="U28" s="31"/>
      <c r="V28" s="32"/>
      <c r="W28" s="127" t="s">
        <v>126</v>
      </c>
      <c r="X28" s="130">
        <v>98181</v>
      </c>
      <c r="Y28" s="130">
        <v>457612</v>
      </c>
      <c r="Z28" s="130">
        <v>-492547</v>
      </c>
      <c r="AA28" s="130">
        <v>63246</v>
      </c>
      <c r="AB28" s="130">
        <v>49126</v>
      </c>
      <c r="AC28" s="130">
        <v>14120</v>
      </c>
      <c r="AD28" s="130">
        <v>-230</v>
      </c>
      <c r="AE28" s="130">
        <v>13890</v>
      </c>
      <c r="AF28" s="126">
        <v>109.20640000000002</v>
      </c>
      <c r="AG28" s="126">
        <v>1541994.368</v>
      </c>
      <c r="AH28" s="126">
        <v>-25117.471999999998</v>
      </c>
      <c r="AI28" s="126">
        <v>1516876.8899999997</v>
      </c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</row>
    <row r="29" spans="1:234" ht="19.2" x14ac:dyDescent="0.4">
      <c r="A29" s="107" t="s">
        <v>57</v>
      </c>
      <c r="B29" s="14" t="s">
        <v>135</v>
      </c>
      <c r="C29" s="13" t="s">
        <v>34</v>
      </c>
      <c r="D29" s="15" t="s">
        <v>206</v>
      </c>
      <c r="E29" s="12">
        <v>52962</v>
      </c>
      <c r="F29" s="76">
        <v>0</v>
      </c>
      <c r="G29" s="16">
        <v>149927</v>
      </c>
      <c r="H29" s="16">
        <v>-97835</v>
      </c>
      <c r="I29" s="16">
        <v>52092</v>
      </c>
      <c r="J29" s="63">
        <v>50511</v>
      </c>
      <c r="K29" s="63">
        <v>1581</v>
      </c>
      <c r="L29" s="63">
        <v>-75</v>
      </c>
      <c r="M29" s="63">
        <v>1506</v>
      </c>
      <c r="N29" s="60">
        <v>105.166</v>
      </c>
      <c r="O29" s="78">
        <v>158380</v>
      </c>
      <c r="P29" s="17">
        <v>166267.446</v>
      </c>
      <c r="Q29" s="17">
        <v>-7887.45</v>
      </c>
      <c r="R29" s="66"/>
      <c r="U29" s="31"/>
      <c r="V29" s="32"/>
      <c r="W29" s="127" t="s">
        <v>179</v>
      </c>
      <c r="X29" s="130">
        <v>442103</v>
      </c>
      <c r="Y29" s="130">
        <v>2576249</v>
      </c>
      <c r="Z29" s="130">
        <v>-2570480</v>
      </c>
      <c r="AA29" s="130">
        <v>447872</v>
      </c>
      <c r="AB29" s="130">
        <v>449361</v>
      </c>
      <c r="AC29" s="130">
        <v>-1489</v>
      </c>
      <c r="AD29" s="130">
        <v>-1289</v>
      </c>
      <c r="AE29" s="130">
        <v>-2778</v>
      </c>
      <c r="AF29" s="126">
        <v>90.195900000000009</v>
      </c>
      <c r="AG29" s="126">
        <v>-134301.69509999995</v>
      </c>
      <c r="AH29" s="126">
        <v>-116262.5151</v>
      </c>
      <c r="AI29" s="126">
        <v>-250564.21999999997</v>
      </c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</row>
    <row r="30" spans="1:234" ht="19.2" x14ac:dyDescent="0.4">
      <c r="A30" s="107" t="s">
        <v>322</v>
      </c>
      <c r="B30" s="14" t="e">
        <v>#N/A</v>
      </c>
      <c r="C30" s="13" t="s">
        <v>34</v>
      </c>
      <c r="D30" s="15" t="s">
        <v>206</v>
      </c>
      <c r="E30" s="12">
        <v>52963</v>
      </c>
      <c r="F30" s="76">
        <v>0</v>
      </c>
      <c r="G30" s="16">
        <v>50002</v>
      </c>
      <c r="H30" s="16">
        <v>-24505</v>
      </c>
      <c r="I30" s="16">
        <v>25497</v>
      </c>
      <c r="J30" s="63">
        <v>25000</v>
      </c>
      <c r="K30" s="63">
        <v>497</v>
      </c>
      <c r="L30" s="63">
        <v>-25</v>
      </c>
      <c r="M30" s="63">
        <v>472</v>
      </c>
      <c r="N30" s="60">
        <v>105.166</v>
      </c>
      <c r="O30" s="78">
        <v>49638.35</v>
      </c>
      <c r="P30" s="17">
        <v>52267.502</v>
      </c>
      <c r="Q30" s="17">
        <v>-2629.15</v>
      </c>
      <c r="R30" s="66"/>
      <c r="U30" s="31"/>
      <c r="V30" s="32"/>
      <c r="W30" s="127" t="s">
        <v>196</v>
      </c>
      <c r="X30" s="130">
        <v>20800</v>
      </c>
      <c r="Y30" s="130">
        <v>0</v>
      </c>
      <c r="Z30" s="130">
        <v>-26665</v>
      </c>
      <c r="AA30" s="130">
        <v>-5865</v>
      </c>
      <c r="AB30" s="130">
        <v>0</v>
      </c>
      <c r="AC30" s="130">
        <v>-5865</v>
      </c>
      <c r="AD30" s="130">
        <v>0</v>
      </c>
      <c r="AE30" s="130">
        <v>-5865</v>
      </c>
      <c r="AF30" s="126">
        <v>90.195899999999995</v>
      </c>
      <c r="AG30" s="126">
        <v>-528998.95349999995</v>
      </c>
      <c r="AH30" s="126">
        <v>0</v>
      </c>
      <c r="AI30" s="126">
        <v>-528998.94999999995</v>
      </c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</row>
    <row r="31" spans="1:234" ht="19.2" x14ac:dyDescent="0.4">
      <c r="A31" s="107" t="s">
        <v>58</v>
      </c>
      <c r="B31" s="14" t="s">
        <v>144</v>
      </c>
      <c r="C31" s="13" t="s">
        <v>34</v>
      </c>
      <c r="D31" s="15" t="s">
        <v>206</v>
      </c>
      <c r="E31" s="12">
        <v>52965</v>
      </c>
      <c r="F31" s="76">
        <v>0</v>
      </c>
      <c r="G31" s="16">
        <v>25001</v>
      </c>
      <c r="H31" s="16">
        <v>0</v>
      </c>
      <c r="I31" s="16">
        <v>25001</v>
      </c>
      <c r="J31" s="63">
        <v>25001</v>
      </c>
      <c r="K31" s="63">
        <v>0</v>
      </c>
      <c r="L31" s="63">
        <v>-13</v>
      </c>
      <c r="M31" s="63">
        <v>-13</v>
      </c>
      <c r="N31" s="60">
        <v>105.166</v>
      </c>
      <c r="O31" s="78">
        <v>-1367.16</v>
      </c>
      <c r="P31" s="17">
        <v>0</v>
      </c>
      <c r="Q31" s="17">
        <v>-1367.1579999999999</v>
      </c>
      <c r="R31" s="66"/>
      <c r="U31" s="31"/>
      <c r="V31" s="32"/>
      <c r="W31" s="127" t="s">
        <v>201</v>
      </c>
      <c r="X31" s="130">
        <v>0</v>
      </c>
      <c r="Y31" s="130">
        <v>75096</v>
      </c>
      <c r="Z31" s="130">
        <v>-82066</v>
      </c>
      <c r="AA31" s="130">
        <v>-6970</v>
      </c>
      <c r="AB31" s="130">
        <v>0</v>
      </c>
      <c r="AC31" s="130">
        <v>-6970</v>
      </c>
      <c r="AD31" s="130">
        <v>-38</v>
      </c>
      <c r="AE31" s="130">
        <v>-7008</v>
      </c>
      <c r="AF31" s="126">
        <v>105.166</v>
      </c>
      <c r="AG31" s="126">
        <v>-733007.02</v>
      </c>
      <c r="AH31" s="126">
        <v>-3996.308</v>
      </c>
      <c r="AI31" s="126">
        <v>-737003.33</v>
      </c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</row>
    <row r="32" spans="1:234" ht="19.2" x14ac:dyDescent="0.4">
      <c r="A32" s="107" t="s">
        <v>146</v>
      </c>
      <c r="B32" s="14" t="s">
        <v>147</v>
      </c>
      <c r="C32" s="13" t="s">
        <v>34</v>
      </c>
      <c r="D32" s="15" t="s">
        <v>206</v>
      </c>
      <c r="E32" s="12">
        <v>52967</v>
      </c>
      <c r="F32" s="76">
        <v>26490</v>
      </c>
      <c r="G32" s="16">
        <v>127327</v>
      </c>
      <c r="H32" s="16">
        <v>-98445</v>
      </c>
      <c r="I32" s="16">
        <v>55372</v>
      </c>
      <c r="J32" s="63">
        <v>52158</v>
      </c>
      <c r="K32" s="63">
        <v>3214</v>
      </c>
      <c r="L32" s="63">
        <v>-64</v>
      </c>
      <c r="M32" s="63">
        <v>3150</v>
      </c>
      <c r="N32" s="60">
        <v>105.166</v>
      </c>
      <c r="O32" s="78">
        <v>331272.90000000002</v>
      </c>
      <c r="P32" s="17">
        <v>338003.52399999998</v>
      </c>
      <c r="Q32" s="17">
        <v>-6730.6239999999998</v>
      </c>
      <c r="R32" s="66"/>
      <c r="U32" s="31"/>
      <c r="V32" s="32"/>
      <c r="W32" s="127">
        <v>0</v>
      </c>
      <c r="X32" s="130">
        <v>0</v>
      </c>
      <c r="Y32" s="130">
        <v>70001</v>
      </c>
      <c r="Z32" s="130">
        <v>0</v>
      </c>
      <c r="AA32" s="130">
        <v>70001</v>
      </c>
      <c r="AB32" s="130">
        <v>71616</v>
      </c>
      <c r="AC32" s="130">
        <v>-1615</v>
      </c>
      <c r="AD32" s="130">
        <v>-35</v>
      </c>
      <c r="AE32" s="130">
        <v>-1650</v>
      </c>
      <c r="AF32" s="126">
        <v>90.195899999999995</v>
      </c>
      <c r="AG32" s="126">
        <v>-145666.37849999999</v>
      </c>
      <c r="AH32" s="126">
        <v>-3156.8564999999999</v>
      </c>
      <c r="AI32" s="126">
        <v>-148823.24</v>
      </c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</row>
    <row r="33" spans="1:234" ht="19.2" x14ac:dyDescent="0.4">
      <c r="A33" s="107" t="s">
        <v>61</v>
      </c>
      <c r="B33" s="14" t="s">
        <v>152</v>
      </c>
      <c r="C33" s="13" t="s">
        <v>34</v>
      </c>
      <c r="D33" s="15" t="s">
        <v>206</v>
      </c>
      <c r="E33" s="46">
        <v>52970</v>
      </c>
      <c r="F33" s="76">
        <v>0</v>
      </c>
      <c r="G33" s="47">
        <v>25005</v>
      </c>
      <c r="H33" s="47">
        <v>-24500</v>
      </c>
      <c r="I33" s="16">
        <v>505</v>
      </c>
      <c r="J33" s="63">
        <v>0</v>
      </c>
      <c r="K33" s="63">
        <v>505</v>
      </c>
      <c r="L33" s="63">
        <v>-13</v>
      </c>
      <c r="M33" s="63">
        <v>492</v>
      </c>
      <c r="N33" s="61">
        <v>105.166</v>
      </c>
      <c r="O33" s="78">
        <v>51741.67</v>
      </c>
      <c r="P33" s="17">
        <v>53108.83</v>
      </c>
      <c r="Q33" s="17">
        <v>-1367.1579999999999</v>
      </c>
      <c r="R33" s="66"/>
      <c r="U33" s="31"/>
      <c r="V33" s="32"/>
      <c r="W33" s="127" t="s">
        <v>225</v>
      </c>
      <c r="X33" s="130">
        <v>5797665</v>
      </c>
      <c r="Y33" s="130">
        <v>17995515</v>
      </c>
      <c r="Z33" s="130">
        <v>-18054971</v>
      </c>
      <c r="AA33" s="130">
        <v>5738209</v>
      </c>
      <c r="AB33" s="130">
        <v>5732235</v>
      </c>
      <c r="AC33" s="130">
        <v>5974</v>
      </c>
      <c r="AD33" s="130">
        <v>-8859</v>
      </c>
      <c r="AE33" s="130">
        <v>-2885</v>
      </c>
      <c r="AF33" s="126">
        <v>92.981484285714146</v>
      </c>
      <c r="AG33" s="126">
        <v>2984490.1158499988</v>
      </c>
      <c r="AH33" s="126">
        <v>-859404.34190000012</v>
      </c>
      <c r="AI33" s="126">
        <v>2125086.0499999989</v>
      </c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</row>
    <row r="34" spans="1:234" ht="16.8" x14ac:dyDescent="0.4">
      <c r="A34" s="107" t="s">
        <v>159</v>
      </c>
      <c r="B34" s="14" t="s">
        <v>158</v>
      </c>
      <c r="C34" s="13" t="s">
        <v>34</v>
      </c>
      <c r="D34" s="15" t="s">
        <v>206</v>
      </c>
      <c r="E34" s="12">
        <v>52974</v>
      </c>
      <c r="F34" s="76">
        <v>36995</v>
      </c>
      <c r="G34" s="16">
        <v>125057</v>
      </c>
      <c r="H34" s="16">
        <v>-113525</v>
      </c>
      <c r="I34" s="16">
        <v>48527</v>
      </c>
      <c r="J34" s="63">
        <v>50591</v>
      </c>
      <c r="K34" s="63">
        <v>-2064</v>
      </c>
      <c r="L34" s="63">
        <v>-63</v>
      </c>
      <c r="M34" s="63">
        <v>-2127</v>
      </c>
      <c r="N34" s="60">
        <v>105.166</v>
      </c>
      <c r="O34" s="78">
        <v>-223688.08</v>
      </c>
      <c r="P34" s="17">
        <v>-217062.62399999998</v>
      </c>
      <c r="Q34" s="17">
        <v>-6625.4579999999996</v>
      </c>
      <c r="R34" s="66"/>
      <c r="U34" s="31"/>
      <c r="V34" s="32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</row>
    <row r="35" spans="1:234" ht="16.8" x14ac:dyDescent="0.4">
      <c r="A35" s="107" t="s">
        <v>73</v>
      </c>
      <c r="B35" s="14" t="s">
        <v>164</v>
      </c>
      <c r="C35" s="13" t="s">
        <v>34</v>
      </c>
      <c r="D35" s="15" t="s">
        <v>206</v>
      </c>
      <c r="E35" s="12">
        <v>52978</v>
      </c>
      <c r="F35" s="76">
        <v>0</v>
      </c>
      <c r="G35" s="16">
        <v>75065</v>
      </c>
      <c r="H35" s="16">
        <v>-24502</v>
      </c>
      <c r="I35" s="16">
        <v>50563</v>
      </c>
      <c r="J35" s="63">
        <v>50002</v>
      </c>
      <c r="K35" s="63">
        <v>561</v>
      </c>
      <c r="L35" s="63">
        <v>-38</v>
      </c>
      <c r="M35" s="63">
        <v>523</v>
      </c>
      <c r="N35" s="60">
        <v>105.166</v>
      </c>
      <c r="O35" s="78">
        <v>55001.82</v>
      </c>
      <c r="P35" s="17">
        <v>58998.125999999997</v>
      </c>
      <c r="Q35" s="17">
        <v>-3996.308</v>
      </c>
      <c r="R35" s="66"/>
      <c r="U35" s="31"/>
      <c r="V35" s="32"/>
      <c r="W35"/>
      <c r="X35"/>
      <c r="Y35"/>
      <c r="Z35"/>
      <c r="AA35"/>
      <c r="AB35"/>
      <c r="AC35"/>
      <c r="AD35"/>
      <c r="AE35"/>
      <c r="AF35"/>
      <c r="AG35"/>
      <c r="AH35"/>
      <c r="AI35"/>
    </row>
    <row r="36" spans="1:234" ht="16.8" x14ac:dyDescent="0.4">
      <c r="A36" s="107" t="s">
        <v>74</v>
      </c>
      <c r="B36" s="14" t="s">
        <v>164</v>
      </c>
      <c r="C36" s="108" t="s">
        <v>34</v>
      </c>
      <c r="D36" s="15" t="s">
        <v>206</v>
      </c>
      <c r="E36" s="12">
        <v>52979</v>
      </c>
      <c r="F36" s="76">
        <v>100929</v>
      </c>
      <c r="G36" s="16">
        <v>150014</v>
      </c>
      <c r="H36" s="16">
        <v>-181289</v>
      </c>
      <c r="I36" s="16">
        <v>69654</v>
      </c>
      <c r="J36" s="63">
        <v>65615</v>
      </c>
      <c r="K36" s="63">
        <v>4039</v>
      </c>
      <c r="L36" s="63">
        <v>-75</v>
      </c>
      <c r="M36" s="63">
        <v>3964</v>
      </c>
      <c r="N36" s="60">
        <v>105.166</v>
      </c>
      <c r="O36" s="78">
        <v>416878.02</v>
      </c>
      <c r="P36" s="17">
        <v>424765.47399999999</v>
      </c>
      <c r="Q36" s="17">
        <v>-7887.45</v>
      </c>
      <c r="R36" s="66"/>
      <c r="U36" s="31"/>
      <c r="V36" s="32"/>
    </row>
    <row r="37" spans="1:234" ht="16.8" x14ac:dyDescent="0.4">
      <c r="A37" s="107" t="s">
        <v>75</v>
      </c>
      <c r="B37" s="14" t="s">
        <v>167</v>
      </c>
      <c r="C37" s="13" t="s">
        <v>34</v>
      </c>
      <c r="D37" s="15" t="s">
        <v>206</v>
      </c>
      <c r="E37" s="12">
        <v>52980</v>
      </c>
      <c r="F37" s="76">
        <v>264846</v>
      </c>
      <c r="G37" s="16">
        <v>225000</v>
      </c>
      <c r="H37" s="16">
        <v>-480104</v>
      </c>
      <c r="I37" s="16">
        <v>9742</v>
      </c>
      <c r="J37" s="63">
        <v>0</v>
      </c>
      <c r="K37" s="63">
        <v>9742</v>
      </c>
      <c r="L37" s="63">
        <v>-112</v>
      </c>
      <c r="M37" s="63">
        <v>9630</v>
      </c>
      <c r="N37" s="60">
        <v>105.166</v>
      </c>
      <c r="O37" s="78">
        <v>1012748.58</v>
      </c>
      <c r="P37" s="17">
        <v>1024527.172</v>
      </c>
      <c r="Q37" s="17">
        <v>-11778.592000000001</v>
      </c>
      <c r="R37" s="66"/>
      <c r="U37" s="31"/>
      <c r="V37" s="32"/>
    </row>
    <row r="38" spans="1:234" ht="16.8" x14ac:dyDescent="0.4">
      <c r="A38" s="107" t="s">
        <v>76</v>
      </c>
      <c r="B38" s="14" t="s">
        <v>170</v>
      </c>
      <c r="C38" s="13" t="s">
        <v>34</v>
      </c>
      <c r="D38" s="15" t="s">
        <v>206</v>
      </c>
      <c r="E38" s="12">
        <v>52981</v>
      </c>
      <c r="F38" s="76">
        <v>63557</v>
      </c>
      <c r="G38" s="16">
        <v>263305</v>
      </c>
      <c r="H38" s="16">
        <v>-217487</v>
      </c>
      <c r="I38" s="16">
        <v>109375</v>
      </c>
      <c r="J38" s="63">
        <v>104584</v>
      </c>
      <c r="K38" s="63">
        <v>4791</v>
      </c>
      <c r="L38" s="63">
        <v>-132</v>
      </c>
      <c r="M38" s="63">
        <v>4659</v>
      </c>
      <c r="N38" s="60">
        <v>105.166</v>
      </c>
      <c r="O38" s="78">
        <v>489968.39</v>
      </c>
      <c r="P38" s="17">
        <v>503850.30599999998</v>
      </c>
      <c r="Q38" s="17">
        <v>-13881.912</v>
      </c>
      <c r="R38" s="66"/>
      <c r="U38" s="31"/>
      <c r="V38" s="32"/>
    </row>
    <row r="39" spans="1:234" ht="16.8" x14ac:dyDescent="0.4">
      <c r="A39" s="107" t="s">
        <v>84</v>
      </c>
      <c r="B39" s="14" t="s">
        <v>178</v>
      </c>
      <c r="C39" s="13" t="s">
        <v>34</v>
      </c>
      <c r="D39" s="15" t="s">
        <v>206</v>
      </c>
      <c r="E39" s="12">
        <v>52988</v>
      </c>
      <c r="F39" s="76">
        <v>50004</v>
      </c>
      <c r="G39" s="16">
        <v>0</v>
      </c>
      <c r="H39" s="16">
        <v>-49697</v>
      </c>
      <c r="I39" s="16">
        <v>307</v>
      </c>
      <c r="J39" s="63">
        <v>0</v>
      </c>
      <c r="K39" s="63">
        <v>307</v>
      </c>
      <c r="L39" s="63">
        <v>0</v>
      </c>
      <c r="M39" s="63">
        <v>307</v>
      </c>
      <c r="N39" s="60">
        <v>105.166</v>
      </c>
      <c r="O39" s="78">
        <v>32285.96</v>
      </c>
      <c r="P39" s="17">
        <v>32285.962</v>
      </c>
      <c r="Q39" s="17">
        <v>0</v>
      </c>
      <c r="R39" s="66"/>
      <c r="U39" s="31"/>
      <c r="V39" s="32"/>
    </row>
    <row r="40" spans="1:234" ht="16.8" x14ac:dyDescent="0.4">
      <c r="A40" s="107" t="s">
        <v>323</v>
      </c>
      <c r="B40" s="14" t="e">
        <v>#N/A</v>
      </c>
      <c r="C40" s="13" t="s">
        <v>34</v>
      </c>
      <c r="D40" s="15" t="s">
        <v>206</v>
      </c>
      <c r="E40" s="12">
        <v>52990</v>
      </c>
      <c r="F40" s="76">
        <v>0</v>
      </c>
      <c r="G40" s="16">
        <v>25002</v>
      </c>
      <c r="H40" s="16">
        <v>-25116</v>
      </c>
      <c r="I40" s="16">
        <v>-114</v>
      </c>
      <c r="J40" s="63">
        <v>0</v>
      </c>
      <c r="K40" s="63">
        <v>-114</v>
      </c>
      <c r="L40" s="63">
        <v>-13</v>
      </c>
      <c r="M40" s="63">
        <v>-127</v>
      </c>
      <c r="N40" s="60">
        <v>105.166</v>
      </c>
      <c r="O40" s="78">
        <v>-13356.08</v>
      </c>
      <c r="P40" s="17">
        <v>-11988.923999999999</v>
      </c>
      <c r="Q40" s="17">
        <v>-1367.1579999999999</v>
      </c>
      <c r="R40" s="66"/>
      <c r="U40" s="31"/>
      <c r="V40" s="32"/>
    </row>
    <row r="41" spans="1:234" ht="16.8" x14ac:dyDescent="0.4">
      <c r="A41" s="107" t="s">
        <v>86</v>
      </c>
      <c r="B41" s="14" t="s">
        <v>181</v>
      </c>
      <c r="C41" s="13" t="s">
        <v>34</v>
      </c>
      <c r="D41" s="15" t="s">
        <v>206</v>
      </c>
      <c r="E41" s="12">
        <v>52991</v>
      </c>
      <c r="F41" s="76">
        <v>25001</v>
      </c>
      <c r="G41" s="16">
        <v>75008</v>
      </c>
      <c r="H41" s="16">
        <v>-74004</v>
      </c>
      <c r="I41" s="16">
        <v>26005</v>
      </c>
      <c r="J41" s="63">
        <v>25006</v>
      </c>
      <c r="K41" s="63">
        <v>999</v>
      </c>
      <c r="L41" s="63">
        <v>-38</v>
      </c>
      <c r="M41" s="63">
        <v>961</v>
      </c>
      <c r="N41" s="60">
        <v>105.166</v>
      </c>
      <c r="O41" s="78">
        <v>101064.53</v>
      </c>
      <c r="P41" s="17">
        <v>105060.834</v>
      </c>
      <c r="Q41" s="17">
        <v>-3996.308</v>
      </c>
      <c r="R41" s="66"/>
      <c r="U41" s="31"/>
      <c r="V41" s="32"/>
    </row>
    <row r="42" spans="1:234" ht="16.8" x14ac:dyDescent="0.4">
      <c r="A42" s="107" t="s">
        <v>87</v>
      </c>
      <c r="B42" s="14" t="s">
        <v>182</v>
      </c>
      <c r="C42" s="13" t="s">
        <v>34</v>
      </c>
      <c r="D42" s="15" t="s">
        <v>206</v>
      </c>
      <c r="E42" s="12">
        <v>52992</v>
      </c>
      <c r="F42" s="76">
        <v>100003</v>
      </c>
      <c r="G42" s="16">
        <v>400051</v>
      </c>
      <c r="H42" s="16">
        <v>-367145</v>
      </c>
      <c r="I42" s="16">
        <v>132909</v>
      </c>
      <c r="J42" s="63">
        <v>125008</v>
      </c>
      <c r="K42" s="63">
        <v>7901</v>
      </c>
      <c r="L42" s="63">
        <v>-200</v>
      </c>
      <c r="M42" s="63">
        <v>7701</v>
      </c>
      <c r="N42" s="60">
        <v>105.166</v>
      </c>
      <c r="O42" s="78">
        <v>809883.37</v>
      </c>
      <c r="P42" s="17">
        <v>830916.56599999999</v>
      </c>
      <c r="Q42" s="17">
        <v>-21033.200000000001</v>
      </c>
      <c r="R42" s="66"/>
      <c r="U42" s="31"/>
      <c r="V42" s="32"/>
    </row>
    <row r="43" spans="1:234" ht="16.8" x14ac:dyDescent="0.4">
      <c r="A43" s="107" t="s">
        <v>88</v>
      </c>
      <c r="B43" s="14" t="s">
        <v>183</v>
      </c>
      <c r="C43" s="13" t="s">
        <v>34</v>
      </c>
      <c r="D43" s="15" t="s">
        <v>206</v>
      </c>
      <c r="E43" s="12">
        <v>52993</v>
      </c>
      <c r="F43" s="76">
        <v>25008</v>
      </c>
      <c r="G43" s="16">
        <v>350033</v>
      </c>
      <c r="H43" s="16">
        <v>-273070</v>
      </c>
      <c r="I43" s="16">
        <v>101971</v>
      </c>
      <c r="J43" s="63">
        <v>100032</v>
      </c>
      <c r="K43" s="63">
        <v>1939</v>
      </c>
      <c r="L43" s="63">
        <v>-175</v>
      </c>
      <c r="M43" s="63">
        <v>1764</v>
      </c>
      <c r="N43" s="60">
        <v>105.166</v>
      </c>
      <c r="O43" s="78">
        <v>185512.82</v>
      </c>
      <c r="P43" s="17">
        <v>203916.87399999998</v>
      </c>
      <c r="Q43" s="17">
        <v>-18404.05</v>
      </c>
      <c r="R43" s="66"/>
      <c r="U43" s="31"/>
      <c r="V43" s="32"/>
    </row>
    <row r="44" spans="1:234" ht="16.8" x14ac:dyDescent="0.4">
      <c r="A44" s="107" t="s">
        <v>41</v>
      </c>
      <c r="B44" s="14" t="s">
        <v>115</v>
      </c>
      <c r="C44" s="13" t="s">
        <v>42</v>
      </c>
      <c r="D44" s="15" t="s">
        <v>126</v>
      </c>
      <c r="E44" s="12">
        <v>52952</v>
      </c>
      <c r="F44" s="76">
        <v>25006</v>
      </c>
      <c r="G44" s="16">
        <v>54528</v>
      </c>
      <c r="H44" s="16">
        <v>-61520</v>
      </c>
      <c r="I44" s="16">
        <v>18014</v>
      </c>
      <c r="J44" s="63">
        <v>17584</v>
      </c>
      <c r="K44" s="63">
        <v>430</v>
      </c>
      <c r="L44" s="63">
        <v>-27</v>
      </c>
      <c r="M44" s="63">
        <v>403</v>
      </c>
      <c r="N44" s="60">
        <v>109.2064</v>
      </c>
      <c r="O44" s="78">
        <v>44010.18</v>
      </c>
      <c r="P44" s="17">
        <v>46958.752</v>
      </c>
      <c r="Q44" s="17">
        <v>-2948.5727999999999</v>
      </c>
      <c r="R44" s="66"/>
      <c r="U44" s="31"/>
      <c r="V44" s="32"/>
    </row>
    <row r="45" spans="1:234" ht="16.8" x14ac:dyDescent="0.4">
      <c r="A45" s="107" t="s">
        <v>56</v>
      </c>
      <c r="B45" s="14" t="s">
        <v>131</v>
      </c>
      <c r="C45" s="13" t="s">
        <v>42</v>
      </c>
      <c r="D45" s="15" t="s">
        <v>126</v>
      </c>
      <c r="E45" s="12">
        <v>52961</v>
      </c>
      <c r="F45" s="76">
        <v>0</v>
      </c>
      <c r="G45" s="16">
        <v>25002</v>
      </c>
      <c r="H45" s="16">
        <v>-24306</v>
      </c>
      <c r="I45" s="16">
        <v>696</v>
      </c>
      <c r="J45" s="63">
        <v>0</v>
      </c>
      <c r="K45" s="63">
        <v>696</v>
      </c>
      <c r="L45" s="63">
        <v>-13</v>
      </c>
      <c r="M45" s="63">
        <v>683</v>
      </c>
      <c r="N45" s="60">
        <v>109.2064</v>
      </c>
      <c r="O45" s="78">
        <v>74587.97</v>
      </c>
      <c r="P45" s="17">
        <v>76007.654399999999</v>
      </c>
      <c r="Q45" s="17">
        <v>-1419.6831999999999</v>
      </c>
      <c r="R45" s="66"/>
      <c r="U45" s="31"/>
      <c r="V45" s="32"/>
    </row>
    <row r="46" spans="1:234" ht="16.8" x14ac:dyDescent="0.4">
      <c r="A46" s="107" t="s">
        <v>66</v>
      </c>
      <c r="B46" s="14" t="s">
        <v>160</v>
      </c>
      <c r="C46" s="13" t="s">
        <v>42</v>
      </c>
      <c r="D46" s="15" t="s">
        <v>126</v>
      </c>
      <c r="E46" s="12">
        <v>52975</v>
      </c>
      <c r="F46" s="76">
        <v>36582</v>
      </c>
      <c r="G46" s="16">
        <v>293031</v>
      </c>
      <c r="H46" s="16">
        <v>-319240</v>
      </c>
      <c r="I46" s="16">
        <v>10373</v>
      </c>
      <c r="J46" s="63">
        <v>0</v>
      </c>
      <c r="K46" s="63">
        <v>10373</v>
      </c>
      <c r="L46" s="63">
        <v>-147</v>
      </c>
      <c r="M46" s="63">
        <v>10226</v>
      </c>
      <c r="N46" s="60">
        <v>109.2064</v>
      </c>
      <c r="O46" s="78">
        <v>1116744.6499999999</v>
      </c>
      <c r="P46" s="17">
        <v>1132797.9872000001</v>
      </c>
      <c r="Q46" s="17">
        <v>-16053.3408</v>
      </c>
      <c r="R46" s="66"/>
      <c r="U46" s="31"/>
      <c r="V46" s="32"/>
    </row>
    <row r="47" spans="1:234" ht="16.8" x14ac:dyDescent="0.4">
      <c r="A47" s="107" t="s">
        <v>72</v>
      </c>
      <c r="B47" s="14" t="s">
        <v>163</v>
      </c>
      <c r="C47" s="13" t="s">
        <v>42</v>
      </c>
      <c r="D47" s="15" t="s">
        <v>126</v>
      </c>
      <c r="E47" s="12">
        <v>52977</v>
      </c>
      <c r="F47" s="76">
        <v>7500</v>
      </c>
      <c r="G47" s="16">
        <v>40046</v>
      </c>
      <c r="H47" s="16">
        <v>-24899</v>
      </c>
      <c r="I47" s="16">
        <v>22647</v>
      </c>
      <c r="J47" s="63">
        <v>22542</v>
      </c>
      <c r="K47" s="63">
        <v>105</v>
      </c>
      <c r="L47" s="63">
        <v>-20</v>
      </c>
      <c r="M47" s="63">
        <v>85</v>
      </c>
      <c r="N47" s="60">
        <v>109.2064</v>
      </c>
      <c r="O47" s="78">
        <v>9282.5400000000009</v>
      </c>
      <c r="P47" s="17">
        <v>11466.672</v>
      </c>
      <c r="Q47" s="17">
        <v>-2184.1280000000002</v>
      </c>
      <c r="R47" s="66"/>
      <c r="U47" s="31"/>
      <c r="V47" s="32"/>
    </row>
    <row r="48" spans="1:234" ht="16.8" x14ac:dyDescent="0.4">
      <c r="A48" s="107" t="s">
        <v>76</v>
      </c>
      <c r="B48" s="14" t="s">
        <v>170</v>
      </c>
      <c r="C48" s="13" t="s">
        <v>42</v>
      </c>
      <c r="D48" s="15" t="s">
        <v>126</v>
      </c>
      <c r="E48" s="12">
        <v>52981</v>
      </c>
      <c r="F48" s="76">
        <v>29093</v>
      </c>
      <c r="G48" s="16">
        <v>20004</v>
      </c>
      <c r="H48" s="16">
        <v>-38979</v>
      </c>
      <c r="I48" s="16">
        <v>10118</v>
      </c>
      <c r="J48" s="63">
        <v>9000</v>
      </c>
      <c r="K48" s="63">
        <v>1118</v>
      </c>
      <c r="L48" s="63">
        <v>-10</v>
      </c>
      <c r="M48" s="63">
        <v>1108</v>
      </c>
      <c r="N48" s="60">
        <v>109.2064</v>
      </c>
      <c r="O48" s="78">
        <v>121000.69</v>
      </c>
      <c r="P48" s="17">
        <v>122092.7552</v>
      </c>
      <c r="Q48" s="17">
        <v>-1092.0640000000001</v>
      </c>
      <c r="R48" s="66"/>
      <c r="U48" s="31"/>
      <c r="V48" s="32"/>
    </row>
    <row r="49" spans="1:22" ht="16.8" x14ac:dyDescent="0.4">
      <c r="A49" s="107" t="s">
        <v>88</v>
      </c>
      <c r="B49" s="14" t="s">
        <v>183</v>
      </c>
      <c r="C49" s="13" t="s">
        <v>42</v>
      </c>
      <c r="D49" s="15" t="s">
        <v>126</v>
      </c>
      <c r="E49" s="12">
        <v>52993</v>
      </c>
      <c r="F49" s="76">
        <v>0</v>
      </c>
      <c r="G49" s="16">
        <v>25001</v>
      </c>
      <c r="H49" s="16">
        <v>-23603</v>
      </c>
      <c r="I49" s="16">
        <v>1398</v>
      </c>
      <c r="J49" s="63">
        <v>0</v>
      </c>
      <c r="K49" s="63">
        <v>1398</v>
      </c>
      <c r="L49" s="63">
        <v>-13</v>
      </c>
      <c r="M49" s="63">
        <v>1385</v>
      </c>
      <c r="N49" s="60">
        <v>109.2064</v>
      </c>
      <c r="O49" s="78">
        <v>151250.85999999999</v>
      </c>
      <c r="P49" s="17">
        <v>152670.5472</v>
      </c>
      <c r="Q49" s="17">
        <v>-1419.6831999999999</v>
      </c>
      <c r="R49" s="66"/>
      <c r="U49" s="31"/>
      <c r="V49" s="32"/>
    </row>
    <row r="50" spans="1:22" ht="16.8" x14ac:dyDescent="0.4">
      <c r="A50" s="107" t="s">
        <v>41</v>
      </c>
      <c r="B50" s="14" t="s">
        <v>115</v>
      </c>
      <c r="C50" s="13" t="s">
        <v>119</v>
      </c>
      <c r="D50" s="15" t="s">
        <v>120</v>
      </c>
      <c r="E50" s="12">
        <v>52952</v>
      </c>
      <c r="F50" s="76">
        <v>5000</v>
      </c>
      <c r="G50" s="16">
        <v>0</v>
      </c>
      <c r="H50" s="16">
        <v>-5000</v>
      </c>
      <c r="I50" s="16">
        <v>0</v>
      </c>
      <c r="J50" s="63">
        <v>0</v>
      </c>
      <c r="K50" s="63">
        <v>0</v>
      </c>
      <c r="L50" s="63">
        <v>0</v>
      </c>
      <c r="M50" s="63">
        <v>0</v>
      </c>
      <c r="N50" s="60">
        <v>109.2064</v>
      </c>
      <c r="O50" s="78">
        <v>0</v>
      </c>
      <c r="P50" s="17">
        <v>0</v>
      </c>
      <c r="Q50" s="17">
        <v>0</v>
      </c>
      <c r="R50" s="66"/>
      <c r="U50" s="31"/>
      <c r="V50" s="32"/>
    </row>
    <row r="51" spans="1:22" ht="16.8" x14ac:dyDescent="0.4">
      <c r="A51" s="107" t="s">
        <v>76</v>
      </c>
      <c r="B51" s="14" t="s">
        <v>170</v>
      </c>
      <c r="C51" s="13" t="s">
        <v>119</v>
      </c>
      <c r="D51" s="15" t="s">
        <v>120</v>
      </c>
      <c r="E51" s="12">
        <v>52981</v>
      </c>
      <c r="F51" s="76">
        <v>14198</v>
      </c>
      <c r="G51" s="16">
        <v>0</v>
      </c>
      <c r="H51" s="16">
        <v>-9439</v>
      </c>
      <c r="I51" s="16">
        <v>4759</v>
      </c>
      <c r="J51" s="63">
        <v>0</v>
      </c>
      <c r="K51" s="63">
        <v>4759</v>
      </c>
      <c r="L51" s="63">
        <v>0</v>
      </c>
      <c r="M51" s="63">
        <v>4759</v>
      </c>
      <c r="N51" s="60">
        <v>109.2064</v>
      </c>
      <c r="O51" s="78">
        <v>519713.26</v>
      </c>
      <c r="P51" s="17">
        <v>519713.25760000001</v>
      </c>
      <c r="Q51" s="17">
        <v>0</v>
      </c>
      <c r="R51" s="66"/>
      <c r="U51" s="31"/>
      <c r="V51" s="32"/>
    </row>
    <row r="52" spans="1:22" ht="16.8" x14ac:dyDescent="0.4">
      <c r="A52" s="107" t="s">
        <v>33</v>
      </c>
      <c r="B52" s="14" t="s">
        <v>103</v>
      </c>
      <c r="C52" s="13">
        <v>18</v>
      </c>
      <c r="D52" s="15" t="s">
        <v>106</v>
      </c>
      <c r="E52" s="12">
        <v>52946</v>
      </c>
      <c r="F52" s="76">
        <v>0</v>
      </c>
      <c r="G52" s="16">
        <v>70000</v>
      </c>
      <c r="H52" s="16">
        <v>-67915</v>
      </c>
      <c r="I52" s="16">
        <v>2085</v>
      </c>
      <c r="J52" s="63">
        <v>4880</v>
      </c>
      <c r="K52" s="63">
        <v>-2795</v>
      </c>
      <c r="L52" s="63">
        <v>-35</v>
      </c>
      <c r="M52" s="63">
        <v>-2830</v>
      </c>
      <c r="N52" s="60">
        <v>90.195899999999995</v>
      </c>
      <c r="O52" s="78">
        <v>-255254.39999999999</v>
      </c>
      <c r="P52" s="17">
        <v>-252097.54049999997</v>
      </c>
      <c r="Q52" s="17">
        <v>-3156.8564999999999</v>
      </c>
      <c r="R52" s="66"/>
      <c r="U52" s="31"/>
      <c r="V52" s="32"/>
    </row>
    <row r="53" spans="1:22" ht="16.8" x14ac:dyDescent="0.4">
      <c r="A53" s="107" t="s">
        <v>49</v>
      </c>
      <c r="B53" s="14" t="s">
        <v>123</v>
      </c>
      <c r="C53" s="13" t="s">
        <v>51</v>
      </c>
      <c r="D53" s="15" t="s">
        <v>134</v>
      </c>
      <c r="E53" s="12">
        <v>52956</v>
      </c>
      <c r="F53" s="76">
        <v>25001</v>
      </c>
      <c r="G53" s="16">
        <v>125003</v>
      </c>
      <c r="H53" s="16">
        <v>-122686</v>
      </c>
      <c r="I53" s="16">
        <v>27318</v>
      </c>
      <c r="J53" s="63">
        <v>25001</v>
      </c>
      <c r="K53" s="63">
        <v>2317</v>
      </c>
      <c r="L53" s="63">
        <v>-63</v>
      </c>
      <c r="M53" s="63">
        <v>2254</v>
      </c>
      <c r="N53" s="60">
        <v>90.195899999999995</v>
      </c>
      <c r="O53" s="78">
        <v>203301.56</v>
      </c>
      <c r="P53" s="17">
        <v>208983.90029999998</v>
      </c>
      <c r="Q53" s="17">
        <v>-5682.3416999999999</v>
      </c>
      <c r="R53" s="66"/>
      <c r="U53" s="31"/>
      <c r="V53" s="32"/>
    </row>
    <row r="54" spans="1:22" ht="16.8" x14ac:dyDescent="0.4">
      <c r="A54" s="107" t="s">
        <v>54</v>
      </c>
      <c r="B54" s="14" t="s">
        <v>127</v>
      </c>
      <c r="C54" s="13" t="s">
        <v>51</v>
      </c>
      <c r="D54" s="15" t="s">
        <v>134</v>
      </c>
      <c r="E54" s="12">
        <v>52958</v>
      </c>
      <c r="F54" s="76">
        <v>60015</v>
      </c>
      <c r="G54" s="16">
        <v>175012</v>
      </c>
      <c r="H54" s="16">
        <v>-191592</v>
      </c>
      <c r="I54" s="16">
        <v>43435</v>
      </c>
      <c r="J54" s="63">
        <v>44439</v>
      </c>
      <c r="K54" s="63">
        <v>-1004</v>
      </c>
      <c r="L54" s="63">
        <v>-88</v>
      </c>
      <c r="M54" s="63">
        <v>-1092</v>
      </c>
      <c r="N54" s="61">
        <v>90.195899999999995</v>
      </c>
      <c r="O54" s="78">
        <v>-98493.92</v>
      </c>
      <c r="P54" s="17">
        <v>-90556.683599999989</v>
      </c>
      <c r="Q54" s="17">
        <v>-7937.2392</v>
      </c>
      <c r="R54" s="66"/>
      <c r="U54" s="31"/>
      <c r="V54" s="32"/>
    </row>
    <row r="55" spans="1:22" ht="16.8" x14ac:dyDescent="0.4">
      <c r="A55" s="107" t="s">
        <v>56</v>
      </c>
      <c r="B55" s="14" t="s">
        <v>131</v>
      </c>
      <c r="C55" s="13" t="s">
        <v>50</v>
      </c>
      <c r="D55" s="15" t="s">
        <v>134</v>
      </c>
      <c r="E55" s="12">
        <v>52961</v>
      </c>
      <c r="F55" s="76">
        <v>0</v>
      </c>
      <c r="G55" s="16">
        <v>25004</v>
      </c>
      <c r="H55" s="16">
        <v>-15517</v>
      </c>
      <c r="I55" s="16">
        <v>9487</v>
      </c>
      <c r="J55" s="63">
        <v>7789</v>
      </c>
      <c r="K55" s="63">
        <v>1698</v>
      </c>
      <c r="L55" s="63">
        <v>-13</v>
      </c>
      <c r="M55" s="63">
        <v>1685</v>
      </c>
      <c r="N55" s="61">
        <v>109.2064</v>
      </c>
      <c r="O55" s="78">
        <v>184012.78</v>
      </c>
      <c r="P55" s="17">
        <v>185432.46720000001</v>
      </c>
      <c r="Q55" s="17">
        <v>-1419.6831999999999</v>
      </c>
      <c r="R55" s="66"/>
      <c r="U55" s="31"/>
      <c r="V55" s="32"/>
    </row>
    <row r="56" spans="1:22" ht="16.8" x14ac:dyDescent="0.4">
      <c r="A56" s="107" t="s">
        <v>56</v>
      </c>
      <c r="B56" s="14" t="s">
        <v>131</v>
      </c>
      <c r="C56" s="13" t="s">
        <v>51</v>
      </c>
      <c r="D56" s="15" t="s">
        <v>134</v>
      </c>
      <c r="E56" s="12">
        <v>52961</v>
      </c>
      <c r="F56" s="76">
        <v>0</v>
      </c>
      <c r="G56" s="16">
        <v>100011</v>
      </c>
      <c r="H56" s="16">
        <v>-75394</v>
      </c>
      <c r="I56" s="16">
        <v>24617</v>
      </c>
      <c r="J56" s="63">
        <v>25000</v>
      </c>
      <c r="K56" s="63">
        <v>-383</v>
      </c>
      <c r="L56" s="63">
        <v>-50</v>
      </c>
      <c r="M56" s="63">
        <v>-433</v>
      </c>
      <c r="N56" s="60">
        <v>90.195899999999995</v>
      </c>
      <c r="O56" s="78">
        <v>-39054.82</v>
      </c>
      <c r="P56" s="17">
        <v>-34545.029699999999</v>
      </c>
      <c r="Q56" s="17">
        <v>-4509.7950000000001</v>
      </c>
      <c r="R56" s="66"/>
      <c r="U56" s="31"/>
      <c r="V56" s="32"/>
    </row>
    <row r="57" spans="1:22" ht="16.8" x14ac:dyDescent="0.4">
      <c r="A57" s="107" t="s">
        <v>61</v>
      </c>
      <c r="B57" s="14" t="s">
        <v>152</v>
      </c>
      <c r="C57" s="13" t="s">
        <v>51</v>
      </c>
      <c r="D57" s="15" t="s">
        <v>134</v>
      </c>
      <c r="E57" s="12">
        <v>52970</v>
      </c>
      <c r="F57" s="76">
        <v>50000</v>
      </c>
      <c r="G57" s="16">
        <v>99977</v>
      </c>
      <c r="H57" s="16">
        <v>-100513</v>
      </c>
      <c r="I57" s="16">
        <v>49464</v>
      </c>
      <c r="J57" s="63">
        <v>50304</v>
      </c>
      <c r="K57" s="63">
        <v>-840</v>
      </c>
      <c r="L57" s="63">
        <v>-50</v>
      </c>
      <c r="M57" s="63">
        <v>-890</v>
      </c>
      <c r="N57" s="60">
        <v>90.195899999999995</v>
      </c>
      <c r="O57" s="78">
        <v>-80274.350000000006</v>
      </c>
      <c r="P57" s="17">
        <v>-75764.555999999997</v>
      </c>
      <c r="Q57" s="17">
        <v>-4509.7950000000001</v>
      </c>
      <c r="R57" s="66"/>
      <c r="U57" s="31"/>
      <c r="V57" s="32"/>
    </row>
    <row r="58" spans="1:22" ht="16.8" x14ac:dyDescent="0.4">
      <c r="A58" s="107" t="s">
        <v>62</v>
      </c>
      <c r="B58" s="14" t="s">
        <v>154</v>
      </c>
      <c r="C58" s="108" t="s">
        <v>51</v>
      </c>
      <c r="D58" s="15" t="s">
        <v>134</v>
      </c>
      <c r="E58" s="12">
        <v>52971</v>
      </c>
      <c r="F58" s="76">
        <v>21178</v>
      </c>
      <c r="G58" s="16">
        <v>75007</v>
      </c>
      <c r="H58" s="16">
        <v>-71169</v>
      </c>
      <c r="I58" s="16">
        <v>25016</v>
      </c>
      <c r="J58" s="63">
        <v>25004</v>
      </c>
      <c r="K58" s="63">
        <v>12</v>
      </c>
      <c r="L58" s="63">
        <v>-38</v>
      </c>
      <c r="M58" s="63">
        <v>-26</v>
      </c>
      <c r="N58" s="60">
        <v>90.195899999999995</v>
      </c>
      <c r="O58" s="78">
        <v>-2345.09</v>
      </c>
      <c r="P58" s="17">
        <v>1082.3507999999999</v>
      </c>
      <c r="Q58" s="17">
        <v>-3427.4441999999999</v>
      </c>
      <c r="R58" s="66"/>
      <c r="U58" s="31"/>
      <c r="V58" s="32"/>
    </row>
    <row r="59" spans="1:22" ht="16.8" x14ac:dyDescent="0.4">
      <c r="A59" s="107" t="s">
        <v>75</v>
      </c>
      <c r="B59" s="14" t="s">
        <v>167</v>
      </c>
      <c r="C59" s="13" t="s">
        <v>51</v>
      </c>
      <c r="D59" s="15" t="s">
        <v>134</v>
      </c>
      <c r="E59" s="12">
        <v>52980</v>
      </c>
      <c r="F59" s="76">
        <v>0</v>
      </c>
      <c r="G59" s="16">
        <v>80103</v>
      </c>
      <c r="H59" s="16">
        <v>-80186</v>
      </c>
      <c r="I59" s="16">
        <v>-83</v>
      </c>
      <c r="J59" s="63">
        <v>0</v>
      </c>
      <c r="K59" s="63">
        <v>-83</v>
      </c>
      <c r="L59" s="63">
        <v>-40</v>
      </c>
      <c r="M59" s="63">
        <v>-123</v>
      </c>
      <c r="N59" s="60">
        <v>90.195899999999995</v>
      </c>
      <c r="O59" s="78">
        <v>-11094.1</v>
      </c>
      <c r="P59" s="17">
        <v>-7486.2596999999996</v>
      </c>
      <c r="Q59" s="17">
        <v>-3607.8359999999998</v>
      </c>
      <c r="R59" s="66"/>
      <c r="U59" s="31"/>
      <c r="V59" s="32"/>
    </row>
    <row r="60" spans="1:22" ht="16.8" x14ac:dyDescent="0.4">
      <c r="A60" s="107" t="s">
        <v>76</v>
      </c>
      <c r="B60" s="14" t="s">
        <v>170</v>
      </c>
      <c r="C60" s="13" t="s">
        <v>50</v>
      </c>
      <c r="D60" s="15" t="s">
        <v>134</v>
      </c>
      <c r="E60" s="12">
        <v>52981</v>
      </c>
      <c r="F60" s="76">
        <v>0</v>
      </c>
      <c r="G60" s="16">
        <v>25000</v>
      </c>
      <c r="H60" s="16">
        <v>-21802</v>
      </c>
      <c r="I60" s="16">
        <v>3198</v>
      </c>
      <c r="J60" s="63">
        <v>0</v>
      </c>
      <c r="K60" s="63">
        <v>3198</v>
      </c>
      <c r="L60" s="63">
        <v>-12</v>
      </c>
      <c r="M60" s="63">
        <v>3186</v>
      </c>
      <c r="N60" s="61">
        <v>109.2064</v>
      </c>
      <c r="O60" s="78">
        <v>347931.59</v>
      </c>
      <c r="P60" s="17">
        <v>349242.06719999999</v>
      </c>
      <c r="Q60" s="17">
        <v>-1310.4767999999999</v>
      </c>
      <c r="R60" s="66"/>
      <c r="U60" s="31"/>
      <c r="V60" s="32"/>
    </row>
    <row r="61" spans="1:22" ht="16.8" x14ac:dyDescent="0.4">
      <c r="A61" s="107" t="s">
        <v>76</v>
      </c>
      <c r="B61" s="14" t="s">
        <v>170</v>
      </c>
      <c r="C61" s="13" t="s">
        <v>51</v>
      </c>
      <c r="D61" s="15" t="s">
        <v>134</v>
      </c>
      <c r="E61" s="12">
        <v>52981</v>
      </c>
      <c r="F61" s="76">
        <v>126099</v>
      </c>
      <c r="G61" s="16">
        <v>500012</v>
      </c>
      <c r="H61" s="16">
        <v>-522220</v>
      </c>
      <c r="I61" s="16">
        <v>103891</v>
      </c>
      <c r="J61" s="63">
        <v>107404</v>
      </c>
      <c r="K61" s="63">
        <v>-3513</v>
      </c>
      <c r="L61" s="63">
        <v>-250</v>
      </c>
      <c r="M61" s="63">
        <v>-3763</v>
      </c>
      <c r="N61" s="60">
        <v>90.195899999999995</v>
      </c>
      <c r="O61" s="78">
        <v>-339407.17</v>
      </c>
      <c r="P61" s="17">
        <v>-316858.19669999997</v>
      </c>
      <c r="Q61" s="17">
        <v>-22548.974999999999</v>
      </c>
      <c r="R61" s="66"/>
      <c r="U61" s="31"/>
      <c r="V61" s="32"/>
    </row>
    <row r="62" spans="1:22" ht="16.8" x14ac:dyDescent="0.4">
      <c r="A62" s="107" t="s">
        <v>41</v>
      </c>
      <c r="B62" s="14" t="s">
        <v>115</v>
      </c>
      <c r="C62" s="13" t="s">
        <v>43</v>
      </c>
      <c r="D62" s="15" t="s">
        <v>179</v>
      </c>
      <c r="E62" s="12">
        <v>52952</v>
      </c>
      <c r="F62" s="76">
        <v>60005</v>
      </c>
      <c r="G62" s="16">
        <v>360050</v>
      </c>
      <c r="H62" s="16">
        <v>-357119</v>
      </c>
      <c r="I62" s="16">
        <v>62936</v>
      </c>
      <c r="J62" s="63">
        <v>64776</v>
      </c>
      <c r="K62" s="63">
        <v>-1840</v>
      </c>
      <c r="L62" s="63">
        <v>-180</v>
      </c>
      <c r="M62" s="63">
        <v>-2020</v>
      </c>
      <c r="N62" s="61">
        <v>90.195899999999995</v>
      </c>
      <c r="O62" s="78">
        <v>-182195.72</v>
      </c>
      <c r="P62" s="17">
        <v>-165960.45599999998</v>
      </c>
      <c r="Q62" s="17">
        <v>-16235.261999999999</v>
      </c>
      <c r="R62" s="66"/>
      <c r="U62" s="31"/>
      <c r="V62" s="32"/>
    </row>
    <row r="63" spans="1:22" ht="16.8" x14ac:dyDescent="0.4">
      <c r="A63" s="107" t="s">
        <v>56</v>
      </c>
      <c r="B63" s="14" t="s">
        <v>131</v>
      </c>
      <c r="C63" s="13" t="s">
        <v>43</v>
      </c>
      <c r="D63" s="15" t="s">
        <v>179</v>
      </c>
      <c r="E63" s="12">
        <v>52961</v>
      </c>
      <c r="F63" s="76">
        <v>60288</v>
      </c>
      <c r="G63" s="16">
        <v>248243</v>
      </c>
      <c r="H63" s="16">
        <v>-283737</v>
      </c>
      <c r="I63" s="16">
        <v>24794</v>
      </c>
      <c r="J63" s="63">
        <v>25002</v>
      </c>
      <c r="K63" s="63">
        <v>-208</v>
      </c>
      <c r="L63" s="63">
        <v>-124</v>
      </c>
      <c r="M63" s="63">
        <v>-332</v>
      </c>
      <c r="N63" s="61">
        <v>90.195899999999995</v>
      </c>
      <c r="O63" s="78">
        <v>-29945.040000000001</v>
      </c>
      <c r="P63" s="17">
        <v>-18760.747199999998</v>
      </c>
      <c r="Q63" s="17">
        <v>-11184.291599999999</v>
      </c>
      <c r="R63" s="66"/>
      <c r="U63" s="31"/>
      <c r="V63" s="32"/>
    </row>
    <row r="64" spans="1:22" ht="16.8" x14ac:dyDescent="0.4">
      <c r="A64" s="107" t="s">
        <v>66</v>
      </c>
      <c r="B64" s="14" t="s">
        <v>160</v>
      </c>
      <c r="C64" s="13" t="s">
        <v>43</v>
      </c>
      <c r="D64" s="15" t="s">
        <v>179</v>
      </c>
      <c r="E64" s="12">
        <v>52975</v>
      </c>
      <c r="F64" s="76">
        <v>128480</v>
      </c>
      <c r="G64" s="16">
        <v>1617934</v>
      </c>
      <c r="H64" s="16">
        <v>-1536512</v>
      </c>
      <c r="I64" s="16">
        <v>209902</v>
      </c>
      <c r="J64" s="63">
        <v>209095</v>
      </c>
      <c r="K64" s="63">
        <v>807</v>
      </c>
      <c r="L64" s="63">
        <v>-809</v>
      </c>
      <c r="M64" s="63">
        <v>-2</v>
      </c>
      <c r="N64" s="60">
        <v>90.195899999999995</v>
      </c>
      <c r="O64" s="78">
        <v>-180.39</v>
      </c>
      <c r="P64" s="17">
        <v>72788.0913</v>
      </c>
      <c r="Q64" s="17">
        <v>-72968.483099999998</v>
      </c>
      <c r="R64" s="66"/>
      <c r="U64" s="31"/>
      <c r="V64" s="32"/>
    </row>
    <row r="65" spans="1:22" ht="16.8" x14ac:dyDescent="0.4">
      <c r="A65" s="107" t="s">
        <v>72</v>
      </c>
      <c r="B65" s="14" t="s">
        <v>163</v>
      </c>
      <c r="C65" s="13" t="s">
        <v>43</v>
      </c>
      <c r="D65" s="15" t="s">
        <v>179</v>
      </c>
      <c r="E65" s="12">
        <v>52977</v>
      </c>
      <c r="F65" s="76">
        <v>35001</v>
      </c>
      <c r="G65" s="16">
        <v>125006</v>
      </c>
      <c r="H65" s="16">
        <v>-147776</v>
      </c>
      <c r="I65" s="16">
        <v>12231</v>
      </c>
      <c r="J65" s="63">
        <v>15357</v>
      </c>
      <c r="K65" s="63">
        <v>-3126</v>
      </c>
      <c r="L65" s="63">
        <v>-63</v>
      </c>
      <c r="M65" s="63">
        <v>-3189</v>
      </c>
      <c r="N65" s="60">
        <v>90.195899999999995</v>
      </c>
      <c r="O65" s="78">
        <v>-287634.73</v>
      </c>
      <c r="P65" s="17">
        <v>-281952.38339999999</v>
      </c>
      <c r="Q65" s="17">
        <v>-5682.3416999999999</v>
      </c>
      <c r="R65" s="66"/>
      <c r="U65" s="31"/>
      <c r="V65" s="32"/>
    </row>
    <row r="66" spans="1:22" ht="16.8" x14ac:dyDescent="0.4">
      <c r="A66" s="107" t="s">
        <v>75</v>
      </c>
      <c r="B66" s="14" t="s">
        <v>167</v>
      </c>
      <c r="C66" s="13" t="s">
        <v>43</v>
      </c>
      <c r="D66" s="15" t="s">
        <v>179</v>
      </c>
      <c r="E66" s="12">
        <v>52980</v>
      </c>
      <c r="F66" s="76">
        <v>0</v>
      </c>
      <c r="G66" s="16">
        <v>25002</v>
      </c>
      <c r="H66" s="16">
        <v>0</v>
      </c>
      <c r="I66" s="16">
        <v>25002</v>
      </c>
      <c r="J66" s="63">
        <v>25002</v>
      </c>
      <c r="K66" s="63">
        <v>0</v>
      </c>
      <c r="L66" s="63">
        <v>-13</v>
      </c>
      <c r="M66" s="63">
        <v>-13</v>
      </c>
      <c r="N66" s="61">
        <v>90.195899999999995</v>
      </c>
      <c r="O66" s="78">
        <v>-1172.55</v>
      </c>
      <c r="P66" s="17">
        <v>0</v>
      </c>
      <c r="Q66" s="17">
        <v>-1172.5466999999999</v>
      </c>
      <c r="R66" s="66"/>
      <c r="U66" s="31"/>
      <c r="V66" s="32"/>
    </row>
    <row r="67" spans="1:22" ht="16.8" x14ac:dyDescent="0.4">
      <c r="A67" s="107" t="s">
        <v>76</v>
      </c>
      <c r="B67" s="14" t="s">
        <v>170</v>
      </c>
      <c r="C67" s="13" t="s">
        <v>43</v>
      </c>
      <c r="D67" s="15" t="s">
        <v>179</v>
      </c>
      <c r="E67" s="12">
        <v>52981</v>
      </c>
      <c r="F67" s="76">
        <v>73326</v>
      </c>
      <c r="G67" s="16">
        <v>200014</v>
      </c>
      <c r="H67" s="16">
        <v>-195300</v>
      </c>
      <c r="I67" s="16">
        <v>78040</v>
      </c>
      <c r="J67" s="63">
        <v>75129</v>
      </c>
      <c r="K67" s="63">
        <v>2911</v>
      </c>
      <c r="L67" s="63">
        <v>-100</v>
      </c>
      <c r="M67" s="63">
        <v>2811</v>
      </c>
      <c r="N67" s="60">
        <v>90.195899999999995</v>
      </c>
      <c r="O67" s="78">
        <v>253540.67</v>
      </c>
      <c r="P67" s="17">
        <v>262560.26490000001</v>
      </c>
      <c r="Q67" s="17">
        <v>-9019.59</v>
      </c>
      <c r="R67" s="66"/>
      <c r="U67" s="31"/>
      <c r="V67" s="32"/>
    </row>
    <row r="68" spans="1:22" ht="16.8" x14ac:dyDescent="0.4">
      <c r="A68" s="107" t="s">
        <v>88</v>
      </c>
      <c r="B68" s="14" t="s">
        <v>183</v>
      </c>
      <c r="C68" s="13" t="s">
        <v>43</v>
      </c>
      <c r="D68" s="15" t="s">
        <v>179</v>
      </c>
      <c r="E68" s="12">
        <v>52993</v>
      </c>
      <c r="F68" s="76">
        <v>85003</v>
      </c>
      <c r="G68" s="16">
        <v>0</v>
      </c>
      <c r="H68" s="16">
        <v>-50036</v>
      </c>
      <c r="I68" s="16">
        <v>34967</v>
      </c>
      <c r="J68" s="63">
        <v>35000</v>
      </c>
      <c r="K68" s="63">
        <v>-33</v>
      </c>
      <c r="L68" s="63">
        <v>0</v>
      </c>
      <c r="M68" s="63">
        <v>-33</v>
      </c>
      <c r="N68" s="60">
        <v>90.195899999999995</v>
      </c>
      <c r="O68" s="78">
        <v>-2976.46</v>
      </c>
      <c r="P68" s="17">
        <v>-2976.4647</v>
      </c>
      <c r="Q68" s="17">
        <v>0</v>
      </c>
      <c r="R68" s="66"/>
      <c r="U68" s="31"/>
      <c r="V68" s="32"/>
    </row>
    <row r="69" spans="1:22" ht="16.8" x14ac:dyDescent="0.4">
      <c r="A69" s="107" t="s">
        <v>74</v>
      </c>
      <c r="B69" s="14" t="s">
        <v>164</v>
      </c>
      <c r="C69" s="13" t="s">
        <v>89</v>
      </c>
      <c r="D69" s="15" t="s">
        <v>171</v>
      </c>
      <c r="E69" s="12">
        <v>52979</v>
      </c>
      <c r="F69" s="76">
        <v>5800</v>
      </c>
      <c r="G69" s="16">
        <v>0</v>
      </c>
      <c r="H69" s="16">
        <v>0</v>
      </c>
      <c r="I69" s="16">
        <v>5800</v>
      </c>
      <c r="J69" s="63">
        <v>5800</v>
      </c>
      <c r="K69" s="63">
        <v>0</v>
      </c>
      <c r="L69" s="63">
        <v>0</v>
      </c>
      <c r="M69" s="63">
        <v>0</v>
      </c>
      <c r="N69" s="73">
        <v>90.195899999999995</v>
      </c>
      <c r="O69" s="78">
        <v>0</v>
      </c>
      <c r="P69" s="17">
        <v>0</v>
      </c>
      <c r="Q69" s="17">
        <v>0</v>
      </c>
      <c r="R69" s="66"/>
      <c r="U69" s="31"/>
      <c r="V69" s="32"/>
    </row>
    <row r="70" spans="1:22" ht="16.8" x14ac:dyDescent="0.4">
      <c r="A70" s="107" t="s">
        <v>76</v>
      </c>
      <c r="B70" s="14" t="s">
        <v>170</v>
      </c>
      <c r="C70" s="13" t="s">
        <v>89</v>
      </c>
      <c r="D70" s="15" t="s">
        <v>171</v>
      </c>
      <c r="E70" s="12">
        <v>52981</v>
      </c>
      <c r="F70" s="76">
        <v>30387</v>
      </c>
      <c r="G70" s="16">
        <v>0</v>
      </c>
      <c r="H70" s="16">
        <v>-24225</v>
      </c>
      <c r="I70" s="16">
        <v>6162</v>
      </c>
      <c r="J70" s="63">
        <v>0</v>
      </c>
      <c r="K70" s="63">
        <v>6162</v>
      </c>
      <c r="L70" s="63">
        <v>0</v>
      </c>
      <c r="M70" s="63">
        <v>6162</v>
      </c>
      <c r="N70" s="60">
        <v>90.195899999999995</v>
      </c>
      <c r="O70" s="78">
        <v>555787.14</v>
      </c>
      <c r="P70" s="17">
        <v>555787.13579999993</v>
      </c>
      <c r="Q70" s="17">
        <v>0</v>
      </c>
      <c r="R70" s="66"/>
      <c r="U70" s="31"/>
      <c r="V70" s="32"/>
    </row>
    <row r="71" spans="1:22" ht="16.8" x14ac:dyDescent="0.4">
      <c r="A71" s="107" t="s">
        <v>66</v>
      </c>
      <c r="B71" s="14" t="s">
        <v>160</v>
      </c>
      <c r="C71" s="13" t="s">
        <v>67</v>
      </c>
      <c r="D71" s="15" t="s">
        <v>187</v>
      </c>
      <c r="E71" s="12">
        <v>52975</v>
      </c>
      <c r="F71" s="76">
        <v>0</v>
      </c>
      <c r="G71" s="16">
        <v>354243</v>
      </c>
      <c r="H71" s="16">
        <v>-348865</v>
      </c>
      <c r="I71" s="16">
        <v>5378</v>
      </c>
      <c r="J71" s="63">
        <v>0</v>
      </c>
      <c r="K71" s="63">
        <v>5378</v>
      </c>
      <c r="L71" s="63">
        <v>-177</v>
      </c>
      <c r="M71" s="63">
        <v>5201</v>
      </c>
      <c r="N71" s="73">
        <v>90.195899999999995</v>
      </c>
      <c r="O71" s="78">
        <v>469108.88</v>
      </c>
      <c r="P71" s="17">
        <v>485073.5502</v>
      </c>
      <c r="Q71" s="17">
        <v>-15964.674299999999</v>
      </c>
      <c r="R71" s="66"/>
      <c r="U71" s="31"/>
      <c r="V71" s="32"/>
    </row>
    <row r="72" spans="1:22" ht="16.8" x14ac:dyDescent="0.4">
      <c r="A72" s="107" t="s">
        <v>49</v>
      </c>
      <c r="B72" s="14" t="s">
        <v>123</v>
      </c>
      <c r="C72" s="13" t="s">
        <v>193</v>
      </c>
      <c r="D72" s="15" t="s">
        <v>194</v>
      </c>
      <c r="E72" s="12">
        <v>52956</v>
      </c>
      <c r="F72" s="76">
        <v>1000</v>
      </c>
      <c r="G72" s="16">
        <v>0</v>
      </c>
      <c r="H72" s="16">
        <v>0</v>
      </c>
      <c r="I72" s="16">
        <v>1000</v>
      </c>
      <c r="J72" s="63">
        <v>0</v>
      </c>
      <c r="K72" s="63">
        <v>1000</v>
      </c>
      <c r="L72" s="63">
        <v>0</v>
      </c>
      <c r="M72" s="63">
        <v>1000</v>
      </c>
      <c r="N72" s="73">
        <v>90.195899999999995</v>
      </c>
      <c r="O72" s="78">
        <v>90195.9</v>
      </c>
      <c r="P72" s="17">
        <v>90195.9</v>
      </c>
      <c r="Q72" s="17">
        <v>0</v>
      </c>
      <c r="R72" s="66"/>
      <c r="U72" s="31"/>
      <c r="V72" s="32"/>
    </row>
    <row r="73" spans="1:22" ht="16.8" x14ac:dyDescent="0.4">
      <c r="A73" s="107" t="s">
        <v>54</v>
      </c>
      <c r="B73" s="14" t="s">
        <v>127</v>
      </c>
      <c r="C73" s="13" t="s">
        <v>193</v>
      </c>
      <c r="D73" s="15" t="s">
        <v>194</v>
      </c>
      <c r="E73" s="12">
        <v>52958</v>
      </c>
      <c r="F73" s="76">
        <v>3000</v>
      </c>
      <c r="G73" s="16">
        <v>0</v>
      </c>
      <c r="H73" s="16">
        <v>0</v>
      </c>
      <c r="I73" s="16">
        <v>3000</v>
      </c>
      <c r="J73" s="63">
        <v>0</v>
      </c>
      <c r="K73" s="63">
        <v>3000</v>
      </c>
      <c r="L73" s="63">
        <v>0</v>
      </c>
      <c r="M73" s="63">
        <v>3000</v>
      </c>
      <c r="N73" s="60">
        <v>90.195899999999995</v>
      </c>
      <c r="O73" s="78">
        <v>270587.7</v>
      </c>
      <c r="P73" s="17">
        <v>270587.7</v>
      </c>
      <c r="Q73" s="17">
        <v>0</v>
      </c>
      <c r="R73" s="66"/>
      <c r="U73" s="31"/>
      <c r="V73" s="32"/>
    </row>
    <row r="74" spans="1:22" ht="16.8" x14ac:dyDescent="0.4">
      <c r="A74" s="107" t="s">
        <v>56</v>
      </c>
      <c r="B74" s="14" t="s">
        <v>131</v>
      </c>
      <c r="C74" s="13" t="s">
        <v>193</v>
      </c>
      <c r="D74" s="15" t="s">
        <v>194</v>
      </c>
      <c r="E74" s="12">
        <v>52961</v>
      </c>
      <c r="F74" s="76">
        <v>2000</v>
      </c>
      <c r="G74" s="16">
        <v>0</v>
      </c>
      <c r="H74" s="16">
        <v>0</v>
      </c>
      <c r="I74" s="16">
        <v>2000</v>
      </c>
      <c r="J74" s="63">
        <v>0</v>
      </c>
      <c r="K74" s="63">
        <v>2000</v>
      </c>
      <c r="L74" s="63">
        <v>0</v>
      </c>
      <c r="M74" s="63">
        <v>2000</v>
      </c>
      <c r="N74" s="60">
        <v>90.195899999999995</v>
      </c>
      <c r="O74" s="78">
        <v>180391.8</v>
      </c>
      <c r="P74" s="17">
        <v>180391.8</v>
      </c>
      <c r="Q74" s="17">
        <v>0</v>
      </c>
      <c r="R74" s="66"/>
      <c r="U74" s="31"/>
      <c r="V74" s="32"/>
    </row>
    <row r="75" spans="1:22" ht="16.8" x14ac:dyDescent="0.4">
      <c r="A75" s="107" t="s">
        <v>61</v>
      </c>
      <c r="B75" s="14" t="s">
        <v>152</v>
      </c>
      <c r="C75" s="13" t="s">
        <v>193</v>
      </c>
      <c r="D75" s="15" t="s">
        <v>194</v>
      </c>
      <c r="E75" s="12">
        <v>52970</v>
      </c>
      <c r="F75" s="76">
        <v>1000</v>
      </c>
      <c r="G75" s="16">
        <v>0</v>
      </c>
      <c r="H75" s="16">
        <v>0</v>
      </c>
      <c r="I75" s="16">
        <v>1000</v>
      </c>
      <c r="J75" s="63">
        <v>0</v>
      </c>
      <c r="K75" s="63">
        <v>1000</v>
      </c>
      <c r="L75" s="63">
        <v>0</v>
      </c>
      <c r="M75" s="63">
        <v>1000</v>
      </c>
      <c r="N75" s="60">
        <v>90.195899999999995</v>
      </c>
      <c r="O75" s="78">
        <v>90195.9</v>
      </c>
      <c r="P75" s="17">
        <v>90195.9</v>
      </c>
      <c r="Q75" s="17">
        <v>0</v>
      </c>
      <c r="R75" s="66"/>
      <c r="U75" s="31"/>
      <c r="V75" s="32"/>
    </row>
    <row r="76" spans="1:22" ht="16.8" x14ac:dyDescent="0.4">
      <c r="A76" s="107" t="s">
        <v>296</v>
      </c>
      <c r="B76" s="14" t="s">
        <v>300</v>
      </c>
      <c r="C76" s="13" t="s">
        <v>195</v>
      </c>
      <c r="D76" s="15" t="s">
        <v>196</v>
      </c>
      <c r="E76" s="12">
        <v>52984</v>
      </c>
      <c r="F76" s="76">
        <v>20800</v>
      </c>
      <c r="G76" s="16">
        <v>0</v>
      </c>
      <c r="H76" s="16">
        <v>-26665</v>
      </c>
      <c r="I76" s="16">
        <v>-5865</v>
      </c>
      <c r="J76" s="63">
        <v>0</v>
      </c>
      <c r="K76" s="63">
        <v>-5865</v>
      </c>
      <c r="L76" s="63">
        <v>0</v>
      </c>
      <c r="M76" s="63">
        <v>-5865</v>
      </c>
      <c r="N76" s="60">
        <v>90.195899999999995</v>
      </c>
      <c r="O76" s="78">
        <v>-528998.94999999995</v>
      </c>
      <c r="P76" s="17">
        <v>-528998.95349999995</v>
      </c>
      <c r="Q76" s="17">
        <v>0</v>
      </c>
      <c r="R76" s="66"/>
      <c r="U76" s="31"/>
      <c r="V76" s="32"/>
    </row>
    <row r="77" spans="1:22" ht="16.8" x14ac:dyDescent="0.4">
      <c r="A77" s="107" t="s">
        <v>75</v>
      </c>
      <c r="B77" s="14" t="s">
        <v>167</v>
      </c>
      <c r="C77" s="13" t="s">
        <v>48</v>
      </c>
      <c r="D77" s="15" t="s">
        <v>192</v>
      </c>
      <c r="E77" s="12">
        <v>52980</v>
      </c>
      <c r="F77" s="76">
        <v>0</v>
      </c>
      <c r="G77" s="16">
        <v>57006</v>
      </c>
      <c r="H77" s="16">
        <v>-54919</v>
      </c>
      <c r="I77" s="16">
        <v>2087</v>
      </c>
      <c r="J77" s="63">
        <v>0</v>
      </c>
      <c r="K77" s="63">
        <v>2087</v>
      </c>
      <c r="L77" s="63">
        <v>-29</v>
      </c>
      <c r="M77" s="63">
        <v>2058</v>
      </c>
      <c r="N77" s="60">
        <v>90.195899999999995</v>
      </c>
      <c r="O77" s="78">
        <v>185623.16</v>
      </c>
      <c r="P77" s="17">
        <v>188238.84329999998</v>
      </c>
      <c r="Q77" s="17">
        <v>-2615.6810999999998</v>
      </c>
      <c r="R77" s="66"/>
      <c r="U77" s="31"/>
      <c r="V77" s="32"/>
    </row>
    <row r="78" spans="1:22" ht="16.8" x14ac:dyDescent="0.4">
      <c r="A78" s="107" t="s">
        <v>35</v>
      </c>
      <c r="B78" s="14" t="s">
        <v>105</v>
      </c>
      <c r="C78" s="13" t="s">
        <v>190</v>
      </c>
      <c r="D78" s="15" t="s">
        <v>191</v>
      </c>
      <c r="E78" s="12">
        <v>52947</v>
      </c>
      <c r="F78" s="76">
        <v>0</v>
      </c>
      <c r="G78" s="16">
        <v>25001</v>
      </c>
      <c r="H78" s="16">
        <v>0</v>
      </c>
      <c r="I78" s="16">
        <v>25001</v>
      </c>
      <c r="J78" s="63">
        <v>25001</v>
      </c>
      <c r="K78" s="63">
        <v>0</v>
      </c>
      <c r="L78" s="63">
        <v>-13</v>
      </c>
      <c r="M78" s="63">
        <v>-13</v>
      </c>
      <c r="N78" s="60">
        <v>90.195899999999995</v>
      </c>
      <c r="O78" s="78">
        <v>-1172.55</v>
      </c>
      <c r="P78" s="17">
        <v>0</v>
      </c>
      <c r="Q78" s="17">
        <v>-1172.5466999999999</v>
      </c>
      <c r="R78" s="66"/>
      <c r="U78" s="31"/>
      <c r="V78" s="32"/>
    </row>
    <row r="79" spans="1:22" ht="16.8" x14ac:dyDescent="0.4">
      <c r="A79" s="107" t="s">
        <v>37</v>
      </c>
      <c r="B79" s="14" t="s">
        <v>113</v>
      </c>
      <c r="C79" s="13" t="s">
        <v>190</v>
      </c>
      <c r="D79" s="15" t="s">
        <v>191</v>
      </c>
      <c r="E79" s="12">
        <v>52950</v>
      </c>
      <c r="F79" s="76">
        <v>0</v>
      </c>
      <c r="G79" s="16">
        <v>75200</v>
      </c>
      <c r="H79" s="16">
        <v>0</v>
      </c>
      <c r="I79" s="16">
        <v>75200</v>
      </c>
      <c r="J79" s="63">
        <v>75200</v>
      </c>
      <c r="K79" s="63">
        <v>0</v>
      </c>
      <c r="L79" s="63">
        <v>-38</v>
      </c>
      <c r="M79" s="63">
        <v>-38</v>
      </c>
      <c r="N79" s="60">
        <v>90.195899999999995</v>
      </c>
      <c r="O79" s="78">
        <v>-3427.44</v>
      </c>
      <c r="P79" s="17">
        <v>0</v>
      </c>
      <c r="Q79" s="17">
        <v>-3427.4441999999999</v>
      </c>
      <c r="R79" s="66"/>
      <c r="U79" s="31"/>
      <c r="V79" s="32"/>
    </row>
    <row r="80" spans="1:22" ht="16.8" x14ac:dyDescent="0.4">
      <c r="A80" s="107" t="s">
        <v>159</v>
      </c>
      <c r="B80" s="14" t="s">
        <v>158</v>
      </c>
      <c r="C80" s="13" t="s">
        <v>190</v>
      </c>
      <c r="D80" s="15" t="s">
        <v>191</v>
      </c>
      <c r="E80" s="12">
        <v>52974</v>
      </c>
      <c r="F80" s="76">
        <v>0</v>
      </c>
      <c r="G80" s="16">
        <v>50001</v>
      </c>
      <c r="H80" s="16">
        <v>-50005</v>
      </c>
      <c r="I80" s="16">
        <v>-4</v>
      </c>
      <c r="J80" s="63">
        <v>0</v>
      </c>
      <c r="K80" s="63">
        <v>-4</v>
      </c>
      <c r="L80" s="63">
        <v>-25</v>
      </c>
      <c r="M80" s="63">
        <v>-29</v>
      </c>
      <c r="N80" s="60">
        <v>90.195899999999995</v>
      </c>
      <c r="O80" s="78">
        <v>-2615.6799999999998</v>
      </c>
      <c r="P80" s="17">
        <v>-360.78359999999998</v>
      </c>
      <c r="Q80" s="17">
        <v>-2254.8975</v>
      </c>
      <c r="R80" s="66"/>
      <c r="U80" s="31"/>
      <c r="V80" s="32"/>
    </row>
    <row r="81" spans="1:22" ht="16.8" x14ac:dyDescent="0.4">
      <c r="A81" s="107" t="s">
        <v>73</v>
      </c>
      <c r="B81" s="14" t="s">
        <v>164</v>
      </c>
      <c r="C81" s="13" t="s">
        <v>190</v>
      </c>
      <c r="D81" s="15" t="s">
        <v>191</v>
      </c>
      <c r="E81" s="12">
        <v>52978</v>
      </c>
      <c r="F81" s="76">
        <v>0</v>
      </c>
      <c r="G81" s="16">
        <v>75003</v>
      </c>
      <c r="H81" s="16">
        <v>-25002</v>
      </c>
      <c r="I81" s="16">
        <v>50001</v>
      </c>
      <c r="J81" s="63">
        <v>50384</v>
      </c>
      <c r="K81" s="63">
        <v>-383</v>
      </c>
      <c r="L81" s="63">
        <v>-38</v>
      </c>
      <c r="M81" s="63">
        <v>-421</v>
      </c>
      <c r="N81" s="60">
        <v>90.195899999999995</v>
      </c>
      <c r="O81" s="78">
        <v>-37972.47</v>
      </c>
      <c r="P81" s="17">
        <v>-34545.029699999999</v>
      </c>
      <c r="Q81" s="17">
        <v>-3427.4441999999999</v>
      </c>
      <c r="R81" s="66"/>
      <c r="U81" s="31"/>
      <c r="V81" s="32"/>
    </row>
    <row r="82" spans="1:22" ht="16.8" x14ac:dyDescent="0.4">
      <c r="A82" s="107" t="s">
        <v>74</v>
      </c>
      <c r="B82" s="14" t="s">
        <v>164</v>
      </c>
      <c r="C82" s="13" t="s">
        <v>190</v>
      </c>
      <c r="D82" s="15" t="s">
        <v>191</v>
      </c>
      <c r="E82" s="12">
        <v>52979</v>
      </c>
      <c r="F82" s="76">
        <v>0</v>
      </c>
      <c r="G82" s="16">
        <v>25000</v>
      </c>
      <c r="H82" s="16">
        <v>-25004</v>
      </c>
      <c r="I82" s="16">
        <v>-4</v>
      </c>
      <c r="J82" s="63">
        <v>0</v>
      </c>
      <c r="K82" s="63">
        <v>-4</v>
      </c>
      <c r="L82" s="63">
        <v>-12</v>
      </c>
      <c r="M82" s="63">
        <v>-16</v>
      </c>
      <c r="N82" s="60">
        <v>90.195899999999995</v>
      </c>
      <c r="O82" s="78">
        <v>-1443.13</v>
      </c>
      <c r="P82" s="17">
        <v>-360.78359999999998</v>
      </c>
      <c r="Q82" s="17">
        <v>-1082.3507999999999</v>
      </c>
      <c r="R82" s="66"/>
      <c r="U82" s="31"/>
      <c r="V82" s="32"/>
    </row>
    <row r="83" spans="1:22" ht="16.8" x14ac:dyDescent="0.4">
      <c r="A83" s="107" t="s">
        <v>76</v>
      </c>
      <c r="B83" s="14" t="s">
        <v>170</v>
      </c>
      <c r="C83" s="13" t="s">
        <v>190</v>
      </c>
      <c r="D83" s="15" t="s">
        <v>191</v>
      </c>
      <c r="E83" s="12">
        <v>52981</v>
      </c>
      <c r="F83" s="76">
        <v>0</v>
      </c>
      <c r="G83" s="16">
        <v>275009</v>
      </c>
      <c r="H83" s="16">
        <v>-150002</v>
      </c>
      <c r="I83" s="16">
        <v>125007</v>
      </c>
      <c r="J83" s="63">
        <v>125008</v>
      </c>
      <c r="K83" s="63">
        <v>-1</v>
      </c>
      <c r="L83" s="63">
        <v>-138</v>
      </c>
      <c r="M83" s="63">
        <v>-139</v>
      </c>
      <c r="N83" s="60">
        <v>90.195899999999995</v>
      </c>
      <c r="O83" s="78">
        <v>-12537.23</v>
      </c>
      <c r="P83" s="17">
        <v>-90.195899999999995</v>
      </c>
      <c r="Q83" s="17">
        <v>-12447.0342</v>
      </c>
      <c r="R83" s="66"/>
      <c r="U83" s="31"/>
      <c r="V83" s="32"/>
    </row>
    <row r="84" spans="1:22" ht="16.8" x14ac:dyDescent="0.4">
      <c r="A84" s="107" t="s">
        <v>270</v>
      </c>
      <c r="B84" s="14" t="s">
        <v>275</v>
      </c>
      <c r="C84" s="13" t="s">
        <v>190</v>
      </c>
      <c r="D84" s="15" t="s">
        <v>191</v>
      </c>
      <c r="E84" s="12">
        <v>52987</v>
      </c>
      <c r="F84" s="76">
        <v>0</v>
      </c>
      <c r="G84" s="16">
        <v>25001</v>
      </c>
      <c r="H84" s="16">
        <v>0</v>
      </c>
      <c r="I84" s="16">
        <v>25001</v>
      </c>
      <c r="J84" s="63">
        <v>25001</v>
      </c>
      <c r="K84" s="63">
        <v>0</v>
      </c>
      <c r="L84" s="63">
        <v>-13</v>
      </c>
      <c r="M84" s="63">
        <v>-13</v>
      </c>
      <c r="N84" s="60">
        <v>90.195899999999995</v>
      </c>
      <c r="O84" s="78">
        <v>-1172.55</v>
      </c>
      <c r="P84" s="17">
        <v>0</v>
      </c>
      <c r="Q84" s="17">
        <v>-1172.5466999999999</v>
      </c>
      <c r="R84" s="66"/>
      <c r="U84" s="31"/>
      <c r="V84" s="32"/>
    </row>
    <row r="85" spans="1:22" ht="16.8" x14ac:dyDescent="0.4">
      <c r="A85" s="107" t="s">
        <v>87</v>
      </c>
      <c r="B85" s="14" t="s">
        <v>182</v>
      </c>
      <c r="C85" s="13" t="s">
        <v>190</v>
      </c>
      <c r="D85" s="15" t="s">
        <v>191</v>
      </c>
      <c r="E85" s="12">
        <v>52992</v>
      </c>
      <c r="F85" s="76">
        <v>0</v>
      </c>
      <c r="G85" s="16">
        <v>50039</v>
      </c>
      <c r="H85" s="16">
        <v>-27017</v>
      </c>
      <c r="I85" s="16">
        <v>23022</v>
      </c>
      <c r="J85" s="63">
        <v>22609</v>
      </c>
      <c r="K85" s="63">
        <v>413</v>
      </c>
      <c r="L85" s="63">
        <v>-25</v>
      </c>
      <c r="M85" s="63">
        <v>388</v>
      </c>
      <c r="N85" s="60">
        <v>90.195899999999995</v>
      </c>
      <c r="O85" s="78">
        <v>34996.01</v>
      </c>
      <c r="P85" s="17">
        <v>37250.9067</v>
      </c>
      <c r="Q85" s="17">
        <v>-2254.8975</v>
      </c>
      <c r="R85" s="66"/>
      <c r="U85" s="31"/>
      <c r="V85" s="32"/>
    </row>
    <row r="86" spans="1:22" ht="16.8" x14ac:dyDescent="0.4">
      <c r="A86" s="107" t="s">
        <v>53</v>
      </c>
      <c r="B86" s="14" t="s">
        <v>125</v>
      </c>
      <c r="C86" s="13">
        <v>92</v>
      </c>
      <c r="D86" s="15" t="s">
        <v>208</v>
      </c>
      <c r="E86" s="12">
        <v>52957</v>
      </c>
      <c r="F86" s="76">
        <v>2879</v>
      </c>
      <c r="G86" s="16">
        <v>17923</v>
      </c>
      <c r="H86" s="16">
        <v>-19890</v>
      </c>
      <c r="I86" s="16">
        <v>912</v>
      </c>
      <c r="J86" s="63">
        <v>912</v>
      </c>
      <c r="K86" s="63">
        <v>0</v>
      </c>
      <c r="L86" s="63">
        <v>-9</v>
      </c>
      <c r="M86" s="63">
        <v>-9</v>
      </c>
      <c r="N86" s="60">
        <v>94.886499999999998</v>
      </c>
      <c r="O86" s="78">
        <v>-853.98</v>
      </c>
      <c r="P86" s="17">
        <v>0</v>
      </c>
      <c r="Q86" s="17">
        <v>-853.97849999999994</v>
      </c>
      <c r="R86" s="66"/>
      <c r="U86" s="31"/>
      <c r="V86" s="32"/>
    </row>
    <row r="87" spans="1:22" ht="16.8" x14ac:dyDescent="0.4">
      <c r="A87" s="107" t="s">
        <v>63</v>
      </c>
      <c r="B87" s="14" t="s">
        <v>25</v>
      </c>
      <c r="C87" s="13">
        <v>92</v>
      </c>
      <c r="D87" s="15" t="s">
        <v>208</v>
      </c>
      <c r="E87" s="12">
        <v>52972</v>
      </c>
      <c r="F87" s="76">
        <v>53312</v>
      </c>
      <c r="G87" s="16">
        <v>43002</v>
      </c>
      <c r="H87" s="16">
        <v>-67128</v>
      </c>
      <c r="I87" s="16">
        <v>29186</v>
      </c>
      <c r="J87" s="63">
        <v>40585</v>
      </c>
      <c r="K87" s="63">
        <v>-11399</v>
      </c>
      <c r="L87" s="63">
        <v>-22</v>
      </c>
      <c r="M87" s="63">
        <v>-11421</v>
      </c>
      <c r="N87" s="73">
        <v>94.886499999999998</v>
      </c>
      <c r="O87" s="78">
        <v>-1083698.72</v>
      </c>
      <c r="P87" s="17">
        <v>-1081611.2135000001</v>
      </c>
      <c r="Q87" s="17">
        <v>-2087.5030000000002</v>
      </c>
      <c r="R87" s="66"/>
      <c r="U87" s="31"/>
      <c r="V87" s="32"/>
    </row>
    <row r="88" spans="1:22" ht="16.8" x14ac:dyDescent="0.4">
      <c r="A88" s="107" t="s">
        <v>66</v>
      </c>
      <c r="B88" s="14" t="s">
        <v>160</v>
      </c>
      <c r="C88" s="13">
        <v>92</v>
      </c>
      <c r="D88" s="15" t="s">
        <v>208</v>
      </c>
      <c r="E88" s="12">
        <v>52975</v>
      </c>
      <c r="F88" s="76">
        <v>0</v>
      </c>
      <c r="G88" s="16">
        <v>7855</v>
      </c>
      <c r="H88" s="16">
        <v>0</v>
      </c>
      <c r="I88" s="16">
        <v>7855</v>
      </c>
      <c r="J88" s="63">
        <v>7855</v>
      </c>
      <c r="K88" s="63">
        <v>0</v>
      </c>
      <c r="L88" s="63">
        <v>-4</v>
      </c>
      <c r="M88" s="63">
        <v>-4</v>
      </c>
      <c r="N88" s="73">
        <v>94.886499999999998</v>
      </c>
      <c r="O88" s="78">
        <v>-379.55</v>
      </c>
      <c r="P88" s="17">
        <v>0</v>
      </c>
      <c r="Q88" s="17">
        <v>-379.54599999999999</v>
      </c>
      <c r="R88" s="66"/>
      <c r="U88" s="31"/>
      <c r="V88" s="32"/>
    </row>
    <row r="89" spans="1:22" ht="16.8" x14ac:dyDescent="0.4">
      <c r="A89" s="107" t="s">
        <v>88</v>
      </c>
      <c r="B89" s="14" t="s">
        <v>183</v>
      </c>
      <c r="C89" s="13">
        <v>92</v>
      </c>
      <c r="D89" s="15" t="s">
        <v>208</v>
      </c>
      <c r="E89" s="12">
        <v>52993</v>
      </c>
      <c r="F89" s="76">
        <v>0</v>
      </c>
      <c r="G89" s="16">
        <v>6151</v>
      </c>
      <c r="H89" s="16">
        <v>0</v>
      </c>
      <c r="I89" s="16">
        <v>6151</v>
      </c>
      <c r="J89" s="63">
        <v>0</v>
      </c>
      <c r="K89" s="63">
        <v>6151</v>
      </c>
      <c r="L89" s="63">
        <v>-3</v>
      </c>
      <c r="M89" s="63">
        <v>6148</v>
      </c>
      <c r="N89" s="60">
        <v>94.886499999999998</v>
      </c>
      <c r="O89" s="78">
        <v>583362.19999999995</v>
      </c>
      <c r="P89" s="17">
        <v>583646.8615</v>
      </c>
      <c r="Q89" s="17">
        <v>-284.65949999999998</v>
      </c>
      <c r="R89" s="66"/>
      <c r="U89" s="31"/>
      <c r="V89" s="32"/>
    </row>
    <row r="90" spans="1:22" ht="16.8" x14ac:dyDescent="0.4">
      <c r="A90" s="107" t="s">
        <v>53</v>
      </c>
      <c r="B90" s="14" t="s">
        <v>125</v>
      </c>
      <c r="C90" s="13">
        <v>97</v>
      </c>
      <c r="D90" s="15" t="s">
        <v>209</v>
      </c>
      <c r="E90" s="12">
        <v>52957</v>
      </c>
      <c r="F90" s="76">
        <v>19279</v>
      </c>
      <c r="G90" s="16">
        <v>0</v>
      </c>
      <c r="H90" s="16">
        <v>-19860</v>
      </c>
      <c r="I90" s="16">
        <v>-581</v>
      </c>
      <c r="J90" s="63">
        <v>20009</v>
      </c>
      <c r="K90" s="63">
        <v>-20590</v>
      </c>
      <c r="L90" s="63">
        <v>0</v>
      </c>
      <c r="M90" s="63">
        <v>-20590</v>
      </c>
      <c r="N90" s="60">
        <v>90.471299999999999</v>
      </c>
      <c r="O90" s="78">
        <v>-1862804.19</v>
      </c>
      <c r="P90" s="17">
        <v>-1862804.067</v>
      </c>
      <c r="Q90" s="17">
        <v>0</v>
      </c>
      <c r="R90" s="66"/>
      <c r="U90" s="31"/>
      <c r="V90" s="32"/>
    </row>
    <row r="91" spans="1:22" ht="16.8" x14ac:dyDescent="0.4">
      <c r="A91" s="107" t="s">
        <v>59</v>
      </c>
      <c r="B91" s="14" t="s">
        <v>145</v>
      </c>
      <c r="C91" s="13">
        <v>97</v>
      </c>
      <c r="D91" s="15" t="s">
        <v>209</v>
      </c>
      <c r="E91" s="12">
        <v>52966</v>
      </c>
      <c r="F91" s="76">
        <v>0</v>
      </c>
      <c r="G91" s="16">
        <v>0</v>
      </c>
      <c r="H91" s="16">
        <v>-75094</v>
      </c>
      <c r="I91" s="16">
        <v>-75094</v>
      </c>
      <c r="J91" s="63">
        <v>0</v>
      </c>
      <c r="K91" s="63">
        <v>-75094</v>
      </c>
      <c r="L91" s="63">
        <v>0</v>
      </c>
      <c r="M91" s="63">
        <v>-75094</v>
      </c>
      <c r="N91" s="60">
        <v>89.313000000000002</v>
      </c>
      <c r="O91" s="78">
        <v>-6706870.4199999999</v>
      </c>
      <c r="P91" s="17">
        <v>-6706870.4220000003</v>
      </c>
      <c r="Q91" s="17">
        <v>0</v>
      </c>
      <c r="R91" s="66"/>
      <c r="U91" s="31"/>
      <c r="V91" s="32"/>
    </row>
    <row r="92" spans="1:22" ht="16.8" x14ac:dyDescent="0.4">
      <c r="A92" s="107" t="s">
        <v>63</v>
      </c>
      <c r="B92" s="14" t="s">
        <v>25</v>
      </c>
      <c r="C92" s="13">
        <v>97</v>
      </c>
      <c r="D92" s="15" t="s">
        <v>209</v>
      </c>
      <c r="E92" s="12">
        <v>52972</v>
      </c>
      <c r="F92" s="76">
        <v>0</v>
      </c>
      <c r="G92" s="16">
        <v>84935</v>
      </c>
      <c r="H92" s="16">
        <v>-164700</v>
      </c>
      <c r="I92" s="16">
        <v>-79765</v>
      </c>
      <c r="J92" s="63">
        <v>0</v>
      </c>
      <c r="K92" s="63">
        <v>-79765</v>
      </c>
      <c r="L92" s="63">
        <v>0</v>
      </c>
      <c r="M92" s="63">
        <v>-79765</v>
      </c>
      <c r="N92" s="60">
        <v>90.323390000000003</v>
      </c>
      <c r="O92" s="78">
        <v>-7204644.8399999999</v>
      </c>
      <c r="P92" s="17">
        <v>-7204645.2033500001</v>
      </c>
      <c r="Q92" s="17">
        <v>0</v>
      </c>
      <c r="R92" s="66"/>
      <c r="U92" s="31"/>
      <c r="V92" s="32"/>
    </row>
    <row r="93" spans="1:22" ht="16.8" x14ac:dyDescent="0.4">
      <c r="A93" s="107" t="s">
        <v>56</v>
      </c>
      <c r="B93" s="14" t="s">
        <v>131</v>
      </c>
      <c r="C93" s="13">
        <v>44</v>
      </c>
      <c r="D93" s="15" t="s">
        <v>148</v>
      </c>
      <c r="E93" s="12">
        <v>52961</v>
      </c>
      <c r="F93" s="76">
        <v>1355</v>
      </c>
      <c r="G93" s="16">
        <v>289810</v>
      </c>
      <c r="H93" s="16">
        <v>-268185</v>
      </c>
      <c r="I93" s="16">
        <v>22980</v>
      </c>
      <c r="J93" s="63">
        <v>22543</v>
      </c>
      <c r="K93" s="63">
        <v>437</v>
      </c>
      <c r="L93" s="63">
        <v>-145</v>
      </c>
      <c r="M93" s="63">
        <v>292</v>
      </c>
      <c r="N93" s="60">
        <v>90.195899999999995</v>
      </c>
      <c r="O93" s="78">
        <v>26337.200000000001</v>
      </c>
      <c r="P93" s="17">
        <v>39415.6083</v>
      </c>
      <c r="Q93" s="17">
        <v>-13078.405499999999</v>
      </c>
      <c r="R93" s="66"/>
      <c r="U93" s="31"/>
      <c r="V93" s="32"/>
    </row>
    <row r="94" spans="1:22" ht="16.8" x14ac:dyDescent="0.4">
      <c r="A94" s="107" t="s">
        <v>159</v>
      </c>
      <c r="B94" s="14" t="s">
        <v>158</v>
      </c>
      <c r="C94" s="13">
        <v>44</v>
      </c>
      <c r="D94" s="15" t="s">
        <v>148</v>
      </c>
      <c r="E94" s="12">
        <v>52974</v>
      </c>
      <c r="F94" s="76">
        <v>0</v>
      </c>
      <c r="G94" s="16">
        <v>24983</v>
      </c>
      <c r="H94" s="16">
        <v>0</v>
      </c>
      <c r="I94" s="16">
        <v>24983</v>
      </c>
      <c r="J94" s="63">
        <v>24983</v>
      </c>
      <c r="K94" s="63">
        <v>0</v>
      </c>
      <c r="L94" s="63">
        <v>-12</v>
      </c>
      <c r="M94" s="63">
        <v>-12</v>
      </c>
      <c r="N94" s="60">
        <v>90.195899999999995</v>
      </c>
      <c r="O94" s="78">
        <v>-1082.3499999999999</v>
      </c>
      <c r="P94" s="17">
        <v>0</v>
      </c>
      <c r="Q94" s="17">
        <v>-1082.3507999999999</v>
      </c>
      <c r="R94" s="66"/>
      <c r="U94" s="31"/>
      <c r="V94" s="32"/>
    </row>
    <row r="95" spans="1:22" ht="16.8" x14ac:dyDescent="0.4">
      <c r="A95" s="107" t="s">
        <v>70</v>
      </c>
      <c r="B95" s="14" t="s">
        <v>161</v>
      </c>
      <c r="C95" s="13">
        <v>44</v>
      </c>
      <c r="D95" s="15" t="s">
        <v>148</v>
      </c>
      <c r="E95" s="12">
        <v>52976</v>
      </c>
      <c r="F95" s="76">
        <v>1159</v>
      </c>
      <c r="G95" s="16">
        <v>75047</v>
      </c>
      <c r="H95" s="16">
        <v>-74964</v>
      </c>
      <c r="I95" s="16">
        <v>1242</v>
      </c>
      <c r="J95" s="63">
        <v>1159</v>
      </c>
      <c r="K95" s="63">
        <v>83</v>
      </c>
      <c r="L95" s="63">
        <v>-38</v>
      </c>
      <c r="M95" s="63">
        <v>45</v>
      </c>
      <c r="N95" s="60">
        <v>90.195899999999995</v>
      </c>
      <c r="O95" s="78">
        <v>4058.82</v>
      </c>
      <c r="P95" s="17">
        <v>7486.2596999999996</v>
      </c>
      <c r="Q95" s="17">
        <v>-3427.4441999999999</v>
      </c>
      <c r="R95" s="66"/>
      <c r="U95" s="31"/>
      <c r="V95" s="32"/>
    </row>
    <row r="96" spans="1:22" ht="16.8" x14ac:dyDescent="0.4">
      <c r="A96" s="107" t="s">
        <v>75</v>
      </c>
      <c r="B96" s="14" t="s">
        <v>167</v>
      </c>
      <c r="C96" s="13">
        <v>44</v>
      </c>
      <c r="D96" s="15" t="s">
        <v>148</v>
      </c>
      <c r="E96" s="12">
        <v>52980</v>
      </c>
      <c r="F96" s="76">
        <v>0</v>
      </c>
      <c r="G96" s="16">
        <v>25029</v>
      </c>
      <c r="H96" s="16">
        <v>-25028</v>
      </c>
      <c r="I96" s="16">
        <v>1</v>
      </c>
      <c r="J96" s="63">
        <v>0</v>
      </c>
      <c r="K96" s="63">
        <v>1</v>
      </c>
      <c r="L96" s="63">
        <v>-13</v>
      </c>
      <c r="M96" s="63">
        <v>-12</v>
      </c>
      <c r="N96" s="60">
        <v>90.195899999999995</v>
      </c>
      <c r="O96" s="78">
        <v>-1082.3499999999999</v>
      </c>
      <c r="P96" s="17">
        <v>90.195899999999995</v>
      </c>
      <c r="Q96" s="17">
        <v>-1172.5466999999999</v>
      </c>
      <c r="R96" s="66"/>
      <c r="U96" s="31"/>
      <c r="V96" s="32"/>
    </row>
    <row r="97" spans="1:22" ht="16.8" x14ac:dyDescent="0.4">
      <c r="A97" s="107" t="s">
        <v>76</v>
      </c>
      <c r="B97" s="14" t="s">
        <v>170</v>
      </c>
      <c r="C97" s="19">
        <v>44</v>
      </c>
      <c r="D97" s="15" t="s">
        <v>148</v>
      </c>
      <c r="E97" s="18">
        <v>52981</v>
      </c>
      <c r="F97" s="76">
        <v>0</v>
      </c>
      <c r="G97" s="16">
        <v>25001</v>
      </c>
      <c r="H97" s="16">
        <v>-25354</v>
      </c>
      <c r="I97" s="16">
        <v>-353</v>
      </c>
      <c r="J97" s="63">
        <v>0</v>
      </c>
      <c r="K97" s="63">
        <v>-353</v>
      </c>
      <c r="L97" s="63">
        <v>-13</v>
      </c>
      <c r="M97" s="63">
        <v>-366</v>
      </c>
      <c r="N97" s="73">
        <v>90.195899999999995</v>
      </c>
      <c r="O97" s="78">
        <v>-33011.699999999997</v>
      </c>
      <c r="P97" s="17">
        <v>-31839.152699999999</v>
      </c>
      <c r="Q97" s="17">
        <v>-1172.5466999999999</v>
      </c>
      <c r="R97" s="66"/>
      <c r="U97" s="31"/>
      <c r="V97" s="32"/>
    </row>
    <row r="98" spans="1:22" ht="16.8" x14ac:dyDescent="0.4">
      <c r="A98" s="107" t="s">
        <v>88</v>
      </c>
      <c r="B98" s="14" t="s">
        <v>183</v>
      </c>
      <c r="C98" s="19">
        <v>44</v>
      </c>
      <c r="D98" s="15" t="s">
        <v>148</v>
      </c>
      <c r="E98" s="18">
        <v>52993</v>
      </c>
      <c r="F98" s="76">
        <v>25007</v>
      </c>
      <c r="G98" s="16">
        <v>97002</v>
      </c>
      <c r="H98" s="16">
        <v>-121993</v>
      </c>
      <c r="I98" s="16">
        <v>16</v>
      </c>
      <c r="J98" s="63">
        <v>0</v>
      </c>
      <c r="K98" s="63">
        <v>16</v>
      </c>
      <c r="L98" s="63">
        <v>-49</v>
      </c>
      <c r="M98" s="63">
        <v>-33</v>
      </c>
      <c r="N98" s="73">
        <v>90.195899999999995</v>
      </c>
      <c r="O98" s="78">
        <v>-2976.46</v>
      </c>
      <c r="P98" s="17">
        <v>1443.1343999999999</v>
      </c>
      <c r="Q98" s="17">
        <v>-4419.5990999999995</v>
      </c>
      <c r="R98" s="66"/>
      <c r="U98" s="31"/>
      <c r="V98" s="32"/>
    </row>
    <row r="99" spans="1:22" ht="16.8" x14ac:dyDescent="0.4">
      <c r="A99" s="107" t="s">
        <v>33</v>
      </c>
      <c r="B99" s="14" t="s">
        <v>103</v>
      </c>
      <c r="C99" s="108">
        <v>45</v>
      </c>
      <c r="D99" s="15" t="s">
        <v>153</v>
      </c>
      <c r="E99" s="18">
        <v>52946</v>
      </c>
      <c r="F99" s="76">
        <v>255426</v>
      </c>
      <c r="G99" s="16">
        <v>205597</v>
      </c>
      <c r="H99" s="16">
        <v>-362759</v>
      </c>
      <c r="I99" s="16">
        <v>98264</v>
      </c>
      <c r="J99" s="63">
        <v>87547</v>
      </c>
      <c r="K99" s="63">
        <v>10717</v>
      </c>
      <c r="L99" s="63">
        <v>-103</v>
      </c>
      <c r="M99" s="63">
        <v>10614</v>
      </c>
      <c r="N99" s="73">
        <v>90.195899999999995</v>
      </c>
      <c r="O99" s="78">
        <v>957339.28</v>
      </c>
      <c r="P99" s="17">
        <v>966629.46029999992</v>
      </c>
      <c r="Q99" s="17">
        <v>-9290.1777000000002</v>
      </c>
      <c r="R99" s="66"/>
      <c r="U99" s="31"/>
      <c r="V99" s="32"/>
    </row>
    <row r="100" spans="1:22" ht="16.8" x14ac:dyDescent="0.4">
      <c r="A100" s="107" t="s">
        <v>44</v>
      </c>
      <c r="B100" s="14" t="s">
        <v>116</v>
      </c>
      <c r="C100" s="13">
        <v>45</v>
      </c>
      <c r="D100" s="15" t="s">
        <v>153</v>
      </c>
      <c r="E100" s="18">
        <v>52953</v>
      </c>
      <c r="F100" s="76">
        <v>100062</v>
      </c>
      <c r="G100" s="16">
        <v>75111</v>
      </c>
      <c r="H100" s="16">
        <v>-95998</v>
      </c>
      <c r="I100" s="16">
        <v>79175</v>
      </c>
      <c r="J100" s="63">
        <v>75111</v>
      </c>
      <c r="K100" s="63">
        <v>4064</v>
      </c>
      <c r="L100" s="63">
        <v>-38</v>
      </c>
      <c r="M100" s="63">
        <v>4026</v>
      </c>
      <c r="N100" s="73">
        <v>90.195899999999995</v>
      </c>
      <c r="O100" s="78">
        <v>363128.69</v>
      </c>
      <c r="P100" s="17">
        <v>366556.13759999996</v>
      </c>
      <c r="Q100" s="17">
        <v>-3427.4441999999999</v>
      </c>
      <c r="R100" s="66"/>
      <c r="U100" s="31"/>
      <c r="V100" s="32"/>
    </row>
    <row r="101" spans="1:22" ht="16.8" x14ac:dyDescent="0.4">
      <c r="A101" s="107" t="s">
        <v>49</v>
      </c>
      <c r="B101" s="14" t="s">
        <v>123</v>
      </c>
      <c r="C101" s="19">
        <v>45</v>
      </c>
      <c r="D101" s="15" t="s">
        <v>153</v>
      </c>
      <c r="E101" s="18">
        <v>52956</v>
      </c>
      <c r="F101" s="76">
        <v>25000</v>
      </c>
      <c r="G101" s="16">
        <v>50000</v>
      </c>
      <c r="H101" s="16">
        <v>-17994</v>
      </c>
      <c r="I101" s="16">
        <v>57006</v>
      </c>
      <c r="J101" s="63">
        <v>55546</v>
      </c>
      <c r="K101" s="63">
        <v>1460</v>
      </c>
      <c r="L101" s="63">
        <v>-25</v>
      </c>
      <c r="M101" s="63">
        <v>1435</v>
      </c>
      <c r="N101" s="73">
        <v>90.195899999999995</v>
      </c>
      <c r="O101" s="78">
        <v>129431.12</v>
      </c>
      <c r="P101" s="17">
        <v>131686.014</v>
      </c>
      <c r="Q101" s="17">
        <v>-2254.8975</v>
      </c>
      <c r="R101" s="66"/>
      <c r="U101" s="31"/>
      <c r="V101" s="32"/>
    </row>
    <row r="102" spans="1:22" ht="16.8" x14ac:dyDescent="0.4">
      <c r="A102" s="107" t="s">
        <v>54</v>
      </c>
      <c r="B102" s="14" t="s">
        <v>127</v>
      </c>
      <c r="C102" s="13">
        <v>45</v>
      </c>
      <c r="D102" s="15" t="s">
        <v>153</v>
      </c>
      <c r="E102" s="12">
        <v>52958</v>
      </c>
      <c r="F102" s="76">
        <v>56888</v>
      </c>
      <c r="G102" s="16">
        <v>40035</v>
      </c>
      <c r="H102" s="16">
        <v>-90663</v>
      </c>
      <c r="I102" s="16">
        <v>6260</v>
      </c>
      <c r="J102" s="63">
        <v>0</v>
      </c>
      <c r="K102" s="63">
        <v>6260</v>
      </c>
      <c r="L102" s="63">
        <v>-20</v>
      </c>
      <c r="M102" s="63">
        <v>6240</v>
      </c>
      <c r="N102" s="60">
        <v>90.195899999999995</v>
      </c>
      <c r="O102" s="78">
        <v>562822.42000000004</v>
      </c>
      <c r="P102" s="17">
        <v>564626.33399999992</v>
      </c>
      <c r="Q102" s="17">
        <v>-1803.9179999999999</v>
      </c>
      <c r="R102" s="66"/>
      <c r="U102" s="31"/>
      <c r="V102" s="32"/>
    </row>
    <row r="103" spans="1:22" ht="16.8" x14ac:dyDescent="0.4">
      <c r="A103" s="107" t="s">
        <v>129</v>
      </c>
      <c r="B103" s="14" t="s">
        <v>130</v>
      </c>
      <c r="C103" s="19">
        <v>45</v>
      </c>
      <c r="D103" s="15" t="s">
        <v>153</v>
      </c>
      <c r="E103" s="18">
        <v>52960</v>
      </c>
      <c r="F103" s="76">
        <v>50021</v>
      </c>
      <c r="G103" s="16">
        <v>0</v>
      </c>
      <c r="H103" s="16">
        <v>-45664</v>
      </c>
      <c r="I103" s="16">
        <v>4357</v>
      </c>
      <c r="J103" s="63">
        <v>0</v>
      </c>
      <c r="K103" s="63">
        <v>4357</v>
      </c>
      <c r="L103" s="63">
        <v>0</v>
      </c>
      <c r="M103" s="63">
        <v>4357</v>
      </c>
      <c r="N103" s="73">
        <v>90.195899999999995</v>
      </c>
      <c r="O103" s="78">
        <v>392983.54</v>
      </c>
      <c r="P103" s="17">
        <v>392983.53629999998</v>
      </c>
      <c r="Q103" s="17">
        <v>0</v>
      </c>
      <c r="R103" s="66"/>
      <c r="U103" s="31"/>
      <c r="V103" s="32"/>
    </row>
    <row r="104" spans="1:22" ht="16.8" x14ac:dyDescent="0.4">
      <c r="A104" s="107" t="s">
        <v>142</v>
      </c>
      <c r="B104" s="14" t="s">
        <v>143</v>
      </c>
      <c r="C104" s="13">
        <v>45</v>
      </c>
      <c r="D104" s="15" t="s">
        <v>153</v>
      </c>
      <c r="E104" s="12">
        <v>52964</v>
      </c>
      <c r="F104" s="76">
        <v>25016</v>
      </c>
      <c r="G104" s="16">
        <v>0</v>
      </c>
      <c r="H104" s="16">
        <v>-21902</v>
      </c>
      <c r="I104" s="16">
        <v>3114</v>
      </c>
      <c r="J104" s="63">
        <v>0</v>
      </c>
      <c r="K104" s="63">
        <v>3114</v>
      </c>
      <c r="L104" s="63">
        <v>0</v>
      </c>
      <c r="M104" s="63">
        <v>3114</v>
      </c>
      <c r="N104" s="60">
        <v>90.195899999999995</v>
      </c>
      <c r="O104" s="78">
        <v>280870.03000000003</v>
      </c>
      <c r="P104" s="17">
        <v>280870.03259999998</v>
      </c>
      <c r="Q104" s="17">
        <v>0</v>
      </c>
      <c r="R104" s="66"/>
      <c r="U104" s="31"/>
      <c r="V104" s="32"/>
    </row>
    <row r="105" spans="1:22" ht="16.8" x14ac:dyDescent="0.4">
      <c r="A105" s="107" t="s">
        <v>58</v>
      </c>
      <c r="B105" s="14" t="s">
        <v>144</v>
      </c>
      <c r="C105" s="19">
        <v>45</v>
      </c>
      <c r="D105" s="15" t="s">
        <v>153</v>
      </c>
      <c r="E105" s="18">
        <v>52965</v>
      </c>
      <c r="F105" s="77">
        <v>0</v>
      </c>
      <c r="G105" s="20">
        <v>25046</v>
      </c>
      <c r="H105" s="16">
        <v>0</v>
      </c>
      <c r="I105" s="16">
        <v>25046</v>
      </c>
      <c r="J105" s="20">
        <v>25046</v>
      </c>
      <c r="K105" s="63">
        <v>0</v>
      </c>
      <c r="L105" s="63">
        <v>-13</v>
      </c>
      <c r="M105" s="63">
        <v>-13</v>
      </c>
      <c r="N105" s="73">
        <v>90.195899999999995</v>
      </c>
      <c r="O105" s="91">
        <v>-1172.55</v>
      </c>
      <c r="P105" s="17">
        <v>0</v>
      </c>
      <c r="Q105" s="17">
        <v>-1172.5466999999999</v>
      </c>
      <c r="R105" s="66"/>
      <c r="U105" s="31"/>
      <c r="V105" s="32"/>
    </row>
    <row r="106" spans="1:22" ht="16.8" x14ac:dyDescent="0.4">
      <c r="A106" s="107" t="s">
        <v>61</v>
      </c>
      <c r="B106" s="14" t="s">
        <v>152</v>
      </c>
      <c r="C106" s="19">
        <v>45</v>
      </c>
      <c r="D106" s="15" t="s">
        <v>153</v>
      </c>
      <c r="E106" s="18">
        <v>52970</v>
      </c>
      <c r="F106" s="76">
        <v>25000</v>
      </c>
      <c r="G106" s="16">
        <v>50000</v>
      </c>
      <c r="H106" s="16">
        <v>-46696</v>
      </c>
      <c r="I106" s="16">
        <v>28304</v>
      </c>
      <c r="J106" s="63">
        <v>25000</v>
      </c>
      <c r="K106" s="63">
        <v>3304</v>
      </c>
      <c r="L106" s="63">
        <v>-25</v>
      </c>
      <c r="M106" s="63">
        <v>3279</v>
      </c>
      <c r="N106" s="73">
        <v>90.195899999999995</v>
      </c>
      <c r="O106" s="78">
        <v>295752.36</v>
      </c>
      <c r="P106" s="17">
        <v>298007.2536</v>
      </c>
      <c r="Q106" s="17">
        <v>-2254.8975</v>
      </c>
      <c r="R106" s="66"/>
      <c r="U106" s="31"/>
      <c r="V106" s="32"/>
    </row>
    <row r="107" spans="1:22" ht="16.8" x14ac:dyDescent="0.4">
      <c r="A107" s="107" t="s">
        <v>65</v>
      </c>
      <c r="B107" s="14" t="s">
        <v>156</v>
      </c>
      <c r="C107" s="19">
        <v>45</v>
      </c>
      <c r="D107" s="15" t="s">
        <v>153</v>
      </c>
      <c r="E107" s="18">
        <v>52973</v>
      </c>
      <c r="F107" s="76">
        <v>29803</v>
      </c>
      <c r="G107" s="16">
        <v>50011</v>
      </c>
      <c r="H107" s="16">
        <v>-18510</v>
      </c>
      <c r="I107" s="16">
        <v>61304</v>
      </c>
      <c r="J107" s="63">
        <v>30998</v>
      </c>
      <c r="K107" s="63">
        <v>30306</v>
      </c>
      <c r="L107" s="63">
        <v>-25</v>
      </c>
      <c r="M107" s="63">
        <v>30281</v>
      </c>
      <c r="N107" s="73">
        <v>90.195899999999995</v>
      </c>
      <c r="O107" s="91">
        <v>2731222.05</v>
      </c>
      <c r="P107" s="17">
        <v>2733476.9453999996</v>
      </c>
      <c r="Q107" s="17">
        <v>-2254.8975</v>
      </c>
      <c r="R107" s="66"/>
      <c r="U107" s="31"/>
      <c r="V107" s="32"/>
    </row>
    <row r="108" spans="1:22" ht="16.8" x14ac:dyDescent="0.4">
      <c r="A108" s="107" t="s">
        <v>70</v>
      </c>
      <c r="B108" s="14" t="s">
        <v>161</v>
      </c>
      <c r="C108" s="19">
        <v>45</v>
      </c>
      <c r="D108" s="15" t="s">
        <v>153</v>
      </c>
      <c r="E108" s="18">
        <v>52976</v>
      </c>
      <c r="F108" s="76">
        <v>0</v>
      </c>
      <c r="G108" s="16">
        <v>25128</v>
      </c>
      <c r="H108" s="16">
        <v>0</v>
      </c>
      <c r="I108" s="16">
        <v>25128</v>
      </c>
      <c r="J108" s="63">
        <v>25128</v>
      </c>
      <c r="K108" s="63">
        <v>0</v>
      </c>
      <c r="L108" s="63">
        <v>-13</v>
      </c>
      <c r="M108" s="63">
        <v>-13</v>
      </c>
      <c r="N108" s="73">
        <v>90.195899999999995</v>
      </c>
      <c r="O108" s="78">
        <v>-1172.55</v>
      </c>
      <c r="P108" s="17">
        <v>0</v>
      </c>
      <c r="Q108" s="17">
        <v>-1172.5466999999999</v>
      </c>
      <c r="R108" s="66"/>
      <c r="U108" s="31"/>
      <c r="V108" s="32"/>
    </row>
    <row r="109" spans="1:22" ht="16.8" x14ac:dyDescent="0.4">
      <c r="A109" s="107" t="s">
        <v>73</v>
      </c>
      <c r="B109" s="14" t="s">
        <v>164</v>
      </c>
      <c r="C109" s="19">
        <v>45</v>
      </c>
      <c r="D109" s="15" t="s">
        <v>153</v>
      </c>
      <c r="E109" s="18">
        <v>52978</v>
      </c>
      <c r="F109" s="77">
        <v>53206</v>
      </c>
      <c r="G109" s="20">
        <v>25003</v>
      </c>
      <c r="H109" s="16">
        <v>-65831</v>
      </c>
      <c r="I109" s="16">
        <v>12378</v>
      </c>
      <c r="J109" s="20">
        <v>8163</v>
      </c>
      <c r="K109" s="63">
        <v>4215</v>
      </c>
      <c r="L109" s="63">
        <v>-13</v>
      </c>
      <c r="M109" s="63">
        <v>4202</v>
      </c>
      <c r="N109" s="73">
        <v>90.195899999999995</v>
      </c>
      <c r="O109" s="91">
        <v>379003.17</v>
      </c>
      <c r="P109" s="17">
        <v>380175.71849999996</v>
      </c>
      <c r="Q109" s="17">
        <v>-1172.5466999999999</v>
      </c>
      <c r="R109" s="66"/>
      <c r="U109" s="31"/>
      <c r="V109" s="32"/>
    </row>
    <row r="110" spans="1:22" ht="16.8" x14ac:dyDescent="0.4">
      <c r="A110" s="107" t="s">
        <v>75</v>
      </c>
      <c r="B110" s="14" t="s">
        <v>167</v>
      </c>
      <c r="C110" s="13">
        <v>45</v>
      </c>
      <c r="D110" s="15" t="s">
        <v>153</v>
      </c>
      <c r="E110" s="12">
        <v>52980</v>
      </c>
      <c r="F110" s="76">
        <v>25461</v>
      </c>
      <c r="G110" s="16">
        <v>150021</v>
      </c>
      <c r="H110" s="16">
        <v>-138685</v>
      </c>
      <c r="I110" s="16">
        <v>36797</v>
      </c>
      <c r="J110" s="63">
        <v>29814</v>
      </c>
      <c r="K110" s="63">
        <v>6983</v>
      </c>
      <c r="L110" s="63">
        <v>-75</v>
      </c>
      <c r="M110" s="63">
        <v>6908</v>
      </c>
      <c r="N110" s="60">
        <v>90.195899999999995</v>
      </c>
      <c r="O110" s="78">
        <v>623073.28000000003</v>
      </c>
      <c r="P110" s="17">
        <v>629837.96970000002</v>
      </c>
      <c r="Q110" s="17">
        <v>-6764.6924999999992</v>
      </c>
      <c r="R110" s="66"/>
      <c r="U110" s="31"/>
      <c r="V110" s="32"/>
    </row>
    <row r="111" spans="1:22" ht="16.8" x14ac:dyDescent="0.4">
      <c r="A111" s="107" t="s">
        <v>80</v>
      </c>
      <c r="B111" s="14" t="s">
        <v>172</v>
      </c>
      <c r="C111" s="13">
        <v>45</v>
      </c>
      <c r="D111" s="15" t="s">
        <v>153</v>
      </c>
      <c r="E111" s="12">
        <v>52982</v>
      </c>
      <c r="F111" s="76">
        <v>54161</v>
      </c>
      <c r="G111" s="16">
        <v>75003</v>
      </c>
      <c r="H111" s="16">
        <v>-47802</v>
      </c>
      <c r="I111" s="16">
        <v>81362</v>
      </c>
      <c r="J111" s="63">
        <v>79909</v>
      </c>
      <c r="K111" s="63">
        <v>1453</v>
      </c>
      <c r="L111" s="63">
        <v>-38</v>
      </c>
      <c r="M111" s="63">
        <v>1415</v>
      </c>
      <c r="N111" s="60">
        <v>90.195899999999995</v>
      </c>
      <c r="O111" s="78">
        <v>127627.2</v>
      </c>
      <c r="P111" s="17">
        <v>131054.6427</v>
      </c>
      <c r="Q111" s="17">
        <v>-3427.4441999999999</v>
      </c>
      <c r="R111" s="66"/>
      <c r="U111" s="31"/>
      <c r="V111" s="32"/>
    </row>
    <row r="112" spans="1:22" ht="16.8" x14ac:dyDescent="0.4">
      <c r="A112" s="107" t="s">
        <v>296</v>
      </c>
      <c r="B112" s="14" t="s">
        <v>300</v>
      </c>
      <c r="C112" s="13">
        <v>45</v>
      </c>
      <c r="D112" s="15" t="s">
        <v>153</v>
      </c>
      <c r="E112" s="18">
        <v>52984</v>
      </c>
      <c r="F112" s="77">
        <v>25004</v>
      </c>
      <c r="G112" s="20">
        <v>50000</v>
      </c>
      <c r="H112" s="20">
        <v>-23971</v>
      </c>
      <c r="I112" s="16">
        <v>51033</v>
      </c>
      <c r="J112" s="20">
        <v>50000</v>
      </c>
      <c r="K112" s="63">
        <v>1033</v>
      </c>
      <c r="L112" s="63">
        <v>-25</v>
      </c>
      <c r="M112" s="63">
        <v>1008</v>
      </c>
      <c r="N112" s="18">
        <v>90.195899999999995</v>
      </c>
      <c r="O112" s="91">
        <v>90917.47</v>
      </c>
      <c r="P112" s="17">
        <v>93172.364699999991</v>
      </c>
      <c r="Q112" s="17">
        <v>-2254.8975</v>
      </c>
      <c r="R112" s="66"/>
      <c r="U112" s="31"/>
      <c r="V112" s="32"/>
    </row>
    <row r="113" spans="1:22" ht="16.8" x14ac:dyDescent="0.4">
      <c r="A113" s="107" t="s">
        <v>87</v>
      </c>
      <c r="B113" s="14" t="s">
        <v>182</v>
      </c>
      <c r="C113" s="13">
        <v>45</v>
      </c>
      <c r="D113" s="15" t="s">
        <v>153</v>
      </c>
      <c r="E113" s="12">
        <v>52992</v>
      </c>
      <c r="F113" s="76">
        <v>102539</v>
      </c>
      <c r="G113" s="16">
        <v>300018</v>
      </c>
      <c r="H113" s="16">
        <v>-95395</v>
      </c>
      <c r="I113" s="16">
        <v>307162</v>
      </c>
      <c r="J113" s="63">
        <v>300017</v>
      </c>
      <c r="K113" s="63">
        <v>7145</v>
      </c>
      <c r="L113" s="63">
        <v>-150</v>
      </c>
      <c r="M113" s="63">
        <v>6995</v>
      </c>
      <c r="N113" s="60">
        <v>90.195899999999995</v>
      </c>
      <c r="O113" s="78">
        <v>630920.31999999995</v>
      </c>
      <c r="P113" s="17">
        <v>644449.70549999992</v>
      </c>
      <c r="Q113" s="17">
        <v>-13529.384999999998</v>
      </c>
      <c r="R113" s="66"/>
      <c r="U113" s="31"/>
      <c r="V113" s="32"/>
    </row>
    <row r="114" spans="1:22" ht="16.8" x14ac:dyDescent="0.4">
      <c r="A114" s="107" t="s">
        <v>88</v>
      </c>
      <c r="B114" s="14" t="s">
        <v>183</v>
      </c>
      <c r="C114" s="13">
        <v>45</v>
      </c>
      <c r="D114" s="15" t="s">
        <v>153</v>
      </c>
      <c r="E114" s="12">
        <v>52993</v>
      </c>
      <c r="F114" s="76">
        <v>6119</v>
      </c>
      <c r="G114" s="16">
        <v>50105</v>
      </c>
      <c r="H114" s="16">
        <v>-4568</v>
      </c>
      <c r="I114" s="16">
        <v>51656</v>
      </c>
      <c r="J114" s="63">
        <v>50105</v>
      </c>
      <c r="K114" s="63">
        <v>1551</v>
      </c>
      <c r="L114" s="63">
        <v>-25</v>
      </c>
      <c r="M114" s="63">
        <v>1526</v>
      </c>
      <c r="N114" s="60">
        <v>90.195899999999995</v>
      </c>
      <c r="O114" s="78">
        <v>137638.94</v>
      </c>
      <c r="P114" s="17">
        <v>139893.84089999998</v>
      </c>
      <c r="Q114" s="17">
        <v>-2254.8975</v>
      </c>
      <c r="R114" s="66"/>
      <c r="U114" s="31"/>
      <c r="V114" s="32"/>
    </row>
    <row r="115" spans="1:22" ht="16.8" x14ac:dyDescent="0.4">
      <c r="A115" s="107" t="s">
        <v>63</v>
      </c>
      <c r="B115" s="14" t="s">
        <v>25</v>
      </c>
      <c r="C115" s="13">
        <v>42</v>
      </c>
      <c r="D115" s="15" t="s">
        <v>141</v>
      </c>
      <c r="E115" s="12">
        <v>52972</v>
      </c>
      <c r="F115" s="76">
        <v>69498</v>
      </c>
      <c r="G115" s="16">
        <v>50003</v>
      </c>
      <c r="H115" s="16">
        <v>-74901</v>
      </c>
      <c r="I115" s="16">
        <v>44600</v>
      </c>
      <c r="J115" s="63">
        <v>37329</v>
      </c>
      <c r="K115" s="63">
        <v>7271</v>
      </c>
      <c r="L115" s="63">
        <v>-25</v>
      </c>
      <c r="M115" s="63">
        <v>7246</v>
      </c>
      <c r="N115" s="60">
        <v>90.195899999999995</v>
      </c>
      <c r="O115" s="78">
        <v>653559.49</v>
      </c>
      <c r="P115" s="17">
        <v>655814.3888999999</v>
      </c>
      <c r="Q115" s="17">
        <v>-2254.8975</v>
      </c>
      <c r="R115" s="66"/>
      <c r="U115" s="31"/>
      <c r="V115" s="32"/>
    </row>
    <row r="116" spans="1:22" ht="16.8" x14ac:dyDescent="0.4">
      <c r="A116" s="107" t="s">
        <v>39</v>
      </c>
      <c r="B116" s="14" t="s">
        <v>114</v>
      </c>
      <c r="C116" s="13" t="s">
        <v>40</v>
      </c>
      <c r="D116" s="15" t="s">
        <v>205</v>
      </c>
      <c r="E116" s="12">
        <v>52951</v>
      </c>
      <c r="F116" s="76">
        <v>16197</v>
      </c>
      <c r="G116" s="16">
        <v>0</v>
      </c>
      <c r="H116" s="16">
        <v>0</v>
      </c>
      <c r="I116" s="16">
        <v>16197</v>
      </c>
      <c r="J116" s="63">
        <v>16197</v>
      </c>
      <c r="K116" s="63">
        <v>0</v>
      </c>
      <c r="L116" s="63">
        <v>0</v>
      </c>
      <c r="M116" s="63">
        <v>0</v>
      </c>
      <c r="N116" s="60">
        <v>90.195899999999995</v>
      </c>
      <c r="O116" s="78">
        <v>0</v>
      </c>
      <c r="P116" s="17">
        <v>0</v>
      </c>
      <c r="Q116" s="17">
        <v>0</v>
      </c>
      <c r="R116" s="66"/>
      <c r="U116" s="31"/>
      <c r="V116" s="32"/>
    </row>
    <row r="117" spans="1:22" ht="16.8" x14ac:dyDescent="0.4">
      <c r="A117" s="107" t="s">
        <v>45</v>
      </c>
      <c r="B117" s="14" t="s">
        <v>118</v>
      </c>
      <c r="C117" s="13" t="s">
        <v>40</v>
      </c>
      <c r="D117" s="15" t="s">
        <v>205</v>
      </c>
      <c r="E117" s="12">
        <v>52954</v>
      </c>
      <c r="F117" s="76">
        <v>12189</v>
      </c>
      <c r="G117" s="16">
        <v>0</v>
      </c>
      <c r="H117" s="16">
        <v>0</v>
      </c>
      <c r="I117" s="16">
        <v>12189</v>
      </c>
      <c r="J117" s="63">
        <v>12189</v>
      </c>
      <c r="K117" s="63">
        <v>0</v>
      </c>
      <c r="L117" s="63">
        <v>0</v>
      </c>
      <c r="M117" s="63">
        <v>0</v>
      </c>
      <c r="N117" s="60">
        <v>90.195899999999995</v>
      </c>
      <c r="O117" s="78">
        <v>0</v>
      </c>
      <c r="P117" s="17">
        <v>0</v>
      </c>
      <c r="Q117" s="17">
        <v>0</v>
      </c>
      <c r="R117" s="66"/>
      <c r="U117" s="31"/>
      <c r="V117" s="32"/>
    </row>
    <row r="118" spans="1:22" ht="16.8" x14ac:dyDescent="0.4">
      <c r="A118" s="107" t="s">
        <v>33</v>
      </c>
      <c r="B118" s="14" t="s">
        <v>103</v>
      </c>
      <c r="C118" s="13">
        <v>75</v>
      </c>
      <c r="D118" s="15" t="s">
        <v>202</v>
      </c>
      <c r="E118" s="12">
        <v>52946</v>
      </c>
      <c r="F118" s="76">
        <v>0</v>
      </c>
      <c r="G118" s="16">
        <v>0</v>
      </c>
      <c r="H118" s="16">
        <v>0</v>
      </c>
      <c r="I118" s="16">
        <v>0</v>
      </c>
      <c r="J118" s="63">
        <v>0</v>
      </c>
      <c r="K118" s="63">
        <v>0</v>
      </c>
      <c r="L118" s="63">
        <v>0</v>
      </c>
      <c r="M118" s="63">
        <v>0</v>
      </c>
      <c r="N118" s="60">
        <v>105.166</v>
      </c>
      <c r="O118" s="78">
        <v>0</v>
      </c>
      <c r="P118" s="17">
        <v>0</v>
      </c>
      <c r="Q118" s="17">
        <v>0</v>
      </c>
      <c r="R118" s="66"/>
      <c r="U118" s="31"/>
      <c r="V118" s="32"/>
    </row>
    <row r="119" spans="1:22" ht="16.8" x14ac:dyDescent="0.4">
      <c r="A119" s="107" t="s">
        <v>36</v>
      </c>
      <c r="B119" s="14" t="s">
        <v>107</v>
      </c>
      <c r="C119" s="13">
        <v>75</v>
      </c>
      <c r="D119" s="15" t="s">
        <v>202</v>
      </c>
      <c r="E119" s="12">
        <v>52948</v>
      </c>
      <c r="F119" s="76">
        <v>0</v>
      </c>
      <c r="G119" s="16">
        <v>50002</v>
      </c>
      <c r="H119" s="16">
        <v>-48454</v>
      </c>
      <c r="I119" s="16">
        <v>1548</v>
      </c>
      <c r="J119" s="63">
        <v>0</v>
      </c>
      <c r="K119" s="63">
        <v>1548</v>
      </c>
      <c r="L119" s="63">
        <v>-25</v>
      </c>
      <c r="M119" s="63">
        <v>1523</v>
      </c>
      <c r="N119" s="60">
        <v>105.166</v>
      </c>
      <c r="O119" s="78">
        <v>160167.82</v>
      </c>
      <c r="P119" s="17">
        <v>162796.96799999999</v>
      </c>
      <c r="Q119" s="17">
        <v>-2629.15</v>
      </c>
      <c r="R119" s="66"/>
      <c r="U119" s="31"/>
      <c r="V119" s="32"/>
    </row>
    <row r="120" spans="1:22" ht="16.8" x14ac:dyDescent="0.4">
      <c r="A120" s="107" t="s">
        <v>41</v>
      </c>
      <c r="B120" s="14" t="s">
        <v>115</v>
      </c>
      <c r="C120" s="13">
        <v>75</v>
      </c>
      <c r="D120" s="15" t="s">
        <v>202</v>
      </c>
      <c r="E120" s="12">
        <v>52952</v>
      </c>
      <c r="F120" s="76">
        <v>5046</v>
      </c>
      <c r="G120" s="16">
        <v>110166</v>
      </c>
      <c r="H120" s="16">
        <v>-99744</v>
      </c>
      <c r="I120" s="16">
        <v>15468</v>
      </c>
      <c r="J120" s="63">
        <v>15110</v>
      </c>
      <c r="K120" s="63">
        <v>358</v>
      </c>
      <c r="L120" s="63">
        <v>-55</v>
      </c>
      <c r="M120" s="63">
        <v>303</v>
      </c>
      <c r="N120" s="60">
        <v>105.166</v>
      </c>
      <c r="O120" s="78">
        <v>31865.3</v>
      </c>
      <c r="P120" s="17">
        <v>37649.428</v>
      </c>
      <c r="Q120" s="17">
        <v>-5784.13</v>
      </c>
      <c r="R120" s="66"/>
      <c r="U120" s="31"/>
      <c r="V120" s="32"/>
    </row>
    <row r="121" spans="1:22" ht="16.8" x14ac:dyDescent="0.4">
      <c r="A121" s="107" t="s">
        <v>49</v>
      </c>
      <c r="B121" s="14" t="s">
        <v>123</v>
      </c>
      <c r="C121" s="13">
        <v>75</v>
      </c>
      <c r="D121" s="15" t="s">
        <v>202</v>
      </c>
      <c r="E121" s="12">
        <v>52956</v>
      </c>
      <c r="F121" s="76">
        <v>34975</v>
      </c>
      <c r="G121" s="16">
        <v>150096</v>
      </c>
      <c r="H121" s="16">
        <v>-106911</v>
      </c>
      <c r="I121" s="16">
        <v>78160</v>
      </c>
      <c r="J121" s="63">
        <v>75561</v>
      </c>
      <c r="K121" s="63">
        <v>2599</v>
      </c>
      <c r="L121" s="63">
        <v>-75</v>
      </c>
      <c r="M121" s="63">
        <v>2524</v>
      </c>
      <c r="N121" s="60">
        <v>105.166</v>
      </c>
      <c r="O121" s="78">
        <v>265438.98</v>
      </c>
      <c r="P121" s="17">
        <v>273326.43400000001</v>
      </c>
      <c r="Q121" s="17">
        <v>-7887.45</v>
      </c>
      <c r="R121" s="66"/>
      <c r="U121" s="31"/>
      <c r="V121" s="32"/>
    </row>
    <row r="122" spans="1:22" ht="16.8" x14ac:dyDescent="0.4">
      <c r="A122" s="107" t="s">
        <v>53</v>
      </c>
      <c r="B122" s="14" t="s">
        <v>125</v>
      </c>
      <c r="C122" s="13">
        <v>75</v>
      </c>
      <c r="D122" s="15" t="s">
        <v>202</v>
      </c>
      <c r="E122" s="12">
        <v>52957</v>
      </c>
      <c r="F122" s="76">
        <v>0</v>
      </c>
      <c r="G122" s="16">
        <v>50057</v>
      </c>
      <c r="H122" s="16">
        <v>-48164</v>
      </c>
      <c r="I122" s="16">
        <v>1893</v>
      </c>
      <c r="J122" s="63">
        <v>0</v>
      </c>
      <c r="K122" s="63">
        <v>1893</v>
      </c>
      <c r="L122" s="63">
        <v>-25</v>
      </c>
      <c r="M122" s="63">
        <v>1868</v>
      </c>
      <c r="N122" s="60">
        <v>105.166</v>
      </c>
      <c r="O122" s="78">
        <v>196450.09</v>
      </c>
      <c r="P122" s="17">
        <v>199079.23799999998</v>
      </c>
      <c r="Q122" s="17">
        <v>-2629.15</v>
      </c>
      <c r="R122" s="66"/>
      <c r="U122" s="31"/>
      <c r="V122" s="32"/>
    </row>
    <row r="123" spans="1:22" ht="16.8" x14ac:dyDescent="0.4">
      <c r="A123" s="107" t="s">
        <v>56</v>
      </c>
      <c r="B123" s="14" t="s">
        <v>131</v>
      </c>
      <c r="C123" s="13">
        <v>75</v>
      </c>
      <c r="D123" s="15" t="s">
        <v>202</v>
      </c>
      <c r="E123" s="18">
        <v>52961</v>
      </c>
      <c r="F123" s="77">
        <v>0</v>
      </c>
      <c r="G123" s="20">
        <v>171803</v>
      </c>
      <c r="H123" s="20">
        <v>-123266</v>
      </c>
      <c r="I123" s="16">
        <v>48537</v>
      </c>
      <c r="J123" s="20">
        <v>48018</v>
      </c>
      <c r="K123" s="63">
        <v>519</v>
      </c>
      <c r="L123" s="63">
        <v>-86</v>
      </c>
      <c r="M123" s="63">
        <v>433</v>
      </c>
      <c r="N123" s="18">
        <v>105.166</v>
      </c>
      <c r="O123" s="91">
        <v>45536.88</v>
      </c>
      <c r="P123" s="17">
        <v>54581.153999999995</v>
      </c>
      <c r="Q123" s="17">
        <v>-9044.2759999999998</v>
      </c>
      <c r="R123" s="66"/>
      <c r="U123" s="31"/>
      <c r="V123" s="32"/>
    </row>
    <row r="124" spans="1:22" ht="16.8" x14ac:dyDescent="0.4">
      <c r="A124" s="107" t="s">
        <v>57</v>
      </c>
      <c r="B124" s="14" t="s">
        <v>135</v>
      </c>
      <c r="C124" s="13">
        <v>75</v>
      </c>
      <c r="D124" s="15" t="s">
        <v>202</v>
      </c>
      <c r="E124" s="12">
        <v>52962</v>
      </c>
      <c r="F124" s="76">
        <v>50008</v>
      </c>
      <c r="G124" s="16">
        <v>75040</v>
      </c>
      <c r="H124" s="16">
        <v>-97918</v>
      </c>
      <c r="I124" s="16">
        <v>27130</v>
      </c>
      <c r="J124" s="63">
        <v>25003</v>
      </c>
      <c r="K124" s="63">
        <v>2127</v>
      </c>
      <c r="L124" s="63">
        <v>-38</v>
      </c>
      <c r="M124" s="63">
        <v>2089</v>
      </c>
      <c r="N124" s="60">
        <v>105.166</v>
      </c>
      <c r="O124" s="78">
        <v>219691.77</v>
      </c>
      <c r="P124" s="17">
        <v>223688.08199999999</v>
      </c>
      <c r="Q124" s="17">
        <v>-3996.308</v>
      </c>
      <c r="R124" s="66"/>
      <c r="U124" s="31"/>
      <c r="V124" s="32"/>
    </row>
    <row r="125" spans="1:22" ht="16.8" x14ac:dyDescent="0.4">
      <c r="A125" s="107" t="s">
        <v>61</v>
      </c>
      <c r="B125" s="14" t="s">
        <v>152</v>
      </c>
      <c r="C125" s="108">
        <v>75</v>
      </c>
      <c r="D125" s="15" t="s">
        <v>202</v>
      </c>
      <c r="E125" s="12">
        <v>52970</v>
      </c>
      <c r="F125" s="76">
        <v>125057</v>
      </c>
      <c r="G125" s="16">
        <v>125008</v>
      </c>
      <c r="H125" s="16">
        <v>-196763</v>
      </c>
      <c r="I125" s="16">
        <v>53302</v>
      </c>
      <c r="J125" s="63">
        <v>50003</v>
      </c>
      <c r="K125" s="63">
        <v>3299</v>
      </c>
      <c r="L125" s="63">
        <v>-63</v>
      </c>
      <c r="M125" s="63">
        <v>3236</v>
      </c>
      <c r="N125" s="60">
        <v>105.166</v>
      </c>
      <c r="O125" s="78">
        <v>340317.18</v>
      </c>
      <c r="P125" s="17">
        <v>346942.63399999996</v>
      </c>
      <c r="Q125" s="17">
        <v>-6625.4579999999996</v>
      </c>
      <c r="R125" s="66"/>
      <c r="U125" s="31"/>
      <c r="V125" s="32"/>
    </row>
    <row r="126" spans="1:22" ht="16.8" x14ac:dyDescent="0.4">
      <c r="A126" s="107" t="s">
        <v>62</v>
      </c>
      <c r="B126" s="14" t="s">
        <v>154</v>
      </c>
      <c r="C126" s="13">
        <v>75</v>
      </c>
      <c r="D126" s="15" t="s">
        <v>202</v>
      </c>
      <c r="E126" s="12">
        <v>52971</v>
      </c>
      <c r="F126" s="76">
        <v>0</v>
      </c>
      <c r="G126" s="16">
        <v>25003</v>
      </c>
      <c r="H126" s="16">
        <v>0</v>
      </c>
      <c r="I126" s="16">
        <v>25003</v>
      </c>
      <c r="J126" s="63">
        <v>25040</v>
      </c>
      <c r="K126" s="63">
        <v>-37</v>
      </c>
      <c r="L126" s="63">
        <v>-13</v>
      </c>
      <c r="M126" s="63">
        <v>-50</v>
      </c>
      <c r="N126" s="60">
        <v>105.166</v>
      </c>
      <c r="O126" s="78">
        <v>-5258.3</v>
      </c>
      <c r="P126" s="17">
        <v>-3891.1419999999998</v>
      </c>
      <c r="Q126" s="17">
        <v>-1367.1579999999999</v>
      </c>
      <c r="R126" s="66"/>
      <c r="U126" s="31"/>
      <c r="V126" s="32"/>
    </row>
    <row r="127" spans="1:22" ht="16.8" x14ac:dyDescent="0.4">
      <c r="A127" s="107" t="s">
        <v>63</v>
      </c>
      <c r="B127" s="14" t="s">
        <v>25</v>
      </c>
      <c r="C127" s="13">
        <v>75</v>
      </c>
      <c r="D127" s="15" t="s">
        <v>202</v>
      </c>
      <c r="E127" s="46">
        <v>52972</v>
      </c>
      <c r="F127" s="76">
        <v>0</v>
      </c>
      <c r="G127" s="47">
        <v>25000</v>
      </c>
      <c r="H127" s="47">
        <v>0</v>
      </c>
      <c r="I127" s="16">
        <v>25000</v>
      </c>
      <c r="J127" s="63">
        <v>25000</v>
      </c>
      <c r="K127" s="63">
        <v>0</v>
      </c>
      <c r="L127" s="63">
        <v>-12</v>
      </c>
      <c r="M127" s="63">
        <v>-12</v>
      </c>
      <c r="N127" s="61">
        <v>105.166</v>
      </c>
      <c r="O127" s="78">
        <v>-1261.99</v>
      </c>
      <c r="P127" s="17">
        <v>0</v>
      </c>
      <c r="Q127" s="17">
        <v>-1261.992</v>
      </c>
      <c r="R127" s="66"/>
      <c r="U127" s="31"/>
      <c r="V127" s="32"/>
    </row>
    <row r="128" spans="1:22" ht="16.8" x14ac:dyDescent="0.4">
      <c r="A128" s="107" t="s">
        <v>66</v>
      </c>
      <c r="B128" s="14" t="s">
        <v>160</v>
      </c>
      <c r="C128" s="108">
        <v>75</v>
      </c>
      <c r="D128" s="15" t="s">
        <v>202</v>
      </c>
      <c r="E128" s="18">
        <v>52975</v>
      </c>
      <c r="F128" s="77">
        <v>0</v>
      </c>
      <c r="G128" s="20">
        <v>240253</v>
      </c>
      <c r="H128" s="16">
        <v>-183026</v>
      </c>
      <c r="I128" s="16">
        <v>57227</v>
      </c>
      <c r="J128" s="20">
        <v>57206</v>
      </c>
      <c r="K128" s="63">
        <v>21</v>
      </c>
      <c r="L128" s="63">
        <v>-120</v>
      </c>
      <c r="M128" s="63">
        <v>-99</v>
      </c>
      <c r="N128" s="73">
        <v>105.166</v>
      </c>
      <c r="O128" s="91">
        <v>-10411.43</v>
      </c>
      <c r="P128" s="17">
        <v>2208.4859999999999</v>
      </c>
      <c r="Q128" s="17">
        <v>-12619.92</v>
      </c>
      <c r="R128" s="66"/>
      <c r="U128" s="31"/>
      <c r="V128" s="32"/>
    </row>
    <row r="129" spans="1:22" ht="16.8" x14ac:dyDescent="0.4">
      <c r="A129" s="107" t="s">
        <v>73</v>
      </c>
      <c r="B129" s="14" t="s">
        <v>164</v>
      </c>
      <c r="C129" s="13">
        <v>75</v>
      </c>
      <c r="D129" s="15" t="s">
        <v>202</v>
      </c>
      <c r="E129" s="46">
        <v>52978</v>
      </c>
      <c r="F129" s="76">
        <v>25001</v>
      </c>
      <c r="G129" s="47">
        <v>25003</v>
      </c>
      <c r="H129" s="47">
        <v>-48624</v>
      </c>
      <c r="I129" s="16">
        <v>1380</v>
      </c>
      <c r="J129" s="63">
        <v>0</v>
      </c>
      <c r="K129" s="63">
        <v>1380</v>
      </c>
      <c r="L129" s="63">
        <v>-13</v>
      </c>
      <c r="M129" s="63">
        <v>1367</v>
      </c>
      <c r="N129" s="61">
        <v>105.166</v>
      </c>
      <c r="O129" s="78">
        <v>143761.92000000001</v>
      </c>
      <c r="P129" s="17">
        <v>145129.07999999999</v>
      </c>
      <c r="Q129" s="17">
        <v>-1367.1579999999999</v>
      </c>
      <c r="R129" s="66"/>
      <c r="U129" s="31"/>
      <c r="V129" s="32"/>
    </row>
    <row r="130" spans="1:22" ht="16.8" x14ac:dyDescent="0.4">
      <c r="A130" s="107" t="s">
        <v>74</v>
      </c>
      <c r="B130" s="14" t="s">
        <v>164</v>
      </c>
      <c r="C130" s="108">
        <v>75</v>
      </c>
      <c r="D130" s="15" t="s">
        <v>202</v>
      </c>
      <c r="E130" s="46">
        <v>52979</v>
      </c>
      <c r="F130" s="76">
        <v>60860</v>
      </c>
      <c r="G130" s="47">
        <v>100003</v>
      </c>
      <c r="H130" s="47">
        <v>-79505</v>
      </c>
      <c r="I130" s="16">
        <v>81358</v>
      </c>
      <c r="J130" s="63">
        <v>78742</v>
      </c>
      <c r="K130" s="63">
        <v>2616</v>
      </c>
      <c r="L130" s="63">
        <v>-50</v>
      </c>
      <c r="M130" s="63">
        <v>2566</v>
      </c>
      <c r="N130" s="61">
        <v>105.166</v>
      </c>
      <c r="O130" s="78">
        <v>269855.96000000002</v>
      </c>
      <c r="P130" s="17">
        <v>275114.25599999999</v>
      </c>
      <c r="Q130" s="17">
        <v>-5258.3</v>
      </c>
      <c r="R130" s="66"/>
      <c r="U130" s="31"/>
      <c r="V130" s="32"/>
    </row>
    <row r="131" spans="1:22" ht="16.8" x14ac:dyDescent="0.4">
      <c r="A131" s="107" t="s">
        <v>75</v>
      </c>
      <c r="B131" s="14" t="s">
        <v>167</v>
      </c>
      <c r="C131" s="13">
        <v>75</v>
      </c>
      <c r="D131" s="15" t="s">
        <v>202</v>
      </c>
      <c r="E131" s="46">
        <v>52980</v>
      </c>
      <c r="F131" s="76">
        <v>151589</v>
      </c>
      <c r="G131" s="47">
        <v>260058</v>
      </c>
      <c r="H131" s="47">
        <v>-352940</v>
      </c>
      <c r="I131" s="16">
        <v>58707</v>
      </c>
      <c r="J131" s="63">
        <v>52502</v>
      </c>
      <c r="K131" s="63">
        <v>6205</v>
      </c>
      <c r="L131" s="63">
        <v>-130</v>
      </c>
      <c r="M131" s="63">
        <v>6075</v>
      </c>
      <c r="N131" s="61">
        <v>105.166</v>
      </c>
      <c r="O131" s="78">
        <v>638883.44999999995</v>
      </c>
      <c r="P131" s="17">
        <v>652555.03</v>
      </c>
      <c r="Q131" s="17">
        <v>-13671.58</v>
      </c>
      <c r="R131" s="66"/>
      <c r="U131" s="31"/>
      <c r="V131" s="32"/>
    </row>
    <row r="132" spans="1:22" ht="16.8" x14ac:dyDescent="0.4">
      <c r="A132" s="107" t="s">
        <v>76</v>
      </c>
      <c r="B132" s="14" t="s">
        <v>170</v>
      </c>
      <c r="C132" s="13">
        <v>75</v>
      </c>
      <c r="D132" s="15" t="s">
        <v>202</v>
      </c>
      <c r="E132" s="46">
        <v>52981</v>
      </c>
      <c r="F132" s="76">
        <v>0</v>
      </c>
      <c r="G132" s="47">
        <v>75018</v>
      </c>
      <c r="H132" s="47">
        <v>-71901</v>
      </c>
      <c r="I132" s="16">
        <v>3117</v>
      </c>
      <c r="J132" s="63">
        <v>2526</v>
      </c>
      <c r="K132" s="63">
        <v>591</v>
      </c>
      <c r="L132" s="63">
        <v>-38</v>
      </c>
      <c r="M132" s="63">
        <v>553</v>
      </c>
      <c r="N132" s="61">
        <v>105.166</v>
      </c>
      <c r="O132" s="78">
        <v>58156.800000000003</v>
      </c>
      <c r="P132" s="17">
        <v>62153.106</v>
      </c>
      <c r="Q132" s="17">
        <v>-3996.308</v>
      </c>
      <c r="R132" s="66"/>
      <c r="U132" s="31"/>
      <c r="V132" s="32"/>
    </row>
    <row r="133" spans="1:22" ht="16.8" x14ac:dyDescent="0.4">
      <c r="A133" s="107" t="s">
        <v>86</v>
      </c>
      <c r="B133" s="14" t="s">
        <v>181</v>
      </c>
      <c r="C133" s="108">
        <v>75</v>
      </c>
      <c r="D133" s="15" t="s">
        <v>202</v>
      </c>
      <c r="E133" s="12">
        <v>52991</v>
      </c>
      <c r="F133" s="76">
        <v>0</v>
      </c>
      <c r="G133" s="16">
        <v>25001</v>
      </c>
      <c r="H133" s="16">
        <v>0</v>
      </c>
      <c r="I133" s="16">
        <v>25001</v>
      </c>
      <c r="J133" s="63">
        <v>25001</v>
      </c>
      <c r="K133" s="63">
        <v>0</v>
      </c>
      <c r="L133" s="63">
        <v>-13</v>
      </c>
      <c r="M133" s="63">
        <v>-13</v>
      </c>
      <c r="N133" s="60">
        <v>105.166</v>
      </c>
      <c r="O133" s="78">
        <v>-1367.16</v>
      </c>
      <c r="P133" s="17">
        <v>0</v>
      </c>
      <c r="Q133" s="17">
        <v>-1367.1579999999999</v>
      </c>
      <c r="R133" s="66"/>
      <c r="U133" s="31"/>
      <c r="V133" s="32"/>
    </row>
    <row r="134" spans="1:22" ht="16.8" x14ac:dyDescent="0.4">
      <c r="A134" s="107" t="s">
        <v>87</v>
      </c>
      <c r="B134" s="14" t="s">
        <v>182</v>
      </c>
      <c r="C134" s="13">
        <v>75</v>
      </c>
      <c r="D134" s="15" t="s">
        <v>202</v>
      </c>
      <c r="E134" s="46">
        <v>52992</v>
      </c>
      <c r="F134" s="76">
        <v>0</v>
      </c>
      <c r="G134" s="47">
        <v>50005</v>
      </c>
      <c r="H134" s="47">
        <v>0</v>
      </c>
      <c r="I134" s="16">
        <v>50005</v>
      </c>
      <c r="J134" s="63">
        <v>50005</v>
      </c>
      <c r="K134" s="63">
        <v>0</v>
      </c>
      <c r="L134" s="63">
        <v>-25</v>
      </c>
      <c r="M134" s="63">
        <v>-25</v>
      </c>
      <c r="N134" s="61">
        <v>105.166</v>
      </c>
      <c r="O134" s="78">
        <v>-2629.15</v>
      </c>
      <c r="P134" s="17">
        <v>0</v>
      </c>
      <c r="Q134" s="17">
        <v>-2629.15</v>
      </c>
      <c r="R134" s="66"/>
      <c r="U134" s="31"/>
      <c r="V134" s="32"/>
    </row>
    <row r="135" spans="1:22" ht="16.8" x14ac:dyDescent="0.4">
      <c r="A135" s="107" t="s">
        <v>88</v>
      </c>
      <c r="B135" s="14" t="s">
        <v>183</v>
      </c>
      <c r="C135" s="13">
        <v>75</v>
      </c>
      <c r="D135" s="15" t="s">
        <v>202</v>
      </c>
      <c r="E135" s="46">
        <v>52993</v>
      </c>
      <c r="F135" s="76">
        <v>50000</v>
      </c>
      <c r="G135" s="47">
        <v>103645</v>
      </c>
      <c r="H135" s="47">
        <v>-126915</v>
      </c>
      <c r="I135" s="16">
        <v>26730</v>
      </c>
      <c r="J135" s="63">
        <v>31106</v>
      </c>
      <c r="K135" s="63">
        <v>-4376</v>
      </c>
      <c r="L135" s="63">
        <v>-52</v>
      </c>
      <c r="M135" s="63">
        <v>-4428</v>
      </c>
      <c r="N135" s="61">
        <v>105.166</v>
      </c>
      <c r="O135" s="78">
        <v>-465675.05</v>
      </c>
      <c r="P135" s="17">
        <v>-460206.41599999997</v>
      </c>
      <c r="Q135" s="17">
        <v>-5468.6319999999996</v>
      </c>
      <c r="R135" s="66"/>
      <c r="U135" s="31"/>
      <c r="V135" s="32"/>
    </row>
    <row r="136" spans="1:22" ht="16.8" x14ac:dyDescent="0.4">
      <c r="A136" s="107" t="s">
        <v>66</v>
      </c>
      <c r="B136" s="14" t="s">
        <v>160</v>
      </c>
      <c r="C136" s="13" t="s">
        <v>69</v>
      </c>
      <c r="D136" s="15" t="s">
        <v>204</v>
      </c>
      <c r="E136" s="46">
        <v>52975</v>
      </c>
      <c r="F136" s="76">
        <v>30857</v>
      </c>
      <c r="G136" s="47">
        <v>1546749</v>
      </c>
      <c r="H136" s="47">
        <v>-1392252</v>
      </c>
      <c r="I136" s="16">
        <v>185354</v>
      </c>
      <c r="J136" s="63">
        <v>174973</v>
      </c>
      <c r="K136" s="63">
        <v>10381</v>
      </c>
      <c r="L136" s="63">
        <v>-773</v>
      </c>
      <c r="M136" s="63">
        <v>9608</v>
      </c>
      <c r="N136" s="61">
        <v>105.166</v>
      </c>
      <c r="O136" s="78">
        <v>1010434.93</v>
      </c>
      <c r="P136" s="17">
        <v>1091728.246</v>
      </c>
      <c r="Q136" s="17">
        <v>-81293.317999999999</v>
      </c>
      <c r="R136" s="66"/>
      <c r="U136" s="31"/>
      <c r="V136" s="32"/>
    </row>
    <row r="137" spans="1:22" ht="16.8" x14ac:dyDescent="0.4">
      <c r="A137" s="107" t="s">
        <v>41</v>
      </c>
      <c r="B137" s="14" t="s">
        <v>115</v>
      </c>
      <c r="C137" s="13" t="s">
        <v>68</v>
      </c>
      <c r="D137" s="15" t="s">
        <v>203</v>
      </c>
      <c r="E137" s="46">
        <v>52952</v>
      </c>
      <c r="F137" s="76">
        <v>10468</v>
      </c>
      <c r="G137" s="47">
        <v>10549</v>
      </c>
      <c r="H137" s="47">
        <v>-10504</v>
      </c>
      <c r="I137" s="16">
        <v>10513</v>
      </c>
      <c r="J137" s="63">
        <v>9778</v>
      </c>
      <c r="K137" s="63">
        <v>735</v>
      </c>
      <c r="L137" s="63">
        <v>0</v>
      </c>
      <c r="M137" s="63">
        <v>735</v>
      </c>
      <c r="N137" s="61">
        <v>105.166</v>
      </c>
      <c r="O137" s="78">
        <v>77297.009999999995</v>
      </c>
      <c r="P137" s="17">
        <v>77297.009999999995</v>
      </c>
      <c r="Q137" s="17">
        <v>0</v>
      </c>
      <c r="R137" s="66"/>
      <c r="U137" s="31"/>
      <c r="V137" s="32"/>
    </row>
    <row r="138" spans="1:22" ht="16.8" x14ac:dyDescent="0.4">
      <c r="A138" s="107" t="s">
        <v>66</v>
      </c>
      <c r="B138" s="14" t="s">
        <v>160</v>
      </c>
      <c r="C138" s="13" t="s">
        <v>68</v>
      </c>
      <c r="D138" s="15" t="s">
        <v>203</v>
      </c>
      <c r="E138" s="46">
        <v>52975</v>
      </c>
      <c r="F138" s="76">
        <v>83906</v>
      </c>
      <c r="G138" s="47">
        <v>193305</v>
      </c>
      <c r="H138" s="47">
        <v>-196829</v>
      </c>
      <c r="I138" s="16">
        <v>80382</v>
      </c>
      <c r="J138" s="63">
        <v>71702</v>
      </c>
      <c r="K138" s="63">
        <v>8680</v>
      </c>
      <c r="L138" s="63">
        <v>0</v>
      </c>
      <c r="M138" s="63">
        <v>8680</v>
      </c>
      <c r="N138" s="61">
        <v>105.166</v>
      </c>
      <c r="O138" s="78">
        <v>912840.88</v>
      </c>
      <c r="P138" s="17">
        <v>912840.88</v>
      </c>
      <c r="Q138" s="17">
        <v>0</v>
      </c>
      <c r="R138" s="66"/>
      <c r="U138" s="31"/>
      <c r="V138" s="32"/>
    </row>
    <row r="139" spans="1:22" ht="16.8" x14ac:dyDescent="0.4">
      <c r="A139" s="107" t="s">
        <v>54</v>
      </c>
      <c r="B139" s="14" t="s">
        <v>127</v>
      </c>
      <c r="C139" s="13">
        <v>26</v>
      </c>
      <c r="D139" s="15" t="s">
        <v>212</v>
      </c>
      <c r="E139" s="46">
        <v>52958</v>
      </c>
      <c r="F139" s="76">
        <v>62149</v>
      </c>
      <c r="G139" s="47">
        <v>0</v>
      </c>
      <c r="H139" s="47">
        <v>-57672</v>
      </c>
      <c r="I139" s="16">
        <v>4477</v>
      </c>
      <c r="J139" s="63">
        <v>0</v>
      </c>
      <c r="K139" s="63">
        <v>4477</v>
      </c>
      <c r="L139" s="63">
        <v>0</v>
      </c>
      <c r="M139" s="63">
        <v>4477</v>
      </c>
      <c r="N139" s="61">
        <v>109.2064</v>
      </c>
      <c r="O139" s="78">
        <v>488917.05</v>
      </c>
      <c r="P139" s="17">
        <v>488917.0528</v>
      </c>
      <c r="Q139" s="17">
        <v>0</v>
      </c>
      <c r="R139" s="66"/>
      <c r="U139" s="31"/>
      <c r="V139" s="32"/>
    </row>
    <row r="140" spans="1:22" ht="16.8" x14ac:dyDescent="0.4">
      <c r="A140" s="107" t="s">
        <v>56</v>
      </c>
      <c r="B140" s="14" t="s">
        <v>131</v>
      </c>
      <c r="C140" s="13">
        <v>26</v>
      </c>
      <c r="D140" s="15" t="s">
        <v>212</v>
      </c>
      <c r="E140" s="46">
        <v>52961</v>
      </c>
      <c r="F140" s="76">
        <v>0</v>
      </c>
      <c r="G140" s="47">
        <v>30731</v>
      </c>
      <c r="H140" s="47">
        <v>-27649</v>
      </c>
      <c r="I140" s="16">
        <v>3082</v>
      </c>
      <c r="J140" s="63">
        <v>3000</v>
      </c>
      <c r="K140" s="63">
        <v>82</v>
      </c>
      <c r="L140" s="63">
        <v>-15</v>
      </c>
      <c r="M140" s="63">
        <v>67</v>
      </c>
      <c r="N140" s="61">
        <v>109.2064</v>
      </c>
      <c r="O140" s="78">
        <v>7316.83</v>
      </c>
      <c r="P140" s="17">
        <v>8954.9248000000007</v>
      </c>
      <c r="Q140" s="17">
        <v>-1638.096</v>
      </c>
      <c r="R140" s="66"/>
      <c r="U140" s="31"/>
      <c r="V140" s="32"/>
    </row>
    <row r="141" spans="1:22" ht="16.8" x14ac:dyDescent="0.4">
      <c r="A141" s="107" t="s">
        <v>88</v>
      </c>
      <c r="B141" s="14" t="s">
        <v>183</v>
      </c>
      <c r="C141" s="13">
        <v>26</v>
      </c>
      <c r="D141" s="15" t="s">
        <v>212</v>
      </c>
      <c r="E141" s="46">
        <v>52993</v>
      </c>
      <c r="F141" s="76">
        <v>0</v>
      </c>
      <c r="G141" s="47">
        <v>7200</v>
      </c>
      <c r="H141" s="47">
        <v>-4200</v>
      </c>
      <c r="I141" s="16">
        <v>3000</v>
      </c>
      <c r="J141" s="63">
        <v>3000</v>
      </c>
      <c r="K141" s="63">
        <v>0</v>
      </c>
      <c r="L141" s="63">
        <v>-4</v>
      </c>
      <c r="M141" s="63">
        <v>-4</v>
      </c>
      <c r="N141" s="61">
        <v>109.2064</v>
      </c>
      <c r="O141" s="78">
        <v>-436.83</v>
      </c>
      <c r="P141" s="17">
        <v>0</v>
      </c>
      <c r="Q141" s="17">
        <v>-436.82560000000001</v>
      </c>
      <c r="R141" s="66"/>
      <c r="U141" s="31"/>
      <c r="V141" s="32"/>
    </row>
    <row r="142" spans="1:22" ht="16.8" x14ac:dyDescent="0.4">
      <c r="A142" s="107" t="s">
        <v>41</v>
      </c>
      <c r="B142" s="14" t="s">
        <v>115</v>
      </c>
      <c r="C142" s="13" t="s">
        <v>271</v>
      </c>
      <c r="D142" s="15" t="s">
        <v>273</v>
      </c>
      <c r="E142" s="12">
        <v>52952</v>
      </c>
      <c r="F142" s="76">
        <v>0</v>
      </c>
      <c r="G142" s="16">
        <v>0</v>
      </c>
      <c r="H142" s="16">
        <v>0</v>
      </c>
      <c r="I142" s="16">
        <v>0</v>
      </c>
      <c r="J142" s="63">
        <v>0</v>
      </c>
      <c r="K142" s="63">
        <v>0</v>
      </c>
      <c r="L142" s="63">
        <v>0</v>
      </c>
      <c r="M142" s="63">
        <v>0</v>
      </c>
      <c r="N142" s="60">
        <v>0</v>
      </c>
      <c r="O142" s="78">
        <v>5725.44</v>
      </c>
      <c r="P142" s="78">
        <v>5725.44</v>
      </c>
      <c r="Q142" s="17">
        <v>0</v>
      </c>
      <c r="R142" s="66"/>
      <c r="U142" s="31"/>
      <c r="V142" s="32"/>
    </row>
    <row r="143" spans="1:22" ht="16.8" x14ac:dyDescent="0.4">
      <c r="A143" s="107" t="s">
        <v>54</v>
      </c>
      <c r="B143" s="14" t="s">
        <v>127</v>
      </c>
      <c r="C143" s="13" t="s">
        <v>271</v>
      </c>
      <c r="D143" s="15" t="s">
        <v>273</v>
      </c>
      <c r="E143" s="12">
        <v>52958</v>
      </c>
      <c r="F143" s="76">
        <v>0</v>
      </c>
      <c r="G143" s="16">
        <v>0</v>
      </c>
      <c r="H143" s="16">
        <v>0</v>
      </c>
      <c r="I143" s="16">
        <v>0</v>
      </c>
      <c r="J143" s="63">
        <v>0</v>
      </c>
      <c r="K143" s="63">
        <v>0</v>
      </c>
      <c r="L143" s="63">
        <v>0</v>
      </c>
      <c r="M143" s="63">
        <v>0</v>
      </c>
      <c r="N143" s="60">
        <v>0</v>
      </c>
      <c r="O143" s="78">
        <v>0</v>
      </c>
      <c r="P143" s="78">
        <v>0</v>
      </c>
      <c r="Q143" s="17">
        <v>0</v>
      </c>
      <c r="R143" s="66"/>
      <c r="U143" s="31"/>
      <c r="V143" s="32"/>
    </row>
    <row r="144" spans="1:22" ht="16.8" x14ac:dyDescent="0.4">
      <c r="A144" s="107" t="s">
        <v>56</v>
      </c>
      <c r="B144" s="14" t="s">
        <v>131</v>
      </c>
      <c r="C144" s="13" t="s">
        <v>271</v>
      </c>
      <c r="D144" s="15" t="s">
        <v>273</v>
      </c>
      <c r="E144" s="12">
        <v>52961</v>
      </c>
      <c r="F144" s="76">
        <v>0</v>
      </c>
      <c r="G144" s="16">
        <v>0</v>
      </c>
      <c r="H144" s="16">
        <v>0</v>
      </c>
      <c r="I144" s="16">
        <v>0</v>
      </c>
      <c r="J144" s="63">
        <v>0</v>
      </c>
      <c r="K144" s="63">
        <v>0</v>
      </c>
      <c r="L144" s="63">
        <v>0</v>
      </c>
      <c r="M144" s="63">
        <v>0</v>
      </c>
      <c r="N144" s="60">
        <v>0</v>
      </c>
      <c r="O144" s="78">
        <v>8477.39</v>
      </c>
      <c r="P144" s="78">
        <v>8477.39</v>
      </c>
      <c r="Q144" s="17">
        <v>0</v>
      </c>
      <c r="R144" s="66"/>
      <c r="U144" s="31"/>
      <c r="V144" s="32"/>
    </row>
    <row r="145" spans="1:22" ht="16.8" x14ac:dyDescent="0.4">
      <c r="A145" s="107" t="s">
        <v>66</v>
      </c>
      <c r="B145" s="14" t="s">
        <v>160</v>
      </c>
      <c r="C145" s="13" t="s">
        <v>271</v>
      </c>
      <c r="D145" s="15" t="s">
        <v>273</v>
      </c>
      <c r="E145" s="12">
        <v>52975</v>
      </c>
      <c r="F145" s="76">
        <v>0</v>
      </c>
      <c r="G145" s="16">
        <v>0</v>
      </c>
      <c r="H145" s="16">
        <v>0</v>
      </c>
      <c r="I145" s="16">
        <v>0</v>
      </c>
      <c r="J145" s="63">
        <v>0</v>
      </c>
      <c r="K145" s="63">
        <v>0</v>
      </c>
      <c r="L145" s="63">
        <v>0</v>
      </c>
      <c r="M145" s="63">
        <v>0</v>
      </c>
      <c r="N145" s="60">
        <v>0</v>
      </c>
      <c r="O145" s="78">
        <v>30768.26</v>
      </c>
      <c r="P145" s="78">
        <v>30768.26</v>
      </c>
      <c r="Q145" s="17">
        <v>0</v>
      </c>
      <c r="R145" s="66"/>
      <c r="U145" s="31"/>
      <c r="V145" s="32"/>
    </row>
    <row r="146" spans="1:22" ht="16.8" x14ac:dyDescent="0.4">
      <c r="A146" s="107" t="s">
        <v>72</v>
      </c>
      <c r="B146" s="14" t="s">
        <v>163</v>
      </c>
      <c r="C146" s="13" t="s">
        <v>271</v>
      </c>
      <c r="D146" s="15" t="s">
        <v>273</v>
      </c>
      <c r="E146" s="12">
        <v>52977</v>
      </c>
      <c r="F146" s="76">
        <v>0</v>
      </c>
      <c r="G146" s="16">
        <v>0</v>
      </c>
      <c r="H146" s="16">
        <v>0</v>
      </c>
      <c r="I146" s="16">
        <v>0</v>
      </c>
      <c r="J146" s="63">
        <v>0</v>
      </c>
      <c r="K146" s="63">
        <v>0</v>
      </c>
      <c r="L146" s="63">
        <v>0</v>
      </c>
      <c r="M146" s="63">
        <v>0</v>
      </c>
      <c r="N146" s="61">
        <v>0</v>
      </c>
      <c r="O146" s="78">
        <v>4204.83</v>
      </c>
      <c r="P146" s="78">
        <v>4204.83</v>
      </c>
      <c r="Q146" s="17">
        <v>0</v>
      </c>
      <c r="R146" s="66"/>
      <c r="U146" s="31"/>
      <c r="V146" s="32"/>
    </row>
    <row r="147" spans="1:22" ht="16.8" x14ac:dyDescent="0.4">
      <c r="A147" s="107" t="s">
        <v>76</v>
      </c>
      <c r="B147" s="14" t="s">
        <v>170</v>
      </c>
      <c r="C147" s="13" t="s">
        <v>271</v>
      </c>
      <c r="D147" s="15" t="s">
        <v>273</v>
      </c>
      <c r="E147" s="12">
        <v>52981</v>
      </c>
      <c r="F147" s="76">
        <v>0</v>
      </c>
      <c r="G147" s="16">
        <v>0</v>
      </c>
      <c r="H147" s="16">
        <v>0</v>
      </c>
      <c r="I147" s="16">
        <v>0</v>
      </c>
      <c r="J147" s="63">
        <v>0</v>
      </c>
      <c r="K147" s="63">
        <v>0</v>
      </c>
      <c r="L147" s="63">
        <v>0</v>
      </c>
      <c r="M147" s="63">
        <v>0</v>
      </c>
      <c r="N147" s="60">
        <v>0</v>
      </c>
      <c r="O147" s="78">
        <v>4725.42</v>
      </c>
      <c r="P147" s="78">
        <v>4725.42</v>
      </c>
      <c r="Q147" s="17">
        <v>0</v>
      </c>
      <c r="R147" s="66"/>
      <c r="U147" s="31"/>
      <c r="V147" s="32"/>
    </row>
    <row r="148" spans="1:22" ht="16.8" x14ac:dyDescent="0.4">
      <c r="A148" s="107" t="s">
        <v>88</v>
      </c>
      <c r="B148" s="14" t="s">
        <v>183</v>
      </c>
      <c r="C148" s="19" t="s">
        <v>271</v>
      </c>
      <c r="D148" s="15" t="s">
        <v>273</v>
      </c>
      <c r="E148" s="18">
        <v>52993</v>
      </c>
      <c r="F148" s="76">
        <v>0</v>
      </c>
      <c r="G148" s="16">
        <v>0</v>
      </c>
      <c r="H148" s="16">
        <v>0</v>
      </c>
      <c r="I148" s="16">
        <v>0</v>
      </c>
      <c r="J148" s="63">
        <v>0</v>
      </c>
      <c r="K148" s="63">
        <v>0</v>
      </c>
      <c r="L148" s="63">
        <v>0</v>
      </c>
      <c r="M148" s="63">
        <v>0</v>
      </c>
      <c r="N148" s="73">
        <v>0</v>
      </c>
      <c r="O148" s="78">
        <v>3381.11</v>
      </c>
      <c r="P148" s="78">
        <v>3381.11</v>
      </c>
      <c r="Q148" s="17">
        <v>0</v>
      </c>
      <c r="R148" s="66"/>
      <c r="U148" s="31"/>
      <c r="V148" s="32"/>
    </row>
    <row r="149" spans="1:22" s="34" customFormat="1" ht="16.8" x14ac:dyDescent="0.4">
      <c r="A149" s="22"/>
      <c r="B149" s="23"/>
      <c r="C149" s="22"/>
      <c r="D149" s="23"/>
      <c r="E149" s="23"/>
      <c r="F149" s="25">
        <f t="shared" ref="F149:M149" si="0">SUM(F2:F148)</f>
        <v>5797665</v>
      </c>
      <c r="G149" s="25">
        <f t="shared" si="0"/>
        <v>17995515</v>
      </c>
      <c r="H149" s="25">
        <f t="shared" si="0"/>
        <v>-18054971</v>
      </c>
      <c r="I149" s="25">
        <f t="shared" si="0"/>
        <v>5738209</v>
      </c>
      <c r="J149" s="25">
        <f t="shared" si="0"/>
        <v>5732235</v>
      </c>
      <c r="K149" s="25">
        <f t="shared" si="0"/>
        <v>5974</v>
      </c>
      <c r="L149" s="25">
        <f t="shared" si="0"/>
        <v>-8859</v>
      </c>
      <c r="M149" s="25">
        <f t="shared" si="0"/>
        <v>-2885</v>
      </c>
      <c r="N149" s="25"/>
      <c r="O149" s="26">
        <f>SUM(O2:O148)</f>
        <v>2125086.0500000003</v>
      </c>
      <c r="P149" s="26">
        <f>SUM(P2:P148)</f>
        <v>2984490.1158500053</v>
      </c>
      <c r="Q149" s="26">
        <f>SUM(Q2:Q148)</f>
        <v>-859404.34189999942</v>
      </c>
      <c r="U149" s="37"/>
      <c r="V149" s="36"/>
    </row>
    <row r="150" spans="1:22" s="34" customFormat="1" ht="16.8" x14ac:dyDescent="0.4">
      <c r="A150" s="22"/>
      <c r="B150" s="23"/>
      <c r="C150" s="22"/>
      <c r="D150" s="23" t="s">
        <v>254</v>
      </c>
      <c r="E150" s="23"/>
      <c r="F150" s="53">
        <v>5822007</v>
      </c>
      <c r="G150" s="25"/>
      <c r="H150" s="25"/>
      <c r="I150" s="25">
        <f>F149+G149+H149</f>
        <v>5738209</v>
      </c>
      <c r="J150" s="25"/>
      <c r="K150" s="25">
        <f>I149-J149</f>
        <v>5974</v>
      </c>
      <c r="L150" s="24"/>
      <c r="M150" s="25">
        <f>K149+L149</f>
        <v>-2885</v>
      </c>
      <c r="N150" s="23"/>
      <c r="O150" s="27"/>
      <c r="P150" s="48"/>
      <c r="Q150" s="23"/>
    </row>
    <row r="151" spans="1:22" ht="16.2" x14ac:dyDescent="0.45">
      <c r="D151" s="33" t="s">
        <v>242</v>
      </c>
      <c r="F151" s="57">
        <f>F149-F150</f>
        <v>-24342</v>
      </c>
      <c r="G151" s="35"/>
      <c r="H151" s="35"/>
      <c r="I151" s="35"/>
      <c r="J151" s="35"/>
      <c r="K151" s="35"/>
      <c r="O151" s="40"/>
      <c r="R151" s="33"/>
    </row>
    <row r="152" spans="1:22" ht="16.8" x14ac:dyDescent="0.3">
      <c r="F152" s="54"/>
      <c r="G152" s="35"/>
      <c r="H152" s="35"/>
      <c r="I152" s="35"/>
      <c r="J152" s="35"/>
      <c r="K152" s="35"/>
      <c r="L152" s="18"/>
      <c r="M152" s="18"/>
      <c r="N152" s="18"/>
      <c r="O152" s="28"/>
      <c r="R152" s="33"/>
    </row>
    <row r="153" spans="1:22" ht="16.8" x14ac:dyDescent="0.3">
      <c r="F153" s="54"/>
      <c r="G153" s="35"/>
      <c r="H153" s="35"/>
      <c r="I153" s="35"/>
      <c r="J153" s="35"/>
      <c r="K153" s="33"/>
      <c r="L153" s="18" t="s">
        <v>391</v>
      </c>
      <c r="M153" s="18">
        <v>239463</v>
      </c>
      <c r="N153" s="18" t="s">
        <v>392</v>
      </c>
      <c r="O153" s="29">
        <v>331.55</v>
      </c>
      <c r="R153" s="33"/>
    </row>
    <row r="154" spans="1:22" ht="16.8" x14ac:dyDescent="0.3">
      <c r="A154" s="33"/>
      <c r="C154" s="33"/>
      <c r="D154" s="55"/>
      <c r="E154" s="56"/>
      <c r="F154" s="18"/>
      <c r="G154" s="33"/>
      <c r="H154" s="18"/>
      <c r="J154" s="33"/>
      <c r="K154" s="33"/>
      <c r="L154" s="18"/>
      <c r="M154" s="33"/>
      <c r="N154" s="18"/>
      <c r="O154" s="28"/>
      <c r="P154" s="33"/>
      <c r="R154" s="33"/>
    </row>
    <row r="155" spans="1:22" ht="16.8" x14ac:dyDescent="0.3">
      <c r="A155" s="33"/>
      <c r="C155" s="33"/>
      <c r="D155" s="55"/>
      <c r="F155" s="18"/>
      <c r="G155" s="33"/>
      <c r="H155" s="33"/>
      <c r="I155" s="33"/>
      <c r="J155" s="18"/>
      <c r="K155" s="33"/>
      <c r="L155" s="18"/>
      <c r="M155" s="33"/>
      <c r="N155" s="18"/>
      <c r="O155" s="28"/>
      <c r="P155" s="33"/>
      <c r="R155" s="33"/>
    </row>
    <row r="156" spans="1:22" ht="16.8" x14ac:dyDescent="0.3">
      <c r="D156" s="55"/>
      <c r="E156" s="56"/>
      <c r="F156" s="18"/>
      <c r="H156" s="18"/>
      <c r="J156" s="18"/>
      <c r="L156" s="18"/>
      <c r="M156" s="18"/>
      <c r="N156" s="39"/>
      <c r="O156" s="28"/>
      <c r="P156" s="33"/>
      <c r="R156" s="33"/>
    </row>
    <row r="157" spans="1:22" ht="16.8" x14ac:dyDescent="0.3">
      <c r="D157" s="123">
        <v>41943</v>
      </c>
      <c r="E157" s="18">
        <v>437852</v>
      </c>
      <c r="F157" s="18" t="s">
        <v>7</v>
      </c>
      <c r="G157" s="18"/>
      <c r="H157" s="18" t="s">
        <v>8</v>
      </c>
      <c r="I157" s="18"/>
      <c r="J157" s="18"/>
      <c r="K157" s="18"/>
      <c r="L157" s="18" t="s">
        <v>99</v>
      </c>
      <c r="M157" s="18"/>
      <c r="N157" s="18" t="s">
        <v>9</v>
      </c>
      <c r="O157" s="28">
        <v>859404.39</v>
      </c>
      <c r="P157" s="34" t="s">
        <v>318</v>
      </c>
      <c r="R157" s="33"/>
    </row>
    <row r="158" spans="1:22" ht="16.8" x14ac:dyDescent="0.3">
      <c r="D158" s="123">
        <v>41943</v>
      </c>
      <c r="E158" s="18">
        <v>437852</v>
      </c>
      <c r="F158" s="18" t="s">
        <v>7</v>
      </c>
      <c r="G158" s="18"/>
      <c r="H158" s="18" t="s">
        <v>8</v>
      </c>
      <c r="I158" s="18"/>
      <c r="J158" s="18"/>
      <c r="K158" s="18"/>
      <c r="L158" s="18" t="s">
        <v>11</v>
      </c>
      <c r="M158" s="18"/>
      <c r="N158" s="18"/>
      <c r="O158" s="28">
        <v>-103773.6</v>
      </c>
      <c r="P158" s="33"/>
      <c r="R158" s="33"/>
    </row>
    <row r="159" spans="1:22" ht="16.8" x14ac:dyDescent="0.3">
      <c r="D159" s="123">
        <v>41943</v>
      </c>
      <c r="E159" s="18">
        <v>437852</v>
      </c>
      <c r="F159" s="18" t="s">
        <v>7</v>
      </c>
      <c r="G159" s="18"/>
      <c r="H159" s="18" t="s">
        <v>8</v>
      </c>
      <c r="I159" s="18"/>
      <c r="J159" s="18"/>
      <c r="K159" s="18"/>
      <c r="L159" s="18" t="s">
        <v>11</v>
      </c>
      <c r="M159" s="18"/>
      <c r="N159" s="18"/>
      <c r="O159" s="28">
        <v>-1009263.36</v>
      </c>
      <c r="P159" s="33"/>
      <c r="R159" s="33"/>
    </row>
    <row r="160" spans="1:22" ht="16.8" x14ac:dyDescent="0.3">
      <c r="D160" s="123">
        <v>41943</v>
      </c>
      <c r="E160" s="18">
        <v>437852</v>
      </c>
      <c r="F160" s="18" t="s">
        <v>7</v>
      </c>
      <c r="G160" s="18"/>
      <c r="H160" s="18" t="s">
        <v>8</v>
      </c>
      <c r="I160" s="18"/>
      <c r="J160" s="18"/>
      <c r="K160" s="18"/>
      <c r="L160" s="18" t="s">
        <v>11</v>
      </c>
      <c r="M160" s="18"/>
      <c r="N160" s="18"/>
      <c r="O160" s="28">
        <v>-534519.73</v>
      </c>
      <c r="P160" s="33"/>
      <c r="R160" s="33"/>
    </row>
    <row r="161" spans="4:22" ht="16.8" x14ac:dyDescent="0.3">
      <c r="D161" s="123">
        <v>41943</v>
      </c>
      <c r="E161" s="18">
        <v>437852</v>
      </c>
      <c r="F161" s="18" t="s">
        <v>7</v>
      </c>
      <c r="G161" s="18"/>
      <c r="H161" s="18" t="s">
        <v>8</v>
      </c>
      <c r="I161" s="18"/>
      <c r="J161" s="18"/>
      <c r="K161" s="18"/>
      <c r="L161" s="18" t="s">
        <v>13</v>
      </c>
      <c r="M161" s="18"/>
      <c r="N161" s="18" t="s">
        <v>9</v>
      </c>
      <c r="O161" s="28">
        <v>-555635.77</v>
      </c>
      <c r="P161" s="33"/>
      <c r="R161" s="33"/>
    </row>
    <row r="162" spans="4:22" ht="16.8" x14ac:dyDescent="0.3">
      <c r="D162" s="42"/>
      <c r="E162" s="43"/>
      <c r="F162" s="33"/>
      <c r="H162" s="33"/>
      <c r="J162" s="45"/>
      <c r="L162" s="33"/>
      <c r="O162" s="28"/>
      <c r="P162" s="33"/>
      <c r="R162" s="33"/>
    </row>
    <row r="163" spans="4:22" ht="16.8" x14ac:dyDescent="0.3">
      <c r="D163" s="42"/>
      <c r="E163" s="43"/>
      <c r="F163" s="33"/>
      <c r="H163" s="33"/>
      <c r="J163" s="45"/>
      <c r="L163" s="33"/>
      <c r="O163" s="28"/>
      <c r="P163" s="33"/>
      <c r="R163" s="33"/>
    </row>
    <row r="164" spans="4:22" ht="16.8" x14ac:dyDescent="0.3">
      <c r="D164" s="42"/>
      <c r="E164" s="43"/>
      <c r="F164" s="33"/>
      <c r="H164" s="33"/>
      <c r="J164" s="45"/>
      <c r="L164" s="33"/>
      <c r="O164" s="28"/>
      <c r="P164" s="33"/>
      <c r="R164" s="33"/>
    </row>
    <row r="165" spans="4:22" ht="16.8" x14ac:dyDescent="0.3">
      <c r="D165" s="42"/>
      <c r="E165" s="43"/>
      <c r="F165" s="33"/>
      <c r="H165" s="33"/>
      <c r="J165" s="33"/>
      <c r="L165" s="33"/>
      <c r="O165" s="28"/>
      <c r="P165" s="33"/>
      <c r="R165" s="33"/>
    </row>
    <row r="166" spans="4:22" ht="16.8" x14ac:dyDescent="0.3">
      <c r="D166" s="123">
        <v>41943</v>
      </c>
      <c r="E166" s="18">
        <v>437852</v>
      </c>
      <c r="F166" s="18" t="s">
        <v>10</v>
      </c>
      <c r="G166" s="18"/>
      <c r="H166" s="18"/>
      <c r="I166" s="18"/>
      <c r="J166" s="18"/>
      <c r="K166" s="18"/>
      <c r="L166" s="18" t="s">
        <v>11</v>
      </c>
      <c r="M166" s="18"/>
      <c r="N166" s="18"/>
      <c r="O166" s="28">
        <v>1647556.69</v>
      </c>
      <c r="P166" s="33"/>
      <c r="R166" s="33"/>
    </row>
    <row r="167" spans="4:22" ht="16.8" x14ac:dyDescent="0.3">
      <c r="D167" s="42"/>
      <c r="E167" s="43"/>
      <c r="F167" s="33"/>
      <c r="H167" s="33"/>
      <c r="J167" s="33"/>
      <c r="L167" s="33"/>
      <c r="O167" s="28"/>
      <c r="P167" s="33"/>
      <c r="R167" s="33"/>
    </row>
    <row r="168" spans="4:22" ht="16.8" x14ac:dyDescent="0.3">
      <c r="D168" s="42"/>
      <c r="E168" s="43"/>
      <c r="F168" s="33"/>
      <c r="H168" s="33"/>
      <c r="J168" s="33"/>
      <c r="L168" s="33"/>
      <c r="M168" s="33"/>
      <c r="O168" s="62">
        <f>SUM(O149:O167)</f>
        <v>2429186.2200000002</v>
      </c>
      <c r="P168" s="33" t="s">
        <v>268</v>
      </c>
      <c r="R168" s="33"/>
    </row>
    <row r="169" spans="4:22" ht="16.8" x14ac:dyDescent="0.3">
      <c r="D169" s="42"/>
      <c r="E169" s="43"/>
      <c r="F169" s="33"/>
      <c r="H169" s="33"/>
      <c r="J169" s="33"/>
      <c r="L169" s="33"/>
      <c r="P169" s="33"/>
      <c r="Q169" s="28"/>
      <c r="R169" s="33"/>
      <c r="V169" s="41"/>
    </row>
    <row r="170" spans="4:22" ht="16.8" x14ac:dyDescent="0.3">
      <c r="F170" s="2"/>
      <c r="G170"/>
      <c r="H170"/>
      <c r="I170"/>
      <c r="J170"/>
      <c r="K170"/>
      <c r="L170" s="58"/>
      <c r="M170" s="18"/>
      <c r="N170" s="18"/>
      <c r="P170" s="28"/>
      <c r="R170" s="33"/>
      <c r="V170" s="41"/>
    </row>
    <row r="171" spans="4:22" ht="16.8" x14ac:dyDescent="0.3">
      <c r="O171" s="52"/>
      <c r="P171" s="28"/>
      <c r="R171" s="33"/>
      <c r="V171" s="41"/>
    </row>
    <row r="172" spans="4:22" ht="16.8" x14ac:dyDescent="0.3">
      <c r="P172" s="28"/>
      <c r="R172" s="33"/>
      <c r="V172" s="41"/>
    </row>
    <row r="173" spans="4:22" ht="16.8" x14ac:dyDescent="0.3">
      <c r="O173" s="28"/>
      <c r="P173" s="28"/>
      <c r="R173" s="33"/>
      <c r="V173" s="41"/>
    </row>
    <row r="174" spans="4:22" ht="16.8" x14ac:dyDescent="0.3">
      <c r="D174" s="123">
        <v>41943</v>
      </c>
      <c r="E174" s="18">
        <v>437852</v>
      </c>
      <c r="F174" s="18" t="s">
        <v>12</v>
      </c>
      <c r="G174" s="18"/>
      <c r="H174" s="18" t="s">
        <v>8</v>
      </c>
      <c r="I174" s="18"/>
      <c r="J174" s="18"/>
      <c r="K174" s="18"/>
      <c r="L174" s="18" t="s">
        <v>13</v>
      </c>
      <c r="M174" s="18"/>
      <c r="N174" s="18"/>
      <c r="O174" s="28">
        <v>555635.77</v>
      </c>
      <c r="P174" s="33"/>
      <c r="R174" s="33"/>
    </row>
    <row r="175" spans="4:22" ht="16.8" x14ac:dyDescent="0.3">
      <c r="D175" s="42"/>
      <c r="E175" s="43"/>
      <c r="F175" s="33"/>
      <c r="H175" s="33"/>
      <c r="J175" s="33"/>
      <c r="L175" s="33"/>
      <c r="P175" s="28"/>
      <c r="R175" s="33"/>
    </row>
    <row r="176" spans="4:22" ht="16.8" x14ac:dyDescent="0.3">
      <c r="P176" s="28"/>
      <c r="R176" s="33"/>
    </row>
    <row r="177" spans="4:18" ht="16.8" x14ac:dyDescent="0.3">
      <c r="P177" s="28"/>
      <c r="R177" s="33"/>
    </row>
    <row r="178" spans="4:18" ht="16.8" x14ac:dyDescent="0.3">
      <c r="D178" s="2"/>
      <c r="E178"/>
      <c r="P178" s="28"/>
      <c r="R178" s="33"/>
    </row>
    <row r="179" spans="4:18" ht="16.8" x14ac:dyDescent="0.3">
      <c r="D179" s="2"/>
      <c r="E179"/>
      <c r="P179" s="28"/>
      <c r="R179" s="33"/>
    </row>
    <row r="180" spans="4:18" ht="16.8" x14ac:dyDescent="0.3">
      <c r="D180" s="2"/>
      <c r="E180"/>
      <c r="F180"/>
      <c r="G180"/>
      <c r="H180"/>
      <c r="I180"/>
      <c r="P180" s="28"/>
      <c r="R180" s="33"/>
    </row>
    <row r="181" spans="4:18" x14ac:dyDescent="0.3">
      <c r="D181" s="2"/>
      <c r="E181"/>
      <c r="F181"/>
      <c r="G181"/>
      <c r="H181"/>
      <c r="I181"/>
      <c r="J181" s="58"/>
      <c r="R181" s="33"/>
    </row>
    <row r="182" spans="4:18" x14ac:dyDescent="0.3">
      <c r="D182" s="2"/>
      <c r="E182"/>
      <c r="F182"/>
      <c r="G182"/>
      <c r="H182"/>
      <c r="I182"/>
      <c r="R182" s="33"/>
    </row>
    <row r="183" spans="4:18" x14ac:dyDescent="0.3">
      <c r="D183" s="2"/>
      <c r="E183"/>
      <c r="F183"/>
      <c r="G183"/>
      <c r="H183"/>
      <c r="I183"/>
      <c r="R183" s="33"/>
    </row>
    <row r="184" spans="4:18" x14ac:dyDescent="0.3">
      <c r="D184" s="2"/>
      <c r="E184"/>
      <c r="F184"/>
      <c r="G184"/>
      <c r="H184"/>
      <c r="I184"/>
      <c r="R184" s="33"/>
    </row>
    <row r="185" spans="4:18" x14ac:dyDescent="0.3">
      <c r="D185" s="2"/>
      <c r="E185"/>
      <c r="F185"/>
      <c r="G185"/>
      <c r="H185"/>
      <c r="I185"/>
      <c r="J185" s="58"/>
      <c r="R185" s="33"/>
    </row>
    <row r="186" spans="4:18" x14ac:dyDescent="0.3">
      <c r="D186" s="2"/>
      <c r="E186"/>
      <c r="F186"/>
      <c r="G186"/>
      <c r="H186"/>
      <c r="I186"/>
      <c r="R186" s="33"/>
    </row>
    <row r="187" spans="4:18" x14ac:dyDescent="0.3">
      <c r="D187" s="2"/>
      <c r="E187"/>
      <c r="F187"/>
      <c r="G187"/>
      <c r="H187"/>
      <c r="I187"/>
      <c r="J187"/>
      <c r="K187"/>
      <c r="R187" s="33"/>
    </row>
    <row r="188" spans="4:18" x14ac:dyDescent="0.3">
      <c r="D188" s="2"/>
      <c r="E188"/>
      <c r="F188"/>
      <c r="G188"/>
      <c r="H188"/>
      <c r="I188"/>
      <c r="J188" s="3"/>
      <c r="K188"/>
      <c r="P188" s="3"/>
      <c r="R188" s="33"/>
    </row>
    <row r="189" spans="4:18" x14ac:dyDescent="0.3">
      <c r="D189" s="2"/>
      <c r="E189"/>
      <c r="F189"/>
      <c r="G189"/>
      <c r="H189"/>
      <c r="I189"/>
      <c r="J189" s="3"/>
      <c r="R189" s="33"/>
    </row>
    <row r="190" spans="4:18" x14ac:dyDescent="0.3">
      <c r="R190" s="33"/>
    </row>
    <row r="191" spans="4:18" x14ac:dyDescent="0.3">
      <c r="R191" s="33"/>
    </row>
    <row r="192" spans="4:18" x14ac:dyDescent="0.3">
      <c r="R192" s="33"/>
    </row>
    <row r="193" spans="18:18" x14ac:dyDescent="0.3">
      <c r="R193" s="33"/>
    </row>
    <row r="194" spans="18:18" x14ac:dyDescent="0.3">
      <c r="R194" s="33"/>
    </row>
  </sheetData>
  <sortState ref="A2:Q102">
    <sortCondition ref="B2:B102"/>
  </sortState>
  <pageMargins left="0" right="0" top="0.25" bottom="0.25" header="0.33" footer="0.25"/>
  <pageSetup scale="55" orientation="landscape" r:id="rId2"/>
  <rowBreaks count="3" manualBreakCount="3">
    <brk id="60" max="17" man="1"/>
    <brk id="123" max="17" man="1"/>
    <brk id="174" max="16383" man="1"/>
  </rowBreaks>
  <colBreaks count="1" manualBreakCount="1">
    <brk id="20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5"/>
  <sheetViews>
    <sheetView zoomScale="85" zoomScaleNormal="85" workbookViewId="0">
      <pane ySplit="1" topLeftCell="A2" activePane="bottomLeft" state="frozen"/>
      <selection pane="bottomLeft" activeCell="B10" sqref="B10"/>
    </sheetView>
  </sheetViews>
  <sheetFormatPr defaultRowHeight="16.8" x14ac:dyDescent="0.3"/>
  <cols>
    <col min="1" max="1" width="13.375" style="19" bestFit="1" customWidth="1"/>
    <col min="2" max="2" width="29.5" style="18" bestFit="1" customWidth="1"/>
    <col min="3" max="3" width="13.625" style="19" customWidth="1"/>
    <col min="4" max="4" width="32.125" style="18" customWidth="1"/>
    <col min="5" max="5" width="13.75" style="18" customWidth="1"/>
    <col min="6" max="6" width="16.125" style="20" customWidth="1"/>
    <col min="7" max="7" width="17.5" style="20" customWidth="1"/>
    <col min="8" max="8" width="18.375" style="20" customWidth="1"/>
    <col min="9" max="9" width="17.5" style="20" customWidth="1"/>
    <col min="10" max="10" width="16.125" style="20" customWidth="1"/>
    <col min="11" max="11" width="16.625" style="20" bestFit="1" customWidth="1"/>
    <col min="12" max="12" width="17.875" style="20" customWidth="1"/>
    <col min="13" max="13" width="18.5" style="20" bestFit="1" customWidth="1"/>
    <col min="14" max="14" width="12" style="18" bestFit="1" customWidth="1"/>
    <col min="15" max="15" width="23.375" style="21" bestFit="1" customWidth="1"/>
    <col min="16" max="16" width="22.25" style="28" bestFit="1" customWidth="1"/>
    <col min="17" max="17" width="19" style="28" bestFit="1" customWidth="1"/>
    <col min="18" max="18" width="14.75" bestFit="1" customWidth="1"/>
    <col min="19" max="19" width="21.5" style="18" bestFit="1" customWidth="1"/>
    <col min="20" max="20" width="19" style="29" bestFit="1" customWidth="1"/>
    <col min="21" max="21" width="16.75" style="18" bestFit="1" customWidth="1"/>
    <col min="22" max="22" width="12.375" style="18" bestFit="1" customWidth="1"/>
    <col min="23" max="16384" width="9" style="18"/>
  </cols>
  <sheetData>
    <row r="1" spans="1:21" s="12" customFormat="1" x14ac:dyDescent="0.4">
      <c r="A1" s="5" t="s">
        <v>28</v>
      </c>
      <c r="B1" s="6" t="s">
        <v>92</v>
      </c>
      <c r="C1" s="5" t="s">
        <v>29</v>
      </c>
      <c r="D1" s="7" t="s">
        <v>93</v>
      </c>
      <c r="E1" s="7" t="s">
        <v>30</v>
      </c>
      <c r="F1" s="8" t="s">
        <v>94</v>
      </c>
      <c r="G1" s="8" t="s">
        <v>95</v>
      </c>
      <c r="H1" s="8" t="s">
        <v>96</v>
      </c>
      <c r="I1" s="8" t="s">
        <v>97</v>
      </c>
      <c r="J1" s="8" t="s">
        <v>98</v>
      </c>
      <c r="K1" s="9" t="s">
        <v>260</v>
      </c>
      <c r="L1" s="8" t="s">
        <v>99</v>
      </c>
      <c r="M1" s="9" t="s">
        <v>261</v>
      </c>
      <c r="N1" s="5" t="s">
        <v>31</v>
      </c>
      <c r="O1" s="9" t="s">
        <v>260</v>
      </c>
      <c r="P1" s="9" t="s">
        <v>262</v>
      </c>
      <c r="Q1" s="75" t="s">
        <v>99</v>
      </c>
      <c r="T1" s="65"/>
    </row>
    <row r="2" spans="1:21" x14ac:dyDescent="0.4">
      <c r="A2" s="107" t="s">
        <v>33</v>
      </c>
      <c r="B2" s="14" t="str">
        <f>VLOOKUP(A2,Lookup!$E$2:$F$103,2,FALSE)</f>
        <v>BP Amoco</v>
      </c>
      <c r="C2" s="108" t="s">
        <v>320</v>
      </c>
      <c r="D2" s="15">
        <f>VLOOKUP(C2,Lookup!$A$2:$B$250,2,FALSE)</f>
        <v>0</v>
      </c>
      <c r="E2" s="12">
        <v>52946</v>
      </c>
      <c r="F2" s="76">
        <v>0</v>
      </c>
      <c r="G2" s="16">
        <v>70001</v>
      </c>
      <c r="H2" s="16">
        <v>0</v>
      </c>
      <c r="I2" s="16">
        <f t="shared" ref="I2:I33" si="0">F2+G2+H2</f>
        <v>70001</v>
      </c>
      <c r="J2" s="63">
        <v>71616</v>
      </c>
      <c r="K2" s="63">
        <f t="shared" ref="K2:K33" si="1">I2-J2</f>
        <v>-1615</v>
      </c>
      <c r="L2" s="63">
        <v>-35</v>
      </c>
      <c r="M2" s="63">
        <f t="shared" ref="M2:M33" si="2">K2+L2</f>
        <v>-1650</v>
      </c>
      <c r="N2" s="60">
        <v>90.195899999999995</v>
      </c>
      <c r="O2" s="78">
        <v>-148823.24</v>
      </c>
      <c r="P2" s="17">
        <f t="shared" ref="P2:P33" si="3">K2*N2</f>
        <v>-145666.37849999999</v>
      </c>
      <c r="Q2" s="17">
        <f t="shared" ref="Q2:Q33" si="4">L2*N2</f>
        <v>-3156.8564999999999</v>
      </c>
      <c r="R2" s="66">
        <f t="shared" ref="R2:R33" si="5">P2+Q2-O2</f>
        <v>5.0000000046566129E-3</v>
      </c>
      <c r="S2" s="72"/>
      <c r="U2" s="64"/>
    </row>
    <row r="3" spans="1:21" x14ac:dyDescent="0.4">
      <c r="A3" s="107" t="s">
        <v>33</v>
      </c>
      <c r="B3" s="14" t="str">
        <f>VLOOKUP(A3,Lookup!$E$2:$F$103,2,FALSE)</f>
        <v>BP Amoco</v>
      </c>
      <c r="C3" s="13" t="s">
        <v>38</v>
      </c>
      <c r="D3" s="15" t="str">
        <f>VLOOKUP(C3,Lookup!$A$2:$B$250,2,FALSE)</f>
        <v>High Sulfur Natural Gasoline</v>
      </c>
      <c r="E3" s="12">
        <v>52946</v>
      </c>
      <c r="F3" s="76">
        <v>0</v>
      </c>
      <c r="G3" s="16">
        <v>0</v>
      </c>
      <c r="H3" s="16">
        <v>126</v>
      </c>
      <c r="I3" s="16">
        <f t="shared" si="0"/>
        <v>126</v>
      </c>
      <c r="J3" s="63">
        <v>0</v>
      </c>
      <c r="K3" s="63">
        <f t="shared" si="1"/>
        <v>126</v>
      </c>
      <c r="L3" s="63">
        <v>0</v>
      </c>
      <c r="M3" s="63">
        <f t="shared" si="2"/>
        <v>126</v>
      </c>
      <c r="N3" s="60">
        <v>90.195899999999995</v>
      </c>
      <c r="O3" s="78">
        <v>11364.68</v>
      </c>
      <c r="P3" s="17">
        <f t="shared" si="3"/>
        <v>11364.6834</v>
      </c>
      <c r="Q3" s="17">
        <f t="shared" si="4"/>
        <v>0</v>
      </c>
      <c r="R3" s="66">
        <f t="shared" si="5"/>
        <v>3.3999999996012775E-3</v>
      </c>
      <c r="S3" s="72"/>
      <c r="U3" s="64"/>
    </row>
    <row r="4" spans="1:21" x14ac:dyDescent="0.4">
      <c r="A4" s="107" t="s">
        <v>37</v>
      </c>
      <c r="B4" s="14" t="str">
        <f>VLOOKUP(A4,Lookup!$E$2:$F$103,2,FALSE)</f>
        <v>BP North Am</v>
      </c>
      <c r="C4" s="13" t="s">
        <v>38</v>
      </c>
      <c r="D4" s="15" t="str">
        <f>VLOOKUP(C4,Lookup!$A$2:$B$250,2,FALSE)</f>
        <v>High Sulfur Natural Gasoline</v>
      </c>
      <c r="E4" s="12">
        <v>52950</v>
      </c>
      <c r="F4" s="76">
        <v>681852</v>
      </c>
      <c r="G4" s="16">
        <v>937206</v>
      </c>
      <c r="H4" s="16">
        <v>-1095477</v>
      </c>
      <c r="I4" s="16">
        <f t="shared" si="0"/>
        <v>523581</v>
      </c>
      <c r="J4" s="63">
        <v>540594</v>
      </c>
      <c r="K4" s="63">
        <f t="shared" si="1"/>
        <v>-17013</v>
      </c>
      <c r="L4" s="63">
        <v>-469</v>
      </c>
      <c r="M4" s="63">
        <f t="shared" si="2"/>
        <v>-17482</v>
      </c>
      <c r="N4" s="60">
        <v>90.195899999999995</v>
      </c>
      <c r="O4" s="78">
        <v>-1576804.72</v>
      </c>
      <c r="P4" s="17">
        <f t="shared" si="3"/>
        <v>-1534502.8466999999</v>
      </c>
      <c r="Q4" s="17">
        <f t="shared" si="4"/>
        <v>-42301.877099999998</v>
      </c>
      <c r="R4" s="66">
        <f t="shared" si="5"/>
        <v>-3.7999998312443495E-3</v>
      </c>
      <c r="S4" s="72"/>
      <c r="U4" s="64"/>
    </row>
    <row r="5" spans="1:21" x14ac:dyDescent="0.4">
      <c r="A5" s="107" t="s">
        <v>39</v>
      </c>
      <c r="B5" s="14" t="str">
        <f>VLOOKUP(A5,Lookup!$E$2:$F$103,2,FALSE)</f>
        <v>Cenovus Energy</v>
      </c>
      <c r="C5" s="13" t="s">
        <v>38</v>
      </c>
      <c r="D5" s="15" t="str">
        <f>VLOOKUP(C5,Lookup!$A$2:$B$250,2,FALSE)</f>
        <v>High Sulfur Natural Gasoline</v>
      </c>
      <c r="E5" s="12">
        <v>52951</v>
      </c>
      <c r="F5" s="76">
        <v>205002</v>
      </c>
      <c r="G5" s="16">
        <v>675673</v>
      </c>
      <c r="H5" s="16">
        <v>-646924</v>
      </c>
      <c r="I5" s="16">
        <f t="shared" si="0"/>
        <v>233751</v>
      </c>
      <c r="J5" s="63">
        <v>246000</v>
      </c>
      <c r="K5" s="63">
        <f t="shared" si="1"/>
        <v>-12249</v>
      </c>
      <c r="L5" s="63">
        <v>-338</v>
      </c>
      <c r="M5" s="63">
        <f t="shared" si="2"/>
        <v>-12587</v>
      </c>
      <c r="N5" s="60">
        <v>90.195899999999995</v>
      </c>
      <c r="O5" s="78">
        <v>-1135295.79</v>
      </c>
      <c r="P5" s="17">
        <f t="shared" si="3"/>
        <v>-1104809.5791</v>
      </c>
      <c r="Q5" s="17">
        <f t="shared" si="4"/>
        <v>-30486.214199999999</v>
      </c>
      <c r="R5" s="66">
        <f t="shared" si="5"/>
        <v>-3.2999999821186066E-3</v>
      </c>
      <c r="S5" s="72"/>
      <c r="U5" s="64"/>
    </row>
    <row r="6" spans="1:21" x14ac:dyDescent="0.4">
      <c r="A6" s="107" t="s">
        <v>45</v>
      </c>
      <c r="B6" s="14" t="str">
        <f>VLOOKUP(A6,Lookup!$E$2:$F$103,2,FALSE)</f>
        <v>Canada Imperial Oil</v>
      </c>
      <c r="C6" s="13" t="s">
        <v>38</v>
      </c>
      <c r="D6" s="15" t="str">
        <f>VLOOKUP(C6,Lookup!$A$2:$B$250,2,FALSE)</f>
        <v>High Sulfur Natural Gasoline</v>
      </c>
      <c r="E6" s="12">
        <v>52954</v>
      </c>
      <c r="F6" s="76">
        <v>165501</v>
      </c>
      <c r="G6" s="16">
        <v>310008</v>
      </c>
      <c r="H6" s="16">
        <v>-332008</v>
      </c>
      <c r="I6" s="16">
        <f t="shared" si="0"/>
        <v>143501</v>
      </c>
      <c r="J6" s="63">
        <v>149889</v>
      </c>
      <c r="K6" s="63">
        <f t="shared" si="1"/>
        <v>-6388</v>
      </c>
      <c r="L6" s="63">
        <v>-155</v>
      </c>
      <c r="M6" s="63">
        <f t="shared" si="2"/>
        <v>-6543</v>
      </c>
      <c r="N6" s="60">
        <v>90.195899999999995</v>
      </c>
      <c r="O6" s="78">
        <v>-590151.77</v>
      </c>
      <c r="P6" s="17">
        <f t="shared" si="3"/>
        <v>-576171.40919999999</v>
      </c>
      <c r="Q6" s="17">
        <f t="shared" si="4"/>
        <v>-13980.3645</v>
      </c>
      <c r="R6" s="66">
        <f t="shared" si="5"/>
        <v>-3.7000000011175871E-3</v>
      </c>
      <c r="S6" s="72"/>
      <c r="U6" s="64"/>
    </row>
    <row r="7" spans="1:21" x14ac:dyDescent="0.4">
      <c r="A7" s="107" t="s">
        <v>60</v>
      </c>
      <c r="B7" s="14" t="str">
        <f>VLOOKUP(A7,Lookup!$E$2:$F$103,2,FALSE)</f>
        <v>HollyFrontier</v>
      </c>
      <c r="C7" s="13" t="s">
        <v>38</v>
      </c>
      <c r="D7" s="15" t="str">
        <f>VLOOKUP(C7,Lookup!$A$2:$B$250,2,FALSE)</f>
        <v>High Sulfur Natural Gasoline</v>
      </c>
      <c r="E7" s="12">
        <v>52968</v>
      </c>
      <c r="F7" s="76">
        <v>0</v>
      </c>
      <c r="G7" s="16">
        <v>70001</v>
      </c>
      <c r="H7" s="16">
        <v>0</v>
      </c>
      <c r="I7" s="16">
        <f t="shared" si="0"/>
        <v>70001</v>
      </c>
      <c r="J7" s="63">
        <v>70001</v>
      </c>
      <c r="K7" s="63">
        <f t="shared" si="1"/>
        <v>0</v>
      </c>
      <c r="L7" s="63">
        <v>-35</v>
      </c>
      <c r="M7" s="63">
        <f t="shared" si="2"/>
        <v>-35</v>
      </c>
      <c r="N7" s="61">
        <v>90.195899999999995</v>
      </c>
      <c r="O7" s="78">
        <v>-3156.86</v>
      </c>
      <c r="P7" s="17">
        <f t="shared" si="3"/>
        <v>0</v>
      </c>
      <c r="Q7" s="17">
        <f t="shared" si="4"/>
        <v>-3156.8564999999999</v>
      </c>
      <c r="R7" s="66">
        <f t="shared" si="5"/>
        <v>3.5000000002582965E-3</v>
      </c>
      <c r="S7" s="72"/>
      <c r="U7" s="64"/>
    </row>
    <row r="8" spans="1:21" x14ac:dyDescent="0.4">
      <c r="A8" s="107" t="s">
        <v>289</v>
      </c>
      <c r="B8" s="14" t="str">
        <f>VLOOKUP(A8,Lookup!$E$2:$F$103,2,FALSE)</f>
        <v>Huskey</v>
      </c>
      <c r="C8" s="13" t="s">
        <v>38</v>
      </c>
      <c r="D8" s="15" t="str">
        <f>VLOOKUP(C8,Lookup!$A$2:$B$250,2,FALSE)</f>
        <v>High Sulfur Natural Gasoline</v>
      </c>
      <c r="E8" s="12">
        <v>52969</v>
      </c>
      <c r="F8" s="76">
        <v>101596</v>
      </c>
      <c r="G8" s="16">
        <v>255213</v>
      </c>
      <c r="H8" s="16">
        <v>-261163</v>
      </c>
      <c r="I8" s="16">
        <f t="shared" si="0"/>
        <v>95646</v>
      </c>
      <c r="J8" s="63">
        <v>100898</v>
      </c>
      <c r="K8" s="63">
        <f t="shared" si="1"/>
        <v>-5252</v>
      </c>
      <c r="L8" s="63">
        <v>-128</v>
      </c>
      <c r="M8" s="63">
        <f t="shared" si="2"/>
        <v>-5380</v>
      </c>
      <c r="N8" s="61">
        <v>90.195899999999995</v>
      </c>
      <c r="O8" s="78">
        <v>-485253.94</v>
      </c>
      <c r="P8" s="17">
        <f t="shared" si="3"/>
        <v>-473708.86679999996</v>
      </c>
      <c r="Q8" s="17">
        <f t="shared" si="4"/>
        <v>-11545.075199999999</v>
      </c>
      <c r="R8" s="66">
        <f t="shared" si="5"/>
        <v>-1.9999999785795808E-3</v>
      </c>
      <c r="S8" s="72"/>
      <c r="U8" s="64"/>
    </row>
    <row r="9" spans="1:21" x14ac:dyDescent="0.4">
      <c r="A9" s="107" t="s">
        <v>81</v>
      </c>
      <c r="B9" s="14" t="str">
        <f>VLOOKUP(A9,Lookup!$E$2:$F$103,2,FALSE)</f>
        <v>Statoil</v>
      </c>
      <c r="C9" s="13" t="s">
        <v>38</v>
      </c>
      <c r="D9" s="15" t="str">
        <f>VLOOKUP(C9,Lookup!$A$2:$B$250,2,FALSE)</f>
        <v>High Sulfur Natural Gasoline</v>
      </c>
      <c r="E9" s="12">
        <v>52983</v>
      </c>
      <c r="F9" s="76">
        <v>52731</v>
      </c>
      <c r="G9" s="16">
        <v>50001</v>
      </c>
      <c r="H9" s="16">
        <v>-51006</v>
      </c>
      <c r="I9" s="16">
        <f t="shared" si="0"/>
        <v>51726</v>
      </c>
      <c r="J9" s="63">
        <v>52002</v>
      </c>
      <c r="K9" s="63">
        <f t="shared" si="1"/>
        <v>-276</v>
      </c>
      <c r="L9" s="63">
        <v>-25</v>
      </c>
      <c r="M9" s="63">
        <f t="shared" si="2"/>
        <v>-301</v>
      </c>
      <c r="N9" s="60">
        <v>90.195899999999995</v>
      </c>
      <c r="O9" s="78">
        <v>-27148.97</v>
      </c>
      <c r="P9" s="17">
        <f t="shared" si="3"/>
        <v>-24894.0684</v>
      </c>
      <c r="Q9" s="17">
        <f t="shared" si="4"/>
        <v>-2254.8975</v>
      </c>
      <c r="R9" s="66">
        <f t="shared" si="5"/>
        <v>4.1000000019266736E-3</v>
      </c>
      <c r="S9" s="72"/>
      <c r="U9" s="64"/>
    </row>
    <row r="10" spans="1:21" x14ac:dyDescent="0.4">
      <c r="A10" s="107" t="s">
        <v>88</v>
      </c>
      <c r="B10" s="14" t="str">
        <f>VLOOKUP(A10,Lookup!$E$2:$F$103,2,FALSE)</f>
        <v>Valero</v>
      </c>
      <c r="C10" s="13">
        <v>52</v>
      </c>
      <c r="D10" s="15" t="str">
        <f>VLOOKUP(C10,Lookup!$A$2:$B$250,2,FALSE)</f>
        <v>Jet Fuel A     WPL-Q</v>
      </c>
      <c r="E10" s="46">
        <v>52993</v>
      </c>
      <c r="F10" s="76">
        <v>0</v>
      </c>
      <c r="G10" s="47">
        <v>25001</v>
      </c>
      <c r="H10" s="47">
        <v>-24491</v>
      </c>
      <c r="I10" s="16">
        <f t="shared" si="0"/>
        <v>510</v>
      </c>
      <c r="J10" s="63">
        <v>0</v>
      </c>
      <c r="K10" s="63">
        <f t="shared" si="1"/>
        <v>510</v>
      </c>
      <c r="L10" s="63">
        <v>-13</v>
      </c>
      <c r="M10" s="63">
        <f t="shared" si="2"/>
        <v>497</v>
      </c>
      <c r="N10" s="61">
        <v>103.3678</v>
      </c>
      <c r="O10" s="78">
        <v>51373.8</v>
      </c>
      <c r="P10" s="17">
        <f t="shared" si="3"/>
        <v>52717.578000000001</v>
      </c>
      <c r="Q10" s="17">
        <f t="shared" si="4"/>
        <v>-1343.7814000000001</v>
      </c>
      <c r="R10" s="66">
        <f t="shared" si="5"/>
        <v>-3.4000000014202669E-3</v>
      </c>
      <c r="S10" s="72"/>
      <c r="U10" s="64"/>
    </row>
    <row r="11" spans="1:21" x14ac:dyDescent="0.4">
      <c r="A11" s="107" t="s">
        <v>32</v>
      </c>
      <c r="B11" s="14" t="str">
        <f>VLOOKUP(A11,Lookup!$E$2:$F$103,2,FALSE)</f>
        <v>American Airlines</v>
      </c>
      <c r="C11" s="108">
        <v>51</v>
      </c>
      <c r="D11" s="15" t="str">
        <f>VLOOKUP(C11,Lookup!$A$2:$B$250,2,FALSE)</f>
        <v>Jet Fuel A .30S FJ-1</v>
      </c>
      <c r="E11" s="12">
        <v>52945</v>
      </c>
      <c r="F11" s="76">
        <v>173827</v>
      </c>
      <c r="G11" s="16">
        <v>350011</v>
      </c>
      <c r="H11" s="16">
        <v>-300221</v>
      </c>
      <c r="I11" s="16">
        <f t="shared" si="0"/>
        <v>223617</v>
      </c>
      <c r="J11" s="63">
        <v>220108</v>
      </c>
      <c r="K11" s="63">
        <f t="shared" si="1"/>
        <v>3509</v>
      </c>
      <c r="L11" s="63">
        <v>-175</v>
      </c>
      <c r="M11" s="63">
        <f t="shared" si="2"/>
        <v>3334</v>
      </c>
      <c r="N11" s="60">
        <v>103.3678</v>
      </c>
      <c r="O11" s="78">
        <v>344628.25</v>
      </c>
      <c r="P11" s="17">
        <f t="shared" si="3"/>
        <v>362717.6102</v>
      </c>
      <c r="Q11" s="17">
        <f t="shared" si="4"/>
        <v>-18089.365000000002</v>
      </c>
      <c r="R11" s="66">
        <f t="shared" si="5"/>
        <v>-4.7999999951571226E-3</v>
      </c>
      <c r="S11" s="72"/>
      <c r="U11" s="64"/>
    </row>
    <row r="12" spans="1:21" x14ac:dyDescent="0.4">
      <c r="A12" s="107" t="s">
        <v>33</v>
      </c>
      <c r="B12" s="14" t="str">
        <f>VLOOKUP(A12,Lookup!$E$2:$F$103,2,FALSE)</f>
        <v>BP Amoco</v>
      </c>
      <c r="C12" s="13">
        <v>51</v>
      </c>
      <c r="D12" s="15" t="str">
        <f>VLOOKUP(C12,Lookup!$A$2:$B$250,2,FALSE)</f>
        <v>Jet Fuel A .30S FJ-1</v>
      </c>
      <c r="E12" s="12">
        <v>52946</v>
      </c>
      <c r="F12" s="76">
        <v>52525</v>
      </c>
      <c r="G12" s="16">
        <v>125017</v>
      </c>
      <c r="H12" s="16">
        <v>-122308</v>
      </c>
      <c r="I12" s="16">
        <f t="shared" si="0"/>
        <v>55234</v>
      </c>
      <c r="J12" s="63">
        <v>51175</v>
      </c>
      <c r="K12" s="63">
        <f t="shared" si="1"/>
        <v>4059</v>
      </c>
      <c r="L12" s="63">
        <v>-63</v>
      </c>
      <c r="M12" s="63">
        <f t="shared" si="2"/>
        <v>3996</v>
      </c>
      <c r="N12" s="60">
        <v>103.3678</v>
      </c>
      <c r="O12" s="78">
        <v>413057.73</v>
      </c>
      <c r="P12" s="17">
        <f t="shared" si="3"/>
        <v>419569.90020000003</v>
      </c>
      <c r="Q12" s="17">
        <f t="shared" si="4"/>
        <v>-6512.1714000000002</v>
      </c>
      <c r="R12" s="66">
        <f t="shared" si="5"/>
        <v>-1.1999999405816197E-3</v>
      </c>
      <c r="S12" s="72"/>
      <c r="U12" s="64"/>
    </row>
    <row r="13" spans="1:21" x14ac:dyDescent="0.4">
      <c r="A13" s="107" t="s">
        <v>55</v>
      </c>
      <c r="B13" s="14" t="str">
        <f>VLOOKUP(A13,Lookup!$E$2:$F$103,2,FALSE)</f>
        <v>Epsilon Trading</v>
      </c>
      <c r="C13" s="13">
        <v>51</v>
      </c>
      <c r="D13" s="15" t="str">
        <f>VLOOKUP(C13,Lookup!$A$2:$B$250,2,FALSE)</f>
        <v>Jet Fuel A .30S FJ-1</v>
      </c>
      <c r="E13" s="12">
        <v>52959</v>
      </c>
      <c r="F13" s="76">
        <v>42503</v>
      </c>
      <c r="G13" s="16">
        <v>25000</v>
      </c>
      <c r="H13" s="16">
        <v>-50900</v>
      </c>
      <c r="I13" s="16">
        <f t="shared" si="0"/>
        <v>16603</v>
      </c>
      <c r="J13" s="63">
        <v>15100</v>
      </c>
      <c r="K13" s="63">
        <f t="shared" si="1"/>
        <v>1503</v>
      </c>
      <c r="L13" s="63">
        <v>-12</v>
      </c>
      <c r="M13" s="63">
        <f t="shared" si="2"/>
        <v>1491</v>
      </c>
      <c r="N13" s="60">
        <v>103.3678</v>
      </c>
      <c r="O13" s="78">
        <v>154121.39000000001</v>
      </c>
      <c r="P13" s="17">
        <f t="shared" si="3"/>
        <v>155361.8034</v>
      </c>
      <c r="Q13" s="17">
        <f t="shared" si="4"/>
        <v>-1240.4136000000001</v>
      </c>
      <c r="R13" s="66">
        <f t="shared" si="5"/>
        <v>-2.0000000949949026E-4</v>
      </c>
      <c r="S13" s="72"/>
      <c r="U13" s="64"/>
    </row>
    <row r="14" spans="1:21" x14ac:dyDescent="0.4">
      <c r="A14" s="107" t="s">
        <v>57</v>
      </c>
      <c r="B14" s="14" t="str">
        <f>VLOOKUP(A14,Lookup!$E$2:$F$103,2,FALSE)</f>
        <v>Flint Hills</v>
      </c>
      <c r="C14" s="13">
        <v>51</v>
      </c>
      <c r="D14" s="15" t="str">
        <f>VLOOKUP(C14,Lookup!$A$2:$B$250,2,FALSE)</f>
        <v>Jet Fuel A .30S FJ-1</v>
      </c>
      <c r="E14" s="12">
        <v>52962</v>
      </c>
      <c r="F14" s="76">
        <v>0</v>
      </c>
      <c r="G14" s="16">
        <v>25005</v>
      </c>
      <c r="H14" s="16">
        <v>-24500</v>
      </c>
      <c r="I14" s="16">
        <f t="shared" si="0"/>
        <v>505</v>
      </c>
      <c r="J14" s="63">
        <v>0</v>
      </c>
      <c r="K14" s="63">
        <f t="shared" si="1"/>
        <v>505</v>
      </c>
      <c r="L14" s="63">
        <v>-13</v>
      </c>
      <c r="M14" s="63">
        <f t="shared" si="2"/>
        <v>492</v>
      </c>
      <c r="N14" s="60">
        <v>103.3678</v>
      </c>
      <c r="O14" s="78">
        <v>50856.959999999999</v>
      </c>
      <c r="P14" s="17">
        <f t="shared" si="3"/>
        <v>52200.739000000001</v>
      </c>
      <c r="Q14" s="17">
        <f t="shared" si="4"/>
        <v>-1343.7814000000001</v>
      </c>
      <c r="R14" s="66">
        <f t="shared" si="5"/>
        <v>-2.3999999975785613E-3</v>
      </c>
      <c r="S14" s="72"/>
      <c r="U14" s="64"/>
    </row>
    <row r="15" spans="1:21" x14ac:dyDescent="0.4">
      <c r="A15" s="107" t="s">
        <v>75</v>
      </c>
      <c r="B15" s="14" t="str">
        <f>VLOOKUP(A15,Lookup!$E$2:$F$103,2,FALSE)</f>
        <v>Phillips</v>
      </c>
      <c r="C15" s="19">
        <v>51</v>
      </c>
      <c r="D15" s="15" t="str">
        <f>VLOOKUP(C15,Lookup!$A$2:$B$250,2,FALSE)</f>
        <v>Jet Fuel A .30S FJ-1</v>
      </c>
      <c r="E15" s="18">
        <v>52980</v>
      </c>
      <c r="F15" s="76">
        <v>281411</v>
      </c>
      <c r="G15" s="16">
        <v>172388</v>
      </c>
      <c r="H15" s="16">
        <v>-388027</v>
      </c>
      <c r="I15" s="16">
        <f t="shared" si="0"/>
        <v>65772</v>
      </c>
      <c r="J15" s="63">
        <v>54409</v>
      </c>
      <c r="K15" s="63">
        <f t="shared" si="1"/>
        <v>11363</v>
      </c>
      <c r="L15" s="63">
        <v>-86</v>
      </c>
      <c r="M15" s="63">
        <f t="shared" si="2"/>
        <v>11277</v>
      </c>
      <c r="N15" s="73">
        <v>103.3678</v>
      </c>
      <c r="O15" s="91">
        <v>1165678.68</v>
      </c>
      <c r="P15" s="17">
        <f t="shared" si="3"/>
        <v>1174568.3114</v>
      </c>
      <c r="Q15" s="17">
        <f t="shared" si="4"/>
        <v>-8889.6308000000008</v>
      </c>
      <c r="R15" s="66">
        <f t="shared" si="5"/>
        <v>6.0000014491379261E-4</v>
      </c>
      <c r="S15" s="72"/>
      <c r="U15" s="64"/>
    </row>
    <row r="16" spans="1:21" x14ac:dyDescent="0.4">
      <c r="A16" s="107" t="s">
        <v>82</v>
      </c>
      <c r="B16" s="14" t="str">
        <f>VLOOKUP(A16,Lookup!$E$2:$F$103,2,FALSE)</f>
        <v>SW Jet</v>
      </c>
      <c r="C16" s="108">
        <v>51</v>
      </c>
      <c r="D16" s="15" t="str">
        <f>VLOOKUP(C16,Lookup!$A$2:$B$250,2,FALSE)</f>
        <v>Jet Fuel A .30S FJ-1</v>
      </c>
      <c r="E16" s="12">
        <v>52985</v>
      </c>
      <c r="F16" s="76">
        <v>51780</v>
      </c>
      <c r="G16" s="16">
        <v>181328</v>
      </c>
      <c r="H16" s="16">
        <v>-121216</v>
      </c>
      <c r="I16" s="16">
        <f t="shared" si="0"/>
        <v>111892</v>
      </c>
      <c r="J16" s="63">
        <v>108673</v>
      </c>
      <c r="K16" s="63">
        <f t="shared" si="1"/>
        <v>3219</v>
      </c>
      <c r="L16" s="63">
        <v>-91</v>
      </c>
      <c r="M16" s="63">
        <f t="shared" si="2"/>
        <v>3128</v>
      </c>
      <c r="N16" s="60">
        <v>103.3678</v>
      </c>
      <c r="O16" s="78">
        <v>323334.48</v>
      </c>
      <c r="P16" s="17">
        <f t="shared" si="3"/>
        <v>332740.94819999998</v>
      </c>
      <c r="Q16" s="17">
        <f t="shared" si="4"/>
        <v>-9406.4698000000008</v>
      </c>
      <c r="R16" s="66">
        <f t="shared" si="5"/>
        <v>-1.6000000177882612E-3</v>
      </c>
      <c r="S16" s="72"/>
      <c r="U16" s="64"/>
    </row>
    <row r="17" spans="1:21" x14ac:dyDescent="0.4">
      <c r="A17" s="107" t="s">
        <v>83</v>
      </c>
      <c r="B17" s="14" t="str">
        <f>VLOOKUP(A17,Lookup!$E$2:$F$103,2,FALSE)</f>
        <v>Total Specialties</v>
      </c>
      <c r="C17" s="13">
        <v>51</v>
      </c>
      <c r="D17" s="15" t="str">
        <f>VLOOKUP(C17,Lookup!$A$2:$B$250,2,FALSE)</f>
        <v>Jet Fuel A .30S FJ-1</v>
      </c>
      <c r="E17" s="12">
        <v>52986</v>
      </c>
      <c r="F17" s="76">
        <v>214329</v>
      </c>
      <c r="G17" s="16">
        <v>104770</v>
      </c>
      <c r="H17" s="16">
        <v>-236460</v>
      </c>
      <c r="I17" s="16">
        <f t="shared" si="0"/>
        <v>82639</v>
      </c>
      <c r="J17" s="63">
        <v>77321</v>
      </c>
      <c r="K17" s="63">
        <f t="shared" si="1"/>
        <v>5318</v>
      </c>
      <c r="L17" s="63">
        <v>-40</v>
      </c>
      <c r="M17" s="63">
        <f t="shared" si="2"/>
        <v>5278</v>
      </c>
      <c r="N17" s="60">
        <v>103.3678</v>
      </c>
      <c r="O17" s="78">
        <v>545575.25</v>
      </c>
      <c r="P17" s="17">
        <f t="shared" si="3"/>
        <v>549709.96039999998</v>
      </c>
      <c r="Q17" s="17">
        <f t="shared" si="4"/>
        <v>-4134.7120000000004</v>
      </c>
      <c r="R17" s="66">
        <f t="shared" si="5"/>
        <v>-1.6000000759959221E-3</v>
      </c>
      <c r="S17" s="72"/>
      <c r="U17" s="64"/>
    </row>
    <row r="18" spans="1:21" x14ac:dyDescent="0.4">
      <c r="A18" s="107" t="s">
        <v>85</v>
      </c>
      <c r="B18" s="14" t="str">
        <f>VLOOKUP(A18,Lookup!$E$2:$F$103,2,FALSE)</f>
        <v>United Aviation Fuels</v>
      </c>
      <c r="C18" s="13">
        <v>51</v>
      </c>
      <c r="D18" s="15" t="str">
        <f>VLOOKUP(C18,Lookup!$A$2:$B$250,2,FALSE)</f>
        <v>Jet Fuel A .30S FJ-1</v>
      </c>
      <c r="E18" s="46">
        <v>52989</v>
      </c>
      <c r="F18" s="76">
        <v>50522</v>
      </c>
      <c r="G18" s="47">
        <v>50036</v>
      </c>
      <c r="H18" s="47">
        <v>-97982</v>
      </c>
      <c r="I18" s="16">
        <f t="shared" si="0"/>
        <v>2576</v>
      </c>
      <c r="J18" s="63">
        <v>0</v>
      </c>
      <c r="K18" s="63">
        <f t="shared" si="1"/>
        <v>2576</v>
      </c>
      <c r="L18" s="63">
        <v>-25</v>
      </c>
      <c r="M18" s="63">
        <f t="shared" si="2"/>
        <v>2551</v>
      </c>
      <c r="N18" s="61">
        <v>103.3678</v>
      </c>
      <c r="O18" s="78">
        <v>263691.26</v>
      </c>
      <c r="P18" s="17">
        <f t="shared" si="3"/>
        <v>266275.45280000003</v>
      </c>
      <c r="Q18" s="17">
        <f t="shared" si="4"/>
        <v>-2584.1950000000002</v>
      </c>
      <c r="R18" s="66">
        <f t="shared" si="5"/>
        <v>-2.199999988079071E-3</v>
      </c>
      <c r="S18" s="72"/>
      <c r="U18" s="64"/>
    </row>
    <row r="19" spans="1:21" x14ac:dyDescent="0.4">
      <c r="A19" s="107" t="s">
        <v>324</v>
      </c>
      <c r="B19" s="14" t="str">
        <f>VLOOKUP(A19,Lookup!$E$2:$F$103,2,FALSE)</f>
        <v>World Fuel</v>
      </c>
      <c r="C19" s="13">
        <v>51</v>
      </c>
      <c r="D19" s="15" t="str">
        <f>VLOOKUP(C19,Lookup!$A$2:$B$250,2,FALSE)</f>
        <v>Jet Fuel A .30S FJ-1</v>
      </c>
      <c r="E19" s="46">
        <v>52994</v>
      </c>
      <c r="F19" s="76">
        <v>114711</v>
      </c>
      <c r="G19" s="47">
        <v>593691</v>
      </c>
      <c r="H19" s="47">
        <v>-567614</v>
      </c>
      <c r="I19" s="16">
        <f t="shared" si="0"/>
        <v>140788</v>
      </c>
      <c r="J19" s="63">
        <v>117776</v>
      </c>
      <c r="K19" s="63">
        <f t="shared" si="1"/>
        <v>23012</v>
      </c>
      <c r="L19" s="63">
        <v>-297</v>
      </c>
      <c r="M19" s="63">
        <f t="shared" si="2"/>
        <v>22715</v>
      </c>
      <c r="N19" s="61">
        <v>103.3678</v>
      </c>
      <c r="O19" s="78">
        <v>2347999.58</v>
      </c>
      <c r="P19" s="17">
        <f t="shared" si="3"/>
        <v>2378699.8136</v>
      </c>
      <c r="Q19" s="17">
        <f t="shared" si="4"/>
        <v>-30700.2366</v>
      </c>
      <c r="R19" s="66">
        <f t="shared" si="5"/>
        <v>-3.0000000260770321E-3</v>
      </c>
      <c r="S19" s="72"/>
      <c r="U19" s="64"/>
    </row>
    <row r="20" spans="1:21" x14ac:dyDescent="0.4">
      <c r="A20" s="107" t="s">
        <v>88</v>
      </c>
      <c r="B20" s="14" t="str">
        <f>VLOOKUP(A20,Lookup!$E$2:$F$103,2,FALSE)</f>
        <v>Valero</v>
      </c>
      <c r="C20" s="13" t="s">
        <v>90</v>
      </c>
      <c r="D20" s="15" t="str">
        <f>VLOOKUP(C20,Lookup!$A$2:$B$250,2,FALSE)</f>
        <v>Kerosene</v>
      </c>
      <c r="E20" s="46">
        <v>52993</v>
      </c>
      <c r="F20" s="76">
        <v>0</v>
      </c>
      <c r="G20" s="47">
        <v>75096</v>
      </c>
      <c r="H20" s="47">
        <v>-82066</v>
      </c>
      <c r="I20" s="16">
        <f t="shared" si="0"/>
        <v>-6970</v>
      </c>
      <c r="J20" s="63">
        <v>0</v>
      </c>
      <c r="K20" s="63">
        <f t="shared" si="1"/>
        <v>-6970</v>
      </c>
      <c r="L20" s="63">
        <v>-38</v>
      </c>
      <c r="M20" s="63">
        <f t="shared" si="2"/>
        <v>-7008</v>
      </c>
      <c r="N20" s="61">
        <v>105.166</v>
      </c>
      <c r="O20" s="78">
        <v>-737003.33</v>
      </c>
      <c r="P20" s="17">
        <f t="shared" si="3"/>
        <v>-733007.02</v>
      </c>
      <c r="Q20" s="17">
        <f t="shared" si="4"/>
        <v>-3996.308</v>
      </c>
      <c r="R20" s="66">
        <f t="shared" si="5"/>
        <v>1.9999999785795808E-3</v>
      </c>
      <c r="S20" s="72"/>
      <c r="U20" s="64"/>
    </row>
    <row r="21" spans="1:21" x14ac:dyDescent="0.4">
      <c r="A21" s="107" t="s">
        <v>65</v>
      </c>
      <c r="B21" s="14" t="str">
        <f>VLOOKUP(A21,Lookup!$E$2:$F$103,2,FALSE)</f>
        <v>Marathon Ashland</v>
      </c>
      <c r="C21" s="13">
        <v>12</v>
      </c>
      <c r="D21" s="15" t="str">
        <f>VLOOKUP(C21,Lookup!$A$2:$B$250,2,FALSE)</f>
        <v>Naphtha Heavy &gt;200ppm</v>
      </c>
      <c r="E21" s="12">
        <v>52995</v>
      </c>
      <c r="F21" s="76">
        <v>117694</v>
      </c>
      <c r="G21" s="16">
        <v>315006</v>
      </c>
      <c r="H21" s="16">
        <v>-386909</v>
      </c>
      <c r="I21" s="16">
        <f t="shared" si="0"/>
        <v>45791</v>
      </c>
      <c r="J21" s="63">
        <v>65140</v>
      </c>
      <c r="K21" s="63">
        <f t="shared" si="1"/>
        <v>-19349</v>
      </c>
      <c r="L21" s="63">
        <v>-158</v>
      </c>
      <c r="M21" s="63">
        <f t="shared" si="2"/>
        <v>-19507</v>
      </c>
      <c r="N21" s="60">
        <v>90.195899999999995</v>
      </c>
      <c r="O21" s="78">
        <v>-1759451.42</v>
      </c>
      <c r="P21" s="17">
        <f t="shared" si="3"/>
        <v>-1745200.4690999999</v>
      </c>
      <c r="Q21" s="17">
        <f t="shared" si="4"/>
        <v>-14250.9522</v>
      </c>
      <c r="R21" s="66">
        <f t="shared" si="5"/>
        <v>-1.299999887123704E-3</v>
      </c>
      <c r="S21" s="72"/>
      <c r="U21" s="64"/>
    </row>
    <row r="22" spans="1:21" x14ac:dyDescent="0.4">
      <c r="A22" s="107" t="s">
        <v>65</v>
      </c>
      <c r="B22" s="14" t="str">
        <f>VLOOKUP(A22,Lookup!$E$2:$F$103,2,FALSE)</f>
        <v>Marathon Ashland</v>
      </c>
      <c r="C22" s="13">
        <v>14</v>
      </c>
      <c r="D22" s="15" t="str">
        <f>VLOOKUP(C22,Lookup!$A$2:$B$250,2,FALSE)</f>
        <v>Natural Gasoline</v>
      </c>
      <c r="E22" s="12">
        <v>52995</v>
      </c>
      <c r="F22" s="76">
        <v>143587</v>
      </c>
      <c r="G22" s="16">
        <v>280327</v>
      </c>
      <c r="H22" s="16">
        <v>-432494</v>
      </c>
      <c r="I22" s="16">
        <f t="shared" si="0"/>
        <v>-8580</v>
      </c>
      <c r="J22" s="63">
        <v>0</v>
      </c>
      <c r="K22" s="63">
        <f t="shared" si="1"/>
        <v>-8580</v>
      </c>
      <c r="L22" s="63">
        <v>-140</v>
      </c>
      <c r="M22" s="63">
        <f t="shared" si="2"/>
        <v>-8720</v>
      </c>
      <c r="N22" s="60">
        <v>90.195899999999995</v>
      </c>
      <c r="O22" s="78">
        <v>-786508.25</v>
      </c>
      <c r="P22" s="17">
        <f t="shared" si="3"/>
        <v>-773880.82199999993</v>
      </c>
      <c r="Q22" s="17">
        <f t="shared" si="4"/>
        <v>-12627.425999999999</v>
      </c>
      <c r="R22" s="66">
        <f t="shared" si="5"/>
        <v>2.0000000949949026E-3</v>
      </c>
      <c r="S22" s="72"/>
      <c r="U22" s="64"/>
    </row>
    <row r="23" spans="1:21" x14ac:dyDescent="0.4">
      <c r="A23" s="107" t="s">
        <v>33</v>
      </c>
      <c r="B23" s="14" t="str">
        <f>VLOOKUP(A23,Lookup!$E$2:$F$103,2,FALSE)</f>
        <v>BP Amoco</v>
      </c>
      <c r="C23" s="13" t="s">
        <v>34</v>
      </c>
      <c r="D23" s="15" t="str">
        <f>VLOOKUP(C23,Lookup!$A$2:$B$250,2,FALSE)</f>
        <v>No.2FO 40C WPL ULSD OnRd</v>
      </c>
      <c r="E23" s="12">
        <v>52946</v>
      </c>
      <c r="F23" s="76">
        <v>0</v>
      </c>
      <c r="G23" s="16">
        <v>50003</v>
      </c>
      <c r="H23" s="16">
        <v>-49000</v>
      </c>
      <c r="I23" s="16">
        <f t="shared" si="0"/>
        <v>1003</v>
      </c>
      <c r="J23" s="63">
        <v>0</v>
      </c>
      <c r="K23" s="63">
        <f t="shared" si="1"/>
        <v>1003</v>
      </c>
      <c r="L23" s="63">
        <v>-25</v>
      </c>
      <c r="M23" s="63">
        <f t="shared" si="2"/>
        <v>978</v>
      </c>
      <c r="N23" s="60">
        <v>105.166</v>
      </c>
      <c r="O23" s="78">
        <v>102852.35</v>
      </c>
      <c r="P23" s="17">
        <f t="shared" si="3"/>
        <v>105481.49799999999</v>
      </c>
      <c r="Q23" s="17">
        <f t="shared" si="4"/>
        <v>-2629.15</v>
      </c>
      <c r="R23" s="66">
        <f t="shared" si="5"/>
        <v>-2.0000000076834112E-3</v>
      </c>
      <c r="S23" s="72"/>
      <c r="U23" s="64"/>
    </row>
    <row r="24" spans="1:21" x14ac:dyDescent="0.4">
      <c r="A24" s="107" t="s">
        <v>35</v>
      </c>
      <c r="B24" s="14" t="str">
        <f>VLOOKUP(A24,Lookup!$E$2:$F$103,2,FALSE)</f>
        <v>Apex Oil</v>
      </c>
      <c r="C24" s="13" t="s">
        <v>34</v>
      </c>
      <c r="D24" s="15" t="str">
        <f>VLOOKUP(C24,Lookup!$A$2:$B$250,2,FALSE)</f>
        <v>No.2FO 40C WPL ULSD OnRd</v>
      </c>
      <c r="E24" s="12">
        <v>52947</v>
      </c>
      <c r="F24" s="76">
        <v>0</v>
      </c>
      <c r="G24" s="16">
        <v>100005</v>
      </c>
      <c r="H24" s="16">
        <v>-73493</v>
      </c>
      <c r="I24" s="16">
        <f t="shared" si="0"/>
        <v>26512</v>
      </c>
      <c r="J24" s="63">
        <v>25001</v>
      </c>
      <c r="K24" s="63">
        <f t="shared" si="1"/>
        <v>1511</v>
      </c>
      <c r="L24" s="63">
        <v>-50</v>
      </c>
      <c r="M24" s="63">
        <f t="shared" si="2"/>
        <v>1461</v>
      </c>
      <c r="N24" s="60">
        <v>105.166</v>
      </c>
      <c r="O24" s="78">
        <v>153647.53</v>
      </c>
      <c r="P24" s="17">
        <f t="shared" si="3"/>
        <v>158905.826</v>
      </c>
      <c r="Q24" s="17">
        <f t="shared" si="4"/>
        <v>-5258.3</v>
      </c>
      <c r="R24" s="66">
        <f t="shared" si="5"/>
        <v>-3.999999986262992E-3</v>
      </c>
      <c r="S24" s="72"/>
      <c r="U24" s="64"/>
    </row>
    <row r="25" spans="1:21" x14ac:dyDescent="0.4">
      <c r="A25" s="107" t="s">
        <v>321</v>
      </c>
      <c r="B25" s="14" t="e">
        <f>VLOOKUP(A25,Lookup!$E$2:$F$103,2,FALSE)</f>
        <v>#N/A</v>
      </c>
      <c r="C25" s="13" t="s">
        <v>34</v>
      </c>
      <c r="D25" s="15" t="str">
        <f>VLOOKUP(C25,Lookup!$A$2:$B$250,2,FALSE)</f>
        <v>No.2FO 40C WPL ULSD OnRd</v>
      </c>
      <c r="E25" s="12">
        <v>52949</v>
      </c>
      <c r="F25" s="76">
        <v>0</v>
      </c>
      <c r="G25" s="16">
        <v>25000</v>
      </c>
      <c r="H25" s="16">
        <v>0</v>
      </c>
      <c r="I25" s="16">
        <f t="shared" si="0"/>
        <v>25000</v>
      </c>
      <c r="J25" s="63">
        <v>25000</v>
      </c>
      <c r="K25" s="63">
        <f t="shared" si="1"/>
        <v>0</v>
      </c>
      <c r="L25" s="63">
        <v>-12</v>
      </c>
      <c r="M25" s="63">
        <f t="shared" si="2"/>
        <v>-12</v>
      </c>
      <c r="N25" s="60">
        <v>105.166</v>
      </c>
      <c r="O25" s="78">
        <v>-1261.99</v>
      </c>
      <c r="P25" s="17">
        <f t="shared" si="3"/>
        <v>0</v>
      </c>
      <c r="Q25" s="17">
        <f t="shared" si="4"/>
        <v>-1261.992</v>
      </c>
      <c r="R25" s="66">
        <f t="shared" si="5"/>
        <v>-1.9999999999527063E-3</v>
      </c>
      <c r="S25" s="72"/>
      <c r="U25" s="64"/>
    </row>
    <row r="26" spans="1:21" x14ac:dyDescent="0.4">
      <c r="A26" s="107" t="s">
        <v>37</v>
      </c>
      <c r="B26" s="14" t="str">
        <f>VLOOKUP(A26,Lookup!$E$2:$F$103,2,FALSE)</f>
        <v>BP North Am</v>
      </c>
      <c r="C26" s="13" t="s">
        <v>34</v>
      </c>
      <c r="D26" s="15" t="str">
        <f>VLOOKUP(C26,Lookup!$A$2:$B$250,2,FALSE)</f>
        <v>No.2FO 40C WPL ULSD OnRd</v>
      </c>
      <c r="E26" s="12">
        <v>52950</v>
      </c>
      <c r="F26" s="76">
        <v>0</v>
      </c>
      <c r="G26" s="16">
        <v>100065</v>
      </c>
      <c r="H26" s="16">
        <v>-98014</v>
      </c>
      <c r="I26" s="16">
        <f t="shared" si="0"/>
        <v>2051</v>
      </c>
      <c r="J26" s="63">
        <v>0</v>
      </c>
      <c r="K26" s="63">
        <f t="shared" si="1"/>
        <v>2051</v>
      </c>
      <c r="L26" s="63">
        <v>-50</v>
      </c>
      <c r="M26" s="63">
        <f t="shared" si="2"/>
        <v>2001</v>
      </c>
      <c r="N26" s="60">
        <v>105.166</v>
      </c>
      <c r="O26" s="78">
        <v>210437.17</v>
      </c>
      <c r="P26" s="17">
        <f t="shared" si="3"/>
        <v>215695.46599999999</v>
      </c>
      <c r="Q26" s="17">
        <f t="shared" si="4"/>
        <v>-5258.3</v>
      </c>
      <c r="R26" s="66">
        <f t="shared" si="5"/>
        <v>-4.0000000153668225E-3</v>
      </c>
      <c r="S26" s="72"/>
      <c r="U26" s="64"/>
    </row>
    <row r="27" spans="1:21" x14ac:dyDescent="0.4">
      <c r="A27" s="107" t="s">
        <v>44</v>
      </c>
      <c r="B27" s="14" t="str">
        <f>VLOOKUP(A27,Lookup!$E$2:$F$103,2,FALSE)</f>
        <v>Citigroup Energy</v>
      </c>
      <c r="C27" s="13" t="s">
        <v>34</v>
      </c>
      <c r="D27" s="15" t="str">
        <f>VLOOKUP(C27,Lookup!$A$2:$B$250,2,FALSE)</f>
        <v>No.2FO 40C WPL ULSD OnRd</v>
      </c>
      <c r="E27" s="12">
        <v>52953</v>
      </c>
      <c r="F27" s="76">
        <v>25002</v>
      </c>
      <c r="G27" s="16">
        <v>150793</v>
      </c>
      <c r="H27" s="16">
        <v>-122490</v>
      </c>
      <c r="I27" s="16">
        <f t="shared" si="0"/>
        <v>53305</v>
      </c>
      <c r="J27" s="63">
        <v>50790</v>
      </c>
      <c r="K27" s="63">
        <f t="shared" si="1"/>
        <v>2515</v>
      </c>
      <c r="L27" s="63">
        <v>-75</v>
      </c>
      <c r="M27" s="63">
        <f t="shared" si="2"/>
        <v>2440</v>
      </c>
      <c r="N27" s="60">
        <v>105.166</v>
      </c>
      <c r="O27" s="78">
        <v>256605.04</v>
      </c>
      <c r="P27" s="17">
        <f t="shared" si="3"/>
        <v>264492.49</v>
      </c>
      <c r="Q27" s="17">
        <f t="shared" si="4"/>
        <v>-7887.45</v>
      </c>
      <c r="R27" s="66">
        <f t="shared" si="5"/>
        <v>0</v>
      </c>
      <c r="S27" s="72"/>
      <c r="U27" s="64"/>
    </row>
    <row r="28" spans="1:21" x14ac:dyDescent="0.4">
      <c r="A28" s="107" t="s">
        <v>46</v>
      </c>
      <c r="B28" s="14" t="str">
        <f>VLOOKUP(A28,Lookup!$E$2:$F$103,2,FALSE)</f>
        <v>CHS</v>
      </c>
      <c r="C28" s="13" t="s">
        <v>34</v>
      </c>
      <c r="D28" s="15" t="str">
        <f>VLOOKUP(C28,Lookup!$A$2:$B$250,2,FALSE)</f>
        <v>No.2FO 40C WPL ULSD OnRd</v>
      </c>
      <c r="E28" s="12">
        <v>52955</v>
      </c>
      <c r="F28" s="76">
        <v>0</v>
      </c>
      <c r="G28" s="16">
        <v>125066</v>
      </c>
      <c r="H28" s="16">
        <v>-74174</v>
      </c>
      <c r="I28" s="16">
        <f t="shared" si="0"/>
        <v>50892</v>
      </c>
      <c r="J28" s="63">
        <v>50502</v>
      </c>
      <c r="K28" s="63">
        <f t="shared" si="1"/>
        <v>390</v>
      </c>
      <c r="L28" s="63">
        <v>-63</v>
      </c>
      <c r="M28" s="63">
        <f t="shared" si="2"/>
        <v>327</v>
      </c>
      <c r="N28" s="60">
        <v>105.166</v>
      </c>
      <c r="O28" s="78">
        <v>34389.279999999999</v>
      </c>
      <c r="P28" s="17">
        <f t="shared" si="3"/>
        <v>41014.74</v>
      </c>
      <c r="Q28" s="17">
        <f t="shared" si="4"/>
        <v>-6625.4579999999996</v>
      </c>
      <c r="R28" s="66">
        <f t="shared" si="5"/>
        <v>2.0000000004074536E-3</v>
      </c>
      <c r="S28" s="72"/>
      <c r="U28" s="64"/>
    </row>
    <row r="29" spans="1:21" x14ac:dyDescent="0.4">
      <c r="A29" s="107" t="s">
        <v>57</v>
      </c>
      <c r="B29" s="14" t="str">
        <f>VLOOKUP(A29,Lookup!$E$2:$F$103,2,FALSE)</f>
        <v>Flint Hills</v>
      </c>
      <c r="C29" s="13" t="s">
        <v>34</v>
      </c>
      <c r="D29" s="15" t="str">
        <f>VLOOKUP(C29,Lookup!$A$2:$B$250,2,FALSE)</f>
        <v>No.2FO 40C WPL ULSD OnRd</v>
      </c>
      <c r="E29" s="12">
        <v>52962</v>
      </c>
      <c r="F29" s="76">
        <v>0</v>
      </c>
      <c r="G29" s="16">
        <v>149927</v>
      </c>
      <c r="H29" s="16">
        <v>-97835</v>
      </c>
      <c r="I29" s="16">
        <f t="shared" si="0"/>
        <v>52092</v>
      </c>
      <c r="J29" s="63">
        <v>50511</v>
      </c>
      <c r="K29" s="63">
        <f t="shared" si="1"/>
        <v>1581</v>
      </c>
      <c r="L29" s="63">
        <v>-75</v>
      </c>
      <c r="M29" s="63">
        <f t="shared" si="2"/>
        <v>1506</v>
      </c>
      <c r="N29" s="61">
        <v>105.166</v>
      </c>
      <c r="O29" s="78">
        <v>158380</v>
      </c>
      <c r="P29" s="17">
        <f t="shared" si="3"/>
        <v>166267.446</v>
      </c>
      <c r="Q29" s="17">
        <f t="shared" si="4"/>
        <v>-7887.45</v>
      </c>
      <c r="R29" s="66">
        <f t="shared" si="5"/>
        <v>-4.0000000153668225E-3</v>
      </c>
      <c r="S29" s="72"/>
      <c r="U29" s="64"/>
    </row>
    <row r="30" spans="1:21" x14ac:dyDescent="0.4">
      <c r="A30" s="107" t="s">
        <v>322</v>
      </c>
      <c r="B30" s="14" t="e">
        <f>VLOOKUP(A30,Lookup!$E$2:$F$103,2,FALSE)</f>
        <v>#N/A</v>
      </c>
      <c r="C30" s="13" t="s">
        <v>34</v>
      </c>
      <c r="D30" s="15" t="str">
        <f>VLOOKUP(C30,Lookup!$A$2:$B$250,2,FALSE)</f>
        <v>No.2FO 40C WPL ULSD OnRd</v>
      </c>
      <c r="E30" s="12">
        <v>52963</v>
      </c>
      <c r="F30" s="76">
        <v>0</v>
      </c>
      <c r="G30" s="16">
        <v>50002</v>
      </c>
      <c r="H30" s="16">
        <v>-24505</v>
      </c>
      <c r="I30" s="16">
        <f t="shared" si="0"/>
        <v>25497</v>
      </c>
      <c r="J30" s="63">
        <v>25000</v>
      </c>
      <c r="K30" s="63">
        <f t="shared" si="1"/>
        <v>497</v>
      </c>
      <c r="L30" s="63">
        <v>-25</v>
      </c>
      <c r="M30" s="63">
        <f t="shared" si="2"/>
        <v>472</v>
      </c>
      <c r="N30" s="60">
        <v>105.166</v>
      </c>
      <c r="O30" s="78">
        <v>49638.35</v>
      </c>
      <c r="P30" s="17">
        <f t="shared" si="3"/>
        <v>52267.502</v>
      </c>
      <c r="Q30" s="17">
        <f t="shared" si="4"/>
        <v>-2629.15</v>
      </c>
      <c r="R30" s="66">
        <f t="shared" si="5"/>
        <v>2.0000000004074536E-3</v>
      </c>
      <c r="S30" s="72"/>
      <c r="U30" s="64"/>
    </row>
    <row r="31" spans="1:21" x14ac:dyDescent="0.4">
      <c r="A31" s="107" t="s">
        <v>58</v>
      </c>
      <c r="B31" s="14" t="str">
        <f>VLOOKUP(A31,Lookup!$E$2:$F$103,2,FALSE)</f>
        <v>Glencore</v>
      </c>
      <c r="C31" s="13" t="s">
        <v>34</v>
      </c>
      <c r="D31" s="15" t="str">
        <f>VLOOKUP(C31,Lookup!$A$2:$B$250,2,FALSE)</f>
        <v>No.2FO 40C WPL ULSD OnRd</v>
      </c>
      <c r="E31" s="12">
        <v>52965</v>
      </c>
      <c r="F31" s="76">
        <v>0</v>
      </c>
      <c r="G31" s="16">
        <v>25001</v>
      </c>
      <c r="H31" s="16">
        <v>0</v>
      </c>
      <c r="I31" s="16">
        <f t="shared" si="0"/>
        <v>25001</v>
      </c>
      <c r="J31" s="63">
        <v>25001</v>
      </c>
      <c r="K31" s="63">
        <f t="shared" si="1"/>
        <v>0</v>
      </c>
      <c r="L31" s="63">
        <v>-13</v>
      </c>
      <c r="M31" s="63">
        <f t="shared" si="2"/>
        <v>-13</v>
      </c>
      <c r="N31" s="60">
        <v>105.166</v>
      </c>
      <c r="O31" s="78">
        <v>-1367.16</v>
      </c>
      <c r="P31" s="17">
        <f t="shared" si="3"/>
        <v>0</v>
      </c>
      <c r="Q31" s="17">
        <f t="shared" si="4"/>
        <v>-1367.1579999999999</v>
      </c>
      <c r="R31" s="66">
        <f t="shared" si="5"/>
        <v>2.00000000018008E-3</v>
      </c>
      <c r="S31" s="72"/>
      <c r="U31" s="64"/>
    </row>
    <row r="32" spans="1:21" x14ac:dyDescent="0.4">
      <c r="A32" s="107" t="s">
        <v>146</v>
      </c>
      <c r="B32" s="14" t="str">
        <f>VLOOKUP(A32,Lookup!$E$2:$F$103,2,FALSE)</f>
        <v>Growmark</v>
      </c>
      <c r="C32" s="13" t="s">
        <v>34</v>
      </c>
      <c r="D32" s="15" t="str">
        <f>VLOOKUP(C32,Lookup!$A$2:$B$250,2,FALSE)</f>
        <v>No.2FO 40C WPL ULSD OnRd</v>
      </c>
      <c r="E32" s="12">
        <v>52967</v>
      </c>
      <c r="F32" s="76">
        <v>26490</v>
      </c>
      <c r="G32" s="16">
        <v>127327</v>
      </c>
      <c r="H32" s="16">
        <v>-98445</v>
      </c>
      <c r="I32" s="16">
        <f t="shared" si="0"/>
        <v>55372</v>
      </c>
      <c r="J32" s="63">
        <v>52158</v>
      </c>
      <c r="K32" s="63">
        <f t="shared" si="1"/>
        <v>3214</v>
      </c>
      <c r="L32" s="63">
        <v>-64</v>
      </c>
      <c r="M32" s="63">
        <f t="shared" si="2"/>
        <v>3150</v>
      </c>
      <c r="N32" s="60">
        <v>105.166</v>
      </c>
      <c r="O32" s="78">
        <v>331272.90000000002</v>
      </c>
      <c r="P32" s="17">
        <f t="shared" si="3"/>
        <v>338003.52399999998</v>
      </c>
      <c r="Q32" s="17">
        <f t="shared" si="4"/>
        <v>-6730.6239999999998</v>
      </c>
      <c r="R32" s="66">
        <f t="shared" si="5"/>
        <v>0</v>
      </c>
      <c r="S32" s="72"/>
      <c r="U32" s="64"/>
    </row>
    <row r="33" spans="1:21" x14ac:dyDescent="0.4">
      <c r="A33" s="107" t="s">
        <v>61</v>
      </c>
      <c r="B33" s="14" t="str">
        <f>VLOOKUP(A33,Lookup!$E$2:$F$103,2,FALSE)</f>
        <v>Hartford Wood</v>
      </c>
      <c r="C33" s="13" t="s">
        <v>34</v>
      </c>
      <c r="D33" s="15" t="str">
        <f>VLOOKUP(C33,Lookup!$A$2:$B$250,2,FALSE)</f>
        <v>No.2FO 40C WPL ULSD OnRd</v>
      </c>
      <c r="E33" s="12">
        <v>52970</v>
      </c>
      <c r="F33" s="76">
        <v>0</v>
      </c>
      <c r="G33" s="16">
        <v>25005</v>
      </c>
      <c r="H33" s="16">
        <v>-24500</v>
      </c>
      <c r="I33" s="16">
        <f t="shared" si="0"/>
        <v>505</v>
      </c>
      <c r="J33" s="63">
        <v>0</v>
      </c>
      <c r="K33" s="63">
        <f t="shared" si="1"/>
        <v>505</v>
      </c>
      <c r="L33" s="63">
        <v>-13</v>
      </c>
      <c r="M33" s="63">
        <f t="shared" si="2"/>
        <v>492</v>
      </c>
      <c r="N33" s="60">
        <v>105.166</v>
      </c>
      <c r="O33" s="78">
        <v>51741.67</v>
      </c>
      <c r="P33" s="17">
        <f t="shared" si="3"/>
        <v>53108.83</v>
      </c>
      <c r="Q33" s="17">
        <f t="shared" si="4"/>
        <v>-1367.1579999999999</v>
      </c>
      <c r="R33" s="66">
        <f t="shared" si="5"/>
        <v>2.0000000004074536E-3</v>
      </c>
      <c r="S33" s="72"/>
      <c r="U33" s="64"/>
    </row>
    <row r="34" spans="1:21" x14ac:dyDescent="0.4">
      <c r="A34" s="107" t="s">
        <v>159</v>
      </c>
      <c r="B34" s="14" t="str">
        <f>VLOOKUP(A34,Lookup!$E$2:$F$103,2,FALSE)</f>
        <v>Morgan Stanley</v>
      </c>
      <c r="C34" s="13" t="s">
        <v>34</v>
      </c>
      <c r="D34" s="15" t="str">
        <f>VLOOKUP(C34,Lookup!$A$2:$B$250,2,FALSE)</f>
        <v>No.2FO 40C WPL ULSD OnRd</v>
      </c>
      <c r="E34" s="12">
        <v>52974</v>
      </c>
      <c r="F34" s="76">
        <v>36995</v>
      </c>
      <c r="G34" s="16">
        <v>125057</v>
      </c>
      <c r="H34" s="16">
        <v>-113525</v>
      </c>
      <c r="I34" s="16">
        <f t="shared" ref="I34:I65" si="6">F34+G34+H34</f>
        <v>48527</v>
      </c>
      <c r="J34" s="63">
        <v>50591</v>
      </c>
      <c r="K34" s="63">
        <f t="shared" ref="K34:K65" si="7">I34-J34</f>
        <v>-2064</v>
      </c>
      <c r="L34" s="63">
        <v>-63</v>
      </c>
      <c r="M34" s="63">
        <f t="shared" ref="M34:M65" si="8">K34+L34</f>
        <v>-2127</v>
      </c>
      <c r="N34" s="60">
        <v>105.166</v>
      </c>
      <c r="O34" s="78">
        <v>-223688.08</v>
      </c>
      <c r="P34" s="17">
        <f t="shared" ref="P34:P65" si="9">K34*N34</f>
        <v>-217062.62399999998</v>
      </c>
      <c r="Q34" s="17">
        <f t="shared" ref="Q34:Q65" si="10">L34*N34</f>
        <v>-6625.4579999999996</v>
      </c>
      <c r="R34" s="66">
        <f t="shared" ref="R34:R65" si="11">P34+Q34-O34</f>
        <v>-2.0000000076834112E-3</v>
      </c>
      <c r="S34" s="72"/>
      <c r="U34" s="64"/>
    </row>
    <row r="35" spans="1:21" x14ac:dyDescent="0.4">
      <c r="A35" s="107" t="s">
        <v>73</v>
      </c>
      <c r="B35" s="14" t="str">
        <f>VLOOKUP(A35,Lookup!$E$2:$F$103,2,FALSE)</f>
        <v>Noble Petro</v>
      </c>
      <c r="C35" s="19" t="s">
        <v>34</v>
      </c>
      <c r="D35" s="15" t="str">
        <f>VLOOKUP(C35,Lookup!$A$2:$B$250,2,FALSE)</f>
        <v>No.2FO 40C WPL ULSD OnRd</v>
      </c>
      <c r="E35" s="18">
        <v>52978</v>
      </c>
      <c r="F35" s="76">
        <v>0</v>
      </c>
      <c r="G35" s="16">
        <v>75065</v>
      </c>
      <c r="H35" s="16">
        <v>-24502</v>
      </c>
      <c r="I35" s="16">
        <f t="shared" si="6"/>
        <v>50563</v>
      </c>
      <c r="J35" s="63">
        <v>50002</v>
      </c>
      <c r="K35" s="63">
        <f t="shared" si="7"/>
        <v>561</v>
      </c>
      <c r="L35" s="63">
        <v>-38</v>
      </c>
      <c r="M35" s="63">
        <f t="shared" si="8"/>
        <v>523</v>
      </c>
      <c r="N35" s="73">
        <v>105.166</v>
      </c>
      <c r="O35" s="78">
        <v>55001.82</v>
      </c>
      <c r="P35" s="17">
        <f t="shared" si="9"/>
        <v>58998.125999999997</v>
      </c>
      <c r="Q35" s="17">
        <f t="shared" si="10"/>
        <v>-3996.308</v>
      </c>
      <c r="R35" s="66">
        <f t="shared" si="11"/>
        <v>-2.0000000004074536E-3</v>
      </c>
      <c r="S35" s="109"/>
      <c r="U35" s="64"/>
    </row>
    <row r="36" spans="1:21" x14ac:dyDescent="0.4">
      <c r="A36" s="107" t="s">
        <v>74</v>
      </c>
      <c r="B36" s="14" t="str">
        <f>VLOOKUP(A36,Lookup!$E$2:$F$103,2,FALSE)</f>
        <v>Noble Petro</v>
      </c>
      <c r="C36" s="19" t="s">
        <v>34</v>
      </c>
      <c r="D36" s="15" t="str">
        <f>VLOOKUP(C36,Lookup!$A$2:$B$250,2,FALSE)</f>
        <v>No.2FO 40C WPL ULSD OnRd</v>
      </c>
      <c r="E36" s="18">
        <v>52979</v>
      </c>
      <c r="F36" s="76">
        <v>100929</v>
      </c>
      <c r="G36" s="16">
        <v>150014</v>
      </c>
      <c r="H36" s="16">
        <v>-181289</v>
      </c>
      <c r="I36" s="16">
        <f t="shared" si="6"/>
        <v>69654</v>
      </c>
      <c r="J36" s="63">
        <v>65615</v>
      </c>
      <c r="K36" s="63">
        <f t="shared" si="7"/>
        <v>4039</v>
      </c>
      <c r="L36" s="63">
        <v>-75</v>
      </c>
      <c r="M36" s="63">
        <f t="shared" si="8"/>
        <v>3964</v>
      </c>
      <c r="N36" s="73">
        <v>105.166</v>
      </c>
      <c r="O36" s="78">
        <v>416878.02</v>
      </c>
      <c r="P36" s="17">
        <f t="shared" si="9"/>
        <v>424765.47399999999</v>
      </c>
      <c r="Q36" s="17">
        <f t="shared" si="10"/>
        <v>-7887.45</v>
      </c>
      <c r="R36" s="66">
        <f t="shared" si="11"/>
        <v>3.9999999571591616E-3</v>
      </c>
      <c r="S36" s="72"/>
      <c r="U36" s="64"/>
    </row>
    <row r="37" spans="1:21" x14ac:dyDescent="0.4">
      <c r="A37" s="107" t="s">
        <v>75</v>
      </c>
      <c r="B37" s="14" t="str">
        <f>VLOOKUP(A37,Lookup!$E$2:$F$103,2,FALSE)</f>
        <v>Phillips</v>
      </c>
      <c r="C37" s="19" t="s">
        <v>34</v>
      </c>
      <c r="D37" s="15" t="str">
        <f>VLOOKUP(C37,Lookup!$A$2:$B$250,2,FALSE)</f>
        <v>No.2FO 40C WPL ULSD OnRd</v>
      </c>
      <c r="E37" s="18">
        <v>52980</v>
      </c>
      <c r="F37" s="77">
        <v>264846</v>
      </c>
      <c r="G37" s="20">
        <v>225000</v>
      </c>
      <c r="H37" s="16">
        <v>-480104</v>
      </c>
      <c r="I37" s="16">
        <f t="shared" si="6"/>
        <v>9742</v>
      </c>
      <c r="J37" s="20">
        <v>0</v>
      </c>
      <c r="K37" s="63">
        <f t="shared" si="7"/>
        <v>9742</v>
      </c>
      <c r="L37" s="63">
        <v>-112</v>
      </c>
      <c r="M37" s="63">
        <f t="shared" si="8"/>
        <v>9630</v>
      </c>
      <c r="N37" s="73">
        <v>105.166</v>
      </c>
      <c r="O37" s="91">
        <v>1012748.58</v>
      </c>
      <c r="P37" s="17">
        <f t="shared" si="9"/>
        <v>1024527.172</v>
      </c>
      <c r="Q37" s="17">
        <f t="shared" si="10"/>
        <v>-11778.592000000001</v>
      </c>
      <c r="R37" s="66">
        <f t="shared" si="11"/>
        <v>0</v>
      </c>
      <c r="S37" s="72"/>
      <c r="U37" s="64"/>
    </row>
    <row r="38" spans="1:21" x14ac:dyDescent="0.4">
      <c r="A38" s="107" t="s">
        <v>76</v>
      </c>
      <c r="B38" s="14" t="str">
        <f>VLOOKUP(A38,Lookup!$E$2:$F$103,2,FALSE)</f>
        <v>QuikTrip</v>
      </c>
      <c r="C38" s="13" t="s">
        <v>34</v>
      </c>
      <c r="D38" s="15" t="str">
        <f>VLOOKUP(C38,Lookup!$A$2:$B$250,2,FALSE)</f>
        <v>No.2FO 40C WPL ULSD OnRd</v>
      </c>
      <c r="E38" s="12">
        <v>52981</v>
      </c>
      <c r="F38" s="76">
        <v>63557</v>
      </c>
      <c r="G38" s="16">
        <v>263305</v>
      </c>
      <c r="H38" s="16">
        <v>-217487</v>
      </c>
      <c r="I38" s="16">
        <f t="shared" si="6"/>
        <v>109375</v>
      </c>
      <c r="J38" s="63">
        <v>104584</v>
      </c>
      <c r="K38" s="63">
        <f t="shared" si="7"/>
        <v>4791</v>
      </c>
      <c r="L38" s="63">
        <v>-132</v>
      </c>
      <c r="M38" s="63">
        <f t="shared" si="8"/>
        <v>4659</v>
      </c>
      <c r="N38" s="60">
        <v>105.166</v>
      </c>
      <c r="O38" s="78">
        <v>489968.39</v>
      </c>
      <c r="P38" s="17">
        <f t="shared" si="9"/>
        <v>503850.30599999998</v>
      </c>
      <c r="Q38" s="17">
        <f t="shared" si="10"/>
        <v>-13881.912</v>
      </c>
      <c r="R38" s="66">
        <f t="shared" si="11"/>
        <v>3.9999999571591616E-3</v>
      </c>
      <c r="S38" s="72"/>
      <c r="U38" s="64"/>
    </row>
    <row r="39" spans="1:21" x14ac:dyDescent="0.4">
      <c r="A39" s="107" t="s">
        <v>84</v>
      </c>
      <c r="B39" s="14" t="str">
        <f>VLOOKUP(A39,Lookup!$E$2:$F$103,2,FALSE)</f>
        <v>Trafigura</v>
      </c>
      <c r="C39" s="108" t="s">
        <v>34</v>
      </c>
      <c r="D39" s="15" t="str">
        <f>VLOOKUP(C39,Lookup!$A$2:$B$250,2,FALSE)</f>
        <v>No.2FO 40C WPL ULSD OnRd</v>
      </c>
      <c r="E39" s="18">
        <v>52988</v>
      </c>
      <c r="F39" s="77">
        <v>50004</v>
      </c>
      <c r="G39" s="20">
        <v>0</v>
      </c>
      <c r="H39" s="16">
        <v>-49697</v>
      </c>
      <c r="I39" s="16">
        <f t="shared" si="6"/>
        <v>307</v>
      </c>
      <c r="J39" s="20">
        <v>0</v>
      </c>
      <c r="K39" s="63">
        <f t="shared" si="7"/>
        <v>307</v>
      </c>
      <c r="L39" s="63">
        <v>0</v>
      </c>
      <c r="M39" s="63">
        <f t="shared" si="8"/>
        <v>307</v>
      </c>
      <c r="N39" s="73">
        <v>105.166</v>
      </c>
      <c r="O39" s="91">
        <v>32285.96</v>
      </c>
      <c r="P39" s="17">
        <f t="shared" si="9"/>
        <v>32285.962</v>
      </c>
      <c r="Q39" s="17">
        <f t="shared" si="10"/>
        <v>0</v>
      </c>
      <c r="R39" s="66">
        <f t="shared" si="11"/>
        <v>2.0000000004074536E-3</v>
      </c>
      <c r="S39" s="72"/>
      <c r="U39" s="64"/>
    </row>
    <row r="40" spans="1:21" x14ac:dyDescent="0.4">
      <c r="A40" s="107" t="s">
        <v>323</v>
      </c>
      <c r="B40" s="14" t="e">
        <f>VLOOKUP(A40,Lookup!$E$2:$F$103,2,FALSE)</f>
        <v>#N/A</v>
      </c>
      <c r="C40" s="108" t="s">
        <v>34</v>
      </c>
      <c r="D40" s="15" t="str">
        <f>VLOOKUP(C40,Lookup!$A$2:$B$250,2,FALSE)</f>
        <v>No.2FO 40C WPL ULSD OnRd</v>
      </c>
      <c r="E40" s="46">
        <v>52990</v>
      </c>
      <c r="F40" s="76">
        <v>0</v>
      </c>
      <c r="G40" s="47">
        <v>25002</v>
      </c>
      <c r="H40" s="47">
        <v>-25116</v>
      </c>
      <c r="I40" s="16">
        <f t="shared" si="6"/>
        <v>-114</v>
      </c>
      <c r="J40" s="63">
        <v>0</v>
      </c>
      <c r="K40" s="63">
        <f t="shared" si="7"/>
        <v>-114</v>
      </c>
      <c r="L40" s="63">
        <v>-13</v>
      </c>
      <c r="M40" s="63">
        <f t="shared" si="8"/>
        <v>-127</v>
      </c>
      <c r="N40" s="61">
        <v>105.166</v>
      </c>
      <c r="O40" s="78">
        <v>-13356.08</v>
      </c>
      <c r="P40" s="17">
        <f t="shared" si="9"/>
        <v>-11988.923999999999</v>
      </c>
      <c r="Q40" s="17">
        <f t="shared" si="10"/>
        <v>-1367.1579999999999</v>
      </c>
      <c r="R40" s="66">
        <f t="shared" si="11"/>
        <v>-1.9999999985884642E-3</v>
      </c>
      <c r="S40" s="72"/>
      <c r="U40" s="64"/>
    </row>
    <row r="41" spans="1:21" x14ac:dyDescent="0.4">
      <c r="A41" s="107" t="s">
        <v>86</v>
      </c>
      <c r="B41" s="14" t="str">
        <f>VLOOKUP(A41,Lookup!$E$2:$F$103,2,FALSE)</f>
        <v>UPS Fuel</v>
      </c>
      <c r="C41" s="13" t="s">
        <v>34</v>
      </c>
      <c r="D41" s="15" t="str">
        <f>VLOOKUP(C41,Lookup!$A$2:$B$250,2,FALSE)</f>
        <v>No.2FO 40C WPL ULSD OnRd</v>
      </c>
      <c r="E41" s="46">
        <v>52991</v>
      </c>
      <c r="F41" s="76">
        <v>25001</v>
      </c>
      <c r="G41" s="47">
        <v>75008</v>
      </c>
      <c r="H41" s="47">
        <v>-74004</v>
      </c>
      <c r="I41" s="16">
        <f t="shared" si="6"/>
        <v>26005</v>
      </c>
      <c r="J41" s="63">
        <v>25006</v>
      </c>
      <c r="K41" s="63">
        <f t="shared" si="7"/>
        <v>999</v>
      </c>
      <c r="L41" s="63">
        <v>-38</v>
      </c>
      <c r="M41" s="63">
        <f t="shared" si="8"/>
        <v>961</v>
      </c>
      <c r="N41" s="61">
        <v>105.166</v>
      </c>
      <c r="O41" s="78">
        <v>101064.53</v>
      </c>
      <c r="P41" s="17">
        <f t="shared" si="9"/>
        <v>105060.834</v>
      </c>
      <c r="Q41" s="17">
        <f t="shared" si="10"/>
        <v>-3996.308</v>
      </c>
      <c r="R41" s="66">
        <f t="shared" si="11"/>
        <v>-4.0000000008149073E-3</v>
      </c>
      <c r="S41" s="72"/>
      <c r="U41" s="64"/>
    </row>
    <row r="42" spans="1:21" x14ac:dyDescent="0.4">
      <c r="A42" s="107" t="s">
        <v>87</v>
      </c>
      <c r="B42" s="14" t="str">
        <f>VLOOKUP(A42,Lookup!$E$2:$F$103,2,FALSE)</f>
        <v>US Oil</v>
      </c>
      <c r="C42" s="13" t="s">
        <v>34</v>
      </c>
      <c r="D42" s="15" t="str">
        <f>VLOOKUP(C42,Lookup!$A$2:$B$250,2,FALSE)</f>
        <v>No.2FO 40C WPL ULSD OnRd</v>
      </c>
      <c r="E42" s="46">
        <v>52992</v>
      </c>
      <c r="F42" s="76">
        <v>100003</v>
      </c>
      <c r="G42" s="47">
        <v>400051</v>
      </c>
      <c r="H42" s="47">
        <v>-367145</v>
      </c>
      <c r="I42" s="16">
        <f t="shared" si="6"/>
        <v>132909</v>
      </c>
      <c r="J42" s="63">
        <v>125008</v>
      </c>
      <c r="K42" s="63">
        <f t="shared" si="7"/>
        <v>7901</v>
      </c>
      <c r="L42" s="63">
        <v>-200</v>
      </c>
      <c r="M42" s="63">
        <f t="shared" si="8"/>
        <v>7701</v>
      </c>
      <c r="N42" s="61">
        <v>105.166</v>
      </c>
      <c r="O42" s="78">
        <v>809883.37</v>
      </c>
      <c r="P42" s="17">
        <f t="shared" si="9"/>
        <v>830916.56599999999</v>
      </c>
      <c r="Q42" s="17">
        <f t="shared" si="10"/>
        <v>-21033.200000000001</v>
      </c>
      <c r="R42" s="66">
        <f t="shared" si="11"/>
        <v>-3.9999999571591616E-3</v>
      </c>
      <c r="S42" s="72"/>
      <c r="U42" s="64"/>
    </row>
    <row r="43" spans="1:21" x14ac:dyDescent="0.4">
      <c r="A43" s="107" t="s">
        <v>88</v>
      </c>
      <c r="B43" s="14" t="str">
        <f>VLOOKUP(A43,Lookup!$E$2:$F$103,2,FALSE)</f>
        <v>Valero</v>
      </c>
      <c r="C43" s="13" t="s">
        <v>34</v>
      </c>
      <c r="D43" s="15" t="str">
        <f>VLOOKUP(C43,Lookup!$A$2:$B$250,2,FALSE)</f>
        <v>No.2FO 40C WPL ULSD OnRd</v>
      </c>
      <c r="E43" s="46">
        <v>52993</v>
      </c>
      <c r="F43" s="76">
        <v>25008</v>
      </c>
      <c r="G43" s="47">
        <v>350033</v>
      </c>
      <c r="H43" s="47">
        <v>-273070</v>
      </c>
      <c r="I43" s="16">
        <f t="shared" si="6"/>
        <v>101971</v>
      </c>
      <c r="J43" s="63">
        <v>100032</v>
      </c>
      <c r="K43" s="63">
        <f t="shared" si="7"/>
        <v>1939</v>
      </c>
      <c r="L43" s="63">
        <v>-175</v>
      </c>
      <c r="M43" s="63">
        <f t="shared" si="8"/>
        <v>1764</v>
      </c>
      <c r="N43" s="61">
        <v>105.166</v>
      </c>
      <c r="O43" s="78">
        <v>185512.82</v>
      </c>
      <c r="P43" s="17">
        <f t="shared" si="9"/>
        <v>203916.87399999998</v>
      </c>
      <c r="Q43" s="17">
        <f t="shared" si="10"/>
        <v>-18404.05</v>
      </c>
      <c r="R43" s="66">
        <f t="shared" si="11"/>
        <v>3.999999986262992E-3</v>
      </c>
      <c r="S43" s="72"/>
      <c r="U43" s="64"/>
    </row>
    <row r="44" spans="1:21" x14ac:dyDescent="0.4">
      <c r="A44" s="107" t="s">
        <v>41</v>
      </c>
      <c r="B44" s="14" t="str">
        <f>VLOOKUP(A44,Lookup!$E$2:$F$103,2,FALSE)</f>
        <v>Chevron</v>
      </c>
      <c r="C44" s="13" t="s">
        <v>42</v>
      </c>
      <c r="D44" s="15" t="str">
        <f>VLOOKUP(C44,Lookup!$A$2:$B$250,2,FALSE)</f>
        <v>PBOB NVOC1-CM-BlendStock</v>
      </c>
      <c r="E44" s="12">
        <v>52952</v>
      </c>
      <c r="F44" s="76">
        <v>25006</v>
      </c>
      <c r="G44" s="16">
        <v>54528</v>
      </c>
      <c r="H44" s="16">
        <v>-61520</v>
      </c>
      <c r="I44" s="16">
        <f t="shared" si="6"/>
        <v>18014</v>
      </c>
      <c r="J44" s="63">
        <v>17584</v>
      </c>
      <c r="K44" s="63">
        <f t="shared" si="7"/>
        <v>430</v>
      </c>
      <c r="L44" s="63">
        <v>-27</v>
      </c>
      <c r="M44" s="63">
        <f t="shared" si="8"/>
        <v>403</v>
      </c>
      <c r="N44" s="60">
        <v>109.2064</v>
      </c>
      <c r="O44" s="78">
        <v>44010.18</v>
      </c>
      <c r="P44" s="17">
        <f t="shared" si="9"/>
        <v>46958.752</v>
      </c>
      <c r="Q44" s="17">
        <f t="shared" si="10"/>
        <v>-2948.5727999999999</v>
      </c>
      <c r="R44" s="66">
        <f t="shared" si="11"/>
        <v>-8.0000000161817297E-4</v>
      </c>
      <c r="S44" s="72"/>
      <c r="U44" s="64"/>
    </row>
    <row r="45" spans="1:21" x14ac:dyDescent="0.4">
      <c r="A45" s="107" t="s">
        <v>56</v>
      </c>
      <c r="B45" s="14" t="str">
        <f>VLOOKUP(A45,Lookup!$E$2:$F$103,2,FALSE)</f>
        <v>ExxonMobil</v>
      </c>
      <c r="C45" s="13" t="s">
        <v>42</v>
      </c>
      <c r="D45" s="15" t="str">
        <f>VLOOKUP(C45,Lookup!$A$2:$B$250,2,FALSE)</f>
        <v>PBOB NVOC1-CM-BlendStock</v>
      </c>
      <c r="E45" s="12">
        <v>52961</v>
      </c>
      <c r="F45" s="76">
        <v>0</v>
      </c>
      <c r="G45" s="16">
        <v>25002</v>
      </c>
      <c r="H45" s="16">
        <v>-24306</v>
      </c>
      <c r="I45" s="16">
        <f t="shared" si="6"/>
        <v>696</v>
      </c>
      <c r="J45" s="63">
        <v>0</v>
      </c>
      <c r="K45" s="63">
        <f t="shared" si="7"/>
        <v>696</v>
      </c>
      <c r="L45" s="63">
        <v>-13</v>
      </c>
      <c r="M45" s="63">
        <f t="shared" si="8"/>
        <v>683</v>
      </c>
      <c r="N45" s="60">
        <v>109.2064</v>
      </c>
      <c r="O45" s="78">
        <v>74587.97</v>
      </c>
      <c r="P45" s="17">
        <f t="shared" si="9"/>
        <v>76007.654399999999</v>
      </c>
      <c r="Q45" s="17">
        <f t="shared" si="10"/>
        <v>-1419.6831999999999</v>
      </c>
      <c r="R45" s="66">
        <f t="shared" si="11"/>
        <v>1.1999999987892807E-3</v>
      </c>
      <c r="S45" s="72"/>
      <c r="U45" s="64"/>
    </row>
    <row r="46" spans="1:21" x14ac:dyDescent="0.4">
      <c r="A46" s="107" t="s">
        <v>66</v>
      </c>
      <c r="B46" s="14" t="str">
        <f>VLOOKUP(A46,Lookup!$E$2:$F$103,2,FALSE)</f>
        <v>Motiva</v>
      </c>
      <c r="C46" s="13" t="s">
        <v>42</v>
      </c>
      <c r="D46" s="15" t="str">
        <f>VLOOKUP(C46,Lookup!$A$2:$B$250,2,FALSE)</f>
        <v>PBOB NVOC1-CM-BlendStock</v>
      </c>
      <c r="E46" s="12">
        <v>52975</v>
      </c>
      <c r="F46" s="76">
        <v>36582</v>
      </c>
      <c r="G46" s="16">
        <v>293031</v>
      </c>
      <c r="H46" s="16">
        <v>-319240</v>
      </c>
      <c r="I46" s="16">
        <f t="shared" si="6"/>
        <v>10373</v>
      </c>
      <c r="J46" s="63">
        <v>0</v>
      </c>
      <c r="K46" s="63">
        <f t="shared" si="7"/>
        <v>10373</v>
      </c>
      <c r="L46" s="63">
        <v>-147</v>
      </c>
      <c r="M46" s="63">
        <f t="shared" si="8"/>
        <v>10226</v>
      </c>
      <c r="N46" s="60">
        <v>109.2064</v>
      </c>
      <c r="O46" s="78">
        <v>1116744.6499999999</v>
      </c>
      <c r="P46" s="17">
        <f t="shared" si="9"/>
        <v>1132797.9872000001</v>
      </c>
      <c r="Q46" s="17">
        <f t="shared" si="10"/>
        <v>-16053.3408</v>
      </c>
      <c r="R46" s="66">
        <f t="shared" si="11"/>
        <v>-3.5999997053295374E-3</v>
      </c>
      <c r="S46" s="72"/>
      <c r="U46" s="64"/>
    </row>
    <row r="47" spans="1:21" x14ac:dyDescent="0.4">
      <c r="A47" s="107" t="s">
        <v>72</v>
      </c>
      <c r="B47" s="14" t="str">
        <f>VLOOKUP(A47,Lookup!$E$2:$F$103,2,FALSE)</f>
        <v>MetroPlex</v>
      </c>
      <c r="C47" s="13" t="s">
        <v>42</v>
      </c>
      <c r="D47" s="15" t="str">
        <f>VLOOKUP(C47,Lookup!$A$2:$B$250,2,FALSE)</f>
        <v>PBOB NVOC1-CM-BlendStock</v>
      </c>
      <c r="E47" s="12">
        <v>52977</v>
      </c>
      <c r="F47" s="76">
        <v>7500</v>
      </c>
      <c r="G47" s="16">
        <v>40046</v>
      </c>
      <c r="H47" s="16">
        <v>-24899</v>
      </c>
      <c r="I47" s="16">
        <f t="shared" si="6"/>
        <v>22647</v>
      </c>
      <c r="J47" s="63">
        <v>22542</v>
      </c>
      <c r="K47" s="63">
        <f t="shared" si="7"/>
        <v>105</v>
      </c>
      <c r="L47" s="63">
        <v>-20</v>
      </c>
      <c r="M47" s="63">
        <f t="shared" si="8"/>
        <v>85</v>
      </c>
      <c r="N47" s="60">
        <v>109.2064</v>
      </c>
      <c r="O47" s="78">
        <v>9282.5400000000009</v>
      </c>
      <c r="P47" s="17">
        <f t="shared" si="9"/>
        <v>11466.672</v>
      </c>
      <c r="Q47" s="17">
        <f t="shared" si="10"/>
        <v>-2184.1280000000002</v>
      </c>
      <c r="R47" s="66">
        <f t="shared" si="11"/>
        <v>3.9999999989959178E-3</v>
      </c>
      <c r="S47" s="72"/>
      <c r="U47" s="64"/>
    </row>
    <row r="48" spans="1:21" x14ac:dyDescent="0.4">
      <c r="A48" s="107" t="s">
        <v>76</v>
      </c>
      <c r="B48" s="14" t="str">
        <f>VLOOKUP(A48,Lookup!$E$2:$F$103,2,FALSE)</f>
        <v>QuikTrip</v>
      </c>
      <c r="C48" s="13" t="s">
        <v>42</v>
      </c>
      <c r="D48" s="15" t="str">
        <f>VLOOKUP(C48,Lookup!$A$2:$B$250,2,FALSE)</f>
        <v>PBOB NVOC1-CM-BlendStock</v>
      </c>
      <c r="E48" s="18">
        <v>52981</v>
      </c>
      <c r="F48" s="77">
        <v>29093</v>
      </c>
      <c r="G48" s="20">
        <v>20004</v>
      </c>
      <c r="H48" s="20">
        <v>-38979</v>
      </c>
      <c r="I48" s="16">
        <f t="shared" si="6"/>
        <v>10118</v>
      </c>
      <c r="J48" s="20">
        <v>9000</v>
      </c>
      <c r="K48" s="63">
        <f t="shared" si="7"/>
        <v>1118</v>
      </c>
      <c r="L48" s="63">
        <v>-10</v>
      </c>
      <c r="M48" s="63">
        <f t="shared" si="8"/>
        <v>1108</v>
      </c>
      <c r="N48" s="18">
        <v>109.2064</v>
      </c>
      <c r="O48" s="91">
        <v>121000.69</v>
      </c>
      <c r="P48" s="17">
        <f t="shared" si="9"/>
        <v>122092.7552</v>
      </c>
      <c r="Q48" s="17">
        <f t="shared" si="10"/>
        <v>-1092.0640000000001</v>
      </c>
      <c r="R48" s="66">
        <f t="shared" si="11"/>
        <v>1.1999999987892807E-3</v>
      </c>
      <c r="S48" s="72"/>
      <c r="U48" s="64"/>
    </row>
    <row r="49" spans="1:21" x14ac:dyDescent="0.4">
      <c r="A49" s="107" t="s">
        <v>88</v>
      </c>
      <c r="B49" s="14" t="str">
        <f>VLOOKUP(A49,Lookup!$E$2:$F$103,2,FALSE)</f>
        <v>Valero</v>
      </c>
      <c r="C49" s="13" t="s">
        <v>42</v>
      </c>
      <c r="D49" s="15" t="str">
        <f>VLOOKUP(C49,Lookup!$A$2:$B$250,2,FALSE)</f>
        <v>PBOB NVOC1-CM-BlendStock</v>
      </c>
      <c r="E49" s="46">
        <v>52993</v>
      </c>
      <c r="F49" s="76">
        <v>0</v>
      </c>
      <c r="G49" s="47">
        <v>25001</v>
      </c>
      <c r="H49" s="47">
        <v>-23603</v>
      </c>
      <c r="I49" s="16">
        <f t="shared" si="6"/>
        <v>1398</v>
      </c>
      <c r="J49" s="63">
        <v>0</v>
      </c>
      <c r="K49" s="63">
        <f t="shared" si="7"/>
        <v>1398</v>
      </c>
      <c r="L49" s="63">
        <v>-13</v>
      </c>
      <c r="M49" s="63">
        <f t="shared" si="8"/>
        <v>1385</v>
      </c>
      <c r="N49" s="61">
        <v>109.2064</v>
      </c>
      <c r="O49" s="78">
        <v>151250.85999999999</v>
      </c>
      <c r="P49" s="17">
        <f t="shared" si="9"/>
        <v>152670.5472</v>
      </c>
      <c r="Q49" s="17">
        <f t="shared" si="10"/>
        <v>-1419.6831999999999</v>
      </c>
      <c r="R49" s="66">
        <f t="shared" si="11"/>
        <v>4.0000000153668225E-3</v>
      </c>
      <c r="S49" s="72"/>
      <c r="U49" s="64"/>
    </row>
    <row r="50" spans="1:21" x14ac:dyDescent="0.4">
      <c r="A50" s="107" t="s">
        <v>41</v>
      </c>
      <c r="B50" s="14" t="str">
        <f>VLOOKUP(A50,Lookup!$E$2:$F$103,2,FALSE)</f>
        <v>Chevron</v>
      </c>
      <c r="C50" s="13" t="s">
        <v>119</v>
      </c>
      <c r="D50" s="15" t="str">
        <f>VLOOKUP(C50,Lookup!$A$2:$B$250,2,FALSE)</f>
        <v>PBOBVOC1-CM-BlendStock</v>
      </c>
      <c r="E50" s="12">
        <v>52952</v>
      </c>
      <c r="F50" s="76">
        <v>5000</v>
      </c>
      <c r="G50" s="16">
        <v>0</v>
      </c>
      <c r="H50" s="16">
        <v>-5000</v>
      </c>
      <c r="I50" s="16">
        <f t="shared" si="6"/>
        <v>0</v>
      </c>
      <c r="J50" s="63">
        <v>0</v>
      </c>
      <c r="K50" s="63">
        <f t="shared" si="7"/>
        <v>0</v>
      </c>
      <c r="L50" s="63">
        <v>0</v>
      </c>
      <c r="M50" s="63">
        <f t="shared" si="8"/>
        <v>0</v>
      </c>
      <c r="N50" s="60">
        <v>109.2064</v>
      </c>
      <c r="O50" s="78">
        <v>0</v>
      </c>
      <c r="P50" s="17">
        <f t="shared" si="9"/>
        <v>0</v>
      </c>
      <c r="Q50" s="17">
        <f t="shared" si="10"/>
        <v>0</v>
      </c>
      <c r="R50" s="66">
        <f t="shared" si="11"/>
        <v>0</v>
      </c>
      <c r="S50" s="72"/>
      <c r="U50" s="64"/>
    </row>
    <row r="51" spans="1:21" x14ac:dyDescent="0.4">
      <c r="A51" s="107" t="s">
        <v>76</v>
      </c>
      <c r="B51" s="14" t="str">
        <f>VLOOKUP(A51,Lookup!$E$2:$F$103,2,FALSE)</f>
        <v>QuikTrip</v>
      </c>
      <c r="C51" s="13" t="s">
        <v>119</v>
      </c>
      <c r="D51" s="15" t="str">
        <f>VLOOKUP(C51,Lookup!$A$2:$B$250,2,FALSE)</f>
        <v>PBOBVOC1-CM-BlendStock</v>
      </c>
      <c r="E51" s="12">
        <v>52981</v>
      </c>
      <c r="F51" s="76">
        <v>14198</v>
      </c>
      <c r="G51" s="16">
        <v>0</v>
      </c>
      <c r="H51" s="16">
        <v>-9439</v>
      </c>
      <c r="I51" s="16">
        <f t="shared" si="6"/>
        <v>4759</v>
      </c>
      <c r="J51" s="63">
        <v>0</v>
      </c>
      <c r="K51" s="63">
        <f t="shared" si="7"/>
        <v>4759</v>
      </c>
      <c r="L51" s="63">
        <v>0</v>
      </c>
      <c r="M51" s="63">
        <f t="shared" si="8"/>
        <v>4759</v>
      </c>
      <c r="N51" s="60">
        <v>109.2064</v>
      </c>
      <c r="O51" s="78">
        <v>519713.26</v>
      </c>
      <c r="P51" s="17">
        <f t="shared" si="9"/>
        <v>519713.25760000001</v>
      </c>
      <c r="Q51" s="17">
        <f t="shared" si="10"/>
        <v>0</v>
      </c>
      <c r="R51" s="66">
        <f t="shared" si="11"/>
        <v>-2.3999999975785613E-3</v>
      </c>
      <c r="S51" s="72"/>
      <c r="U51" s="64"/>
    </row>
    <row r="52" spans="1:21" x14ac:dyDescent="0.4">
      <c r="A52" s="107" t="s">
        <v>33</v>
      </c>
      <c r="B52" s="14" t="str">
        <f>VLOOKUP(A52,Lookup!$E$2:$F$103,2,FALSE)</f>
        <v>BP Amoco</v>
      </c>
      <c r="C52" s="13">
        <v>18</v>
      </c>
      <c r="D52" s="15" t="str">
        <f>VLOOKUP(C52,Lookup!$A$2:$B$250,2,FALSE)</f>
        <v>Raffinate</v>
      </c>
      <c r="E52" s="12">
        <v>52946</v>
      </c>
      <c r="F52" s="76">
        <v>0</v>
      </c>
      <c r="G52" s="16">
        <v>70000</v>
      </c>
      <c r="H52" s="16">
        <v>-67915</v>
      </c>
      <c r="I52" s="16">
        <f t="shared" si="6"/>
        <v>2085</v>
      </c>
      <c r="J52" s="63">
        <v>4880</v>
      </c>
      <c r="K52" s="63">
        <f t="shared" si="7"/>
        <v>-2795</v>
      </c>
      <c r="L52" s="63">
        <v>-35</v>
      </c>
      <c r="M52" s="63">
        <f t="shared" si="8"/>
        <v>-2830</v>
      </c>
      <c r="N52" s="60">
        <v>90.195899999999995</v>
      </c>
      <c r="O52" s="78">
        <v>-255254.39999999999</v>
      </c>
      <c r="P52" s="17">
        <f t="shared" si="9"/>
        <v>-252097.54049999997</v>
      </c>
      <c r="Q52" s="17">
        <f t="shared" si="10"/>
        <v>-3156.8564999999999</v>
      </c>
      <c r="R52" s="66">
        <f t="shared" si="11"/>
        <v>3.0000000260770321E-3</v>
      </c>
      <c r="S52" s="72"/>
      <c r="U52" s="64"/>
    </row>
    <row r="53" spans="1:21" x14ac:dyDescent="0.4">
      <c r="A53" s="107" t="s">
        <v>49</v>
      </c>
      <c r="B53" s="14" t="str">
        <f>VLOOKUP(A53,Lookup!$E$2:$F$103,2,FALSE)</f>
        <v>Center Oil</v>
      </c>
      <c r="C53" s="13" t="s">
        <v>51</v>
      </c>
      <c r="D53" s="15" t="str">
        <f>VLOOKUP(C53,Lookup!$A$2:$B$250,2,FALSE)</f>
        <v>RBOB</v>
      </c>
      <c r="E53" s="12">
        <v>52956</v>
      </c>
      <c r="F53" s="76">
        <v>25001</v>
      </c>
      <c r="G53" s="16">
        <v>125003</v>
      </c>
      <c r="H53" s="16">
        <v>-122686</v>
      </c>
      <c r="I53" s="16">
        <f t="shared" si="6"/>
        <v>27318</v>
      </c>
      <c r="J53" s="63">
        <v>25001</v>
      </c>
      <c r="K53" s="63">
        <f t="shared" si="7"/>
        <v>2317</v>
      </c>
      <c r="L53" s="63">
        <v>-63</v>
      </c>
      <c r="M53" s="63">
        <f t="shared" si="8"/>
        <v>2254</v>
      </c>
      <c r="N53" s="60">
        <v>90.195899999999995</v>
      </c>
      <c r="O53" s="78">
        <v>203301.56</v>
      </c>
      <c r="P53" s="17">
        <f t="shared" si="9"/>
        <v>208983.90029999998</v>
      </c>
      <c r="Q53" s="17">
        <f t="shared" si="10"/>
        <v>-5682.3416999999999</v>
      </c>
      <c r="R53" s="66">
        <f t="shared" si="11"/>
        <v>-1.4000000082887709E-3</v>
      </c>
      <c r="S53" s="72"/>
      <c r="U53" s="64"/>
    </row>
    <row r="54" spans="1:21" x14ac:dyDescent="0.4">
      <c r="A54" s="107" t="s">
        <v>54</v>
      </c>
      <c r="B54" s="14" t="str">
        <f>VLOOKUP(A54,Lookup!$E$2:$F$103,2,FALSE)</f>
        <v>Shell Oil Products</v>
      </c>
      <c r="C54" s="13" t="s">
        <v>51</v>
      </c>
      <c r="D54" s="15" t="str">
        <f>VLOOKUP(C54,Lookup!$A$2:$B$250,2,FALSE)</f>
        <v>RBOB</v>
      </c>
      <c r="E54" s="12">
        <v>52958</v>
      </c>
      <c r="F54" s="76">
        <v>60015</v>
      </c>
      <c r="G54" s="16">
        <v>175012</v>
      </c>
      <c r="H54" s="16">
        <v>-191592</v>
      </c>
      <c r="I54" s="16">
        <f t="shared" si="6"/>
        <v>43435</v>
      </c>
      <c r="J54" s="63">
        <v>44439</v>
      </c>
      <c r="K54" s="63">
        <f t="shared" si="7"/>
        <v>-1004</v>
      </c>
      <c r="L54" s="63">
        <v>-88</v>
      </c>
      <c r="M54" s="63">
        <f t="shared" si="8"/>
        <v>-1092</v>
      </c>
      <c r="N54" s="60">
        <v>90.195899999999995</v>
      </c>
      <c r="O54" s="78">
        <v>-98493.92</v>
      </c>
      <c r="P54" s="17">
        <f t="shared" si="9"/>
        <v>-90556.683599999989</v>
      </c>
      <c r="Q54" s="17">
        <f t="shared" si="10"/>
        <v>-7937.2392</v>
      </c>
      <c r="R54" s="66">
        <f t="shared" si="11"/>
        <v>-2.7999999874737114E-3</v>
      </c>
      <c r="S54" s="72"/>
      <c r="U54" s="64"/>
    </row>
    <row r="55" spans="1:21" x14ac:dyDescent="0.4">
      <c r="A55" s="107" t="s">
        <v>56</v>
      </c>
      <c r="B55" s="14" t="str">
        <f>VLOOKUP(A55,Lookup!$E$2:$F$103,2,FALSE)</f>
        <v>ExxonMobil</v>
      </c>
      <c r="C55" s="13" t="s">
        <v>50</v>
      </c>
      <c r="D55" s="15" t="str">
        <f>VLOOKUP(C55,Lookup!$A$2:$B$250,2,FALSE)</f>
        <v>RBOB</v>
      </c>
      <c r="E55" s="12">
        <v>52961</v>
      </c>
      <c r="F55" s="76">
        <v>0</v>
      </c>
      <c r="G55" s="16">
        <v>25004</v>
      </c>
      <c r="H55" s="16">
        <v>-15517</v>
      </c>
      <c r="I55" s="16">
        <f t="shared" si="6"/>
        <v>9487</v>
      </c>
      <c r="J55" s="63">
        <v>7789</v>
      </c>
      <c r="K55" s="63">
        <f t="shared" si="7"/>
        <v>1698</v>
      </c>
      <c r="L55" s="63">
        <v>-13</v>
      </c>
      <c r="M55" s="63">
        <f t="shared" si="8"/>
        <v>1685</v>
      </c>
      <c r="N55" s="60">
        <v>109.2064</v>
      </c>
      <c r="O55" s="78">
        <v>184012.78</v>
      </c>
      <c r="P55" s="17">
        <f t="shared" si="9"/>
        <v>185432.46720000001</v>
      </c>
      <c r="Q55" s="17">
        <f t="shared" si="10"/>
        <v>-1419.6831999999999</v>
      </c>
      <c r="R55" s="66">
        <f t="shared" si="11"/>
        <v>4.0000000153668225E-3</v>
      </c>
      <c r="S55" s="72"/>
      <c r="U55" s="64"/>
    </row>
    <row r="56" spans="1:21" x14ac:dyDescent="0.4">
      <c r="A56" s="107" t="s">
        <v>56</v>
      </c>
      <c r="B56" s="14" t="str">
        <f>VLOOKUP(A56,Lookup!$E$2:$F$103,2,FALSE)</f>
        <v>ExxonMobil</v>
      </c>
      <c r="C56" s="13" t="s">
        <v>51</v>
      </c>
      <c r="D56" s="15" t="str">
        <f>VLOOKUP(C56,Lookup!$A$2:$B$250,2,FALSE)</f>
        <v>RBOB</v>
      </c>
      <c r="E56" s="12">
        <v>52961</v>
      </c>
      <c r="F56" s="76">
        <v>0</v>
      </c>
      <c r="G56" s="16">
        <v>100011</v>
      </c>
      <c r="H56" s="16">
        <v>-75394</v>
      </c>
      <c r="I56" s="16">
        <f t="shared" si="6"/>
        <v>24617</v>
      </c>
      <c r="J56" s="63">
        <v>25000</v>
      </c>
      <c r="K56" s="63">
        <f t="shared" si="7"/>
        <v>-383</v>
      </c>
      <c r="L56" s="63">
        <v>-50</v>
      </c>
      <c r="M56" s="63">
        <f t="shared" si="8"/>
        <v>-433</v>
      </c>
      <c r="N56" s="60">
        <v>90.195899999999995</v>
      </c>
      <c r="O56" s="78">
        <v>-39054.82</v>
      </c>
      <c r="P56" s="17">
        <f t="shared" si="9"/>
        <v>-34545.029699999999</v>
      </c>
      <c r="Q56" s="17">
        <f t="shared" si="10"/>
        <v>-4509.7950000000001</v>
      </c>
      <c r="R56" s="66">
        <f t="shared" si="11"/>
        <v>-4.6999999976833351E-3</v>
      </c>
      <c r="S56" s="72"/>
      <c r="U56" s="64"/>
    </row>
    <row r="57" spans="1:21" x14ac:dyDescent="0.4">
      <c r="A57" s="107" t="s">
        <v>61</v>
      </c>
      <c r="B57" s="14" t="str">
        <f>VLOOKUP(A57,Lookup!$E$2:$F$103,2,FALSE)</f>
        <v>Hartford Wood</v>
      </c>
      <c r="C57" s="13" t="s">
        <v>51</v>
      </c>
      <c r="D57" s="15" t="str">
        <f>VLOOKUP(C57,Lookup!$A$2:$B$250,2,FALSE)</f>
        <v>RBOB</v>
      </c>
      <c r="E57" s="12">
        <v>52970</v>
      </c>
      <c r="F57" s="76">
        <v>50000</v>
      </c>
      <c r="G57" s="16">
        <v>99977</v>
      </c>
      <c r="H57" s="16">
        <v>-100513</v>
      </c>
      <c r="I57" s="16">
        <f t="shared" si="6"/>
        <v>49464</v>
      </c>
      <c r="J57" s="63">
        <v>50304</v>
      </c>
      <c r="K57" s="63">
        <f t="shared" si="7"/>
        <v>-840</v>
      </c>
      <c r="L57" s="63">
        <v>-50</v>
      </c>
      <c r="M57" s="63">
        <f t="shared" si="8"/>
        <v>-890</v>
      </c>
      <c r="N57" s="61">
        <v>90.195899999999995</v>
      </c>
      <c r="O57" s="78">
        <v>-80274.350000000006</v>
      </c>
      <c r="P57" s="17">
        <f t="shared" si="9"/>
        <v>-75764.555999999997</v>
      </c>
      <c r="Q57" s="17">
        <f t="shared" si="10"/>
        <v>-4509.7950000000001</v>
      </c>
      <c r="R57" s="66">
        <f t="shared" si="11"/>
        <v>-9.9999998928979039E-4</v>
      </c>
      <c r="S57" s="72"/>
      <c r="U57" s="64"/>
    </row>
    <row r="58" spans="1:21" x14ac:dyDescent="0.4">
      <c r="A58" s="107" t="s">
        <v>62</v>
      </c>
      <c r="B58" s="14" t="str">
        <f>VLOOKUP(A58,Lookup!$E$2:$F$103,2,FALSE)</f>
        <v>JD Street</v>
      </c>
      <c r="C58" s="13" t="s">
        <v>51</v>
      </c>
      <c r="D58" s="15" t="str">
        <f>VLOOKUP(C58,Lookup!$A$2:$B$250,2,FALSE)</f>
        <v>RBOB</v>
      </c>
      <c r="E58" s="12">
        <v>52971</v>
      </c>
      <c r="F58" s="76">
        <v>21178</v>
      </c>
      <c r="G58" s="16">
        <v>75007</v>
      </c>
      <c r="H58" s="16">
        <v>-71169</v>
      </c>
      <c r="I58" s="16">
        <f t="shared" si="6"/>
        <v>25016</v>
      </c>
      <c r="J58" s="63">
        <v>25004</v>
      </c>
      <c r="K58" s="63">
        <f t="shared" si="7"/>
        <v>12</v>
      </c>
      <c r="L58" s="63">
        <v>-38</v>
      </c>
      <c r="M58" s="63">
        <f t="shared" si="8"/>
        <v>-26</v>
      </c>
      <c r="N58" s="73">
        <v>90.195899999999995</v>
      </c>
      <c r="O58" s="78">
        <v>-2345.09</v>
      </c>
      <c r="P58" s="17">
        <f t="shared" si="9"/>
        <v>1082.3507999999999</v>
      </c>
      <c r="Q58" s="17">
        <f t="shared" si="10"/>
        <v>-3427.4441999999999</v>
      </c>
      <c r="R58" s="66">
        <f t="shared" si="11"/>
        <v>-3.3999999996012775E-3</v>
      </c>
      <c r="S58" s="72"/>
      <c r="U58" s="64"/>
    </row>
    <row r="59" spans="1:21" x14ac:dyDescent="0.4">
      <c r="A59" s="107" t="s">
        <v>75</v>
      </c>
      <c r="B59" s="14" t="str">
        <f>VLOOKUP(A59,Lookup!$E$2:$F$103,2,FALSE)</f>
        <v>Phillips</v>
      </c>
      <c r="C59" s="19" t="s">
        <v>51</v>
      </c>
      <c r="D59" s="15" t="str">
        <f>VLOOKUP(C59,Lookup!$A$2:$B$250,2,FALSE)</f>
        <v>RBOB</v>
      </c>
      <c r="E59" s="18">
        <v>52980</v>
      </c>
      <c r="F59" s="76">
        <v>0</v>
      </c>
      <c r="G59" s="16">
        <v>80103</v>
      </c>
      <c r="H59" s="16">
        <v>-80186</v>
      </c>
      <c r="I59" s="16">
        <f t="shared" si="6"/>
        <v>-83</v>
      </c>
      <c r="J59" s="63">
        <v>0</v>
      </c>
      <c r="K59" s="63">
        <f t="shared" si="7"/>
        <v>-83</v>
      </c>
      <c r="L59" s="63">
        <v>-40</v>
      </c>
      <c r="M59" s="63">
        <f t="shared" si="8"/>
        <v>-123</v>
      </c>
      <c r="N59" s="73">
        <v>90.195899999999995</v>
      </c>
      <c r="O59" s="78">
        <v>-11094.1</v>
      </c>
      <c r="P59" s="17">
        <f t="shared" si="9"/>
        <v>-7486.2596999999996</v>
      </c>
      <c r="Q59" s="17">
        <f t="shared" si="10"/>
        <v>-3607.8359999999998</v>
      </c>
      <c r="R59" s="66">
        <f t="shared" si="11"/>
        <v>4.3000000005122274E-3</v>
      </c>
      <c r="S59" s="72"/>
      <c r="U59" s="64"/>
    </row>
    <row r="60" spans="1:21" x14ac:dyDescent="0.4">
      <c r="A60" s="107" t="s">
        <v>76</v>
      </c>
      <c r="B60" s="14" t="str">
        <f>VLOOKUP(A60,Lookup!$E$2:$F$103,2,FALSE)</f>
        <v>QuikTrip</v>
      </c>
      <c r="C60" s="13" t="s">
        <v>50</v>
      </c>
      <c r="D60" s="15" t="str">
        <f>VLOOKUP(C60,Lookup!$A$2:$B$250,2,FALSE)</f>
        <v>RBOB</v>
      </c>
      <c r="E60" s="12">
        <v>52981</v>
      </c>
      <c r="F60" s="76">
        <v>0</v>
      </c>
      <c r="G60" s="16">
        <v>25000</v>
      </c>
      <c r="H60" s="16">
        <v>-21802</v>
      </c>
      <c r="I60" s="16">
        <f t="shared" si="6"/>
        <v>3198</v>
      </c>
      <c r="J60" s="63">
        <v>0</v>
      </c>
      <c r="K60" s="63">
        <f t="shared" si="7"/>
        <v>3198</v>
      </c>
      <c r="L60" s="63">
        <v>-12</v>
      </c>
      <c r="M60" s="63">
        <f t="shared" si="8"/>
        <v>3186</v>
      </c>
      <c r="N60" s="60">
        <v>109.2064</v>
      </c>
      <c r="O60" s="78">
        <v>347931.59</v>
      </c>
      <c r="P60" s="17">
        <f t="shared" si="9"/>
        <v>349242.06719999999</v>
      </c>
      <c r="Q60" s="17">
        <f t="shared" si="10"/>
        <v>-1310.4767999999999</v>
      </c>
      <c r="R60" s="66">
        <f t="shared" si="11"/>
        <v>3.9999996079131961E-4</v>
      </c>
      <c r="S60" s="72"/>
      <c r="U60" s="64"/>
    </row>
    <row r="61" spans="1:21" x14ac:dyDescent="0.4">
      <c r="A61" s="107" t="s">
        <v>76</v>
      </c>
      <c r="B61" s="14" t="str">
        <f>VLOOKUP(A61,Lookup!$E$2:$F$103,2,FALSE)</f>
        <v>QuikTrip</v>
      </c>
      <c r="C61" s="13" t="s">
        <v>51</v>
      </c>
      <c r="D61" s="15" t="str">
        <f>VLOOKUP(C61,Lookup!$A$2:$B$250,2,FALSE)</f>
        <v>RBOB</v>
      </c>
      <c r="E61" s="12">
        <v>52981</v>
      </c>
      <c r="F61" s="76">
        <v>126099</v>
      </c>
      <c r="G61" s="16">
        <v>500012</v>
      </c>
      <c r="H61" s="16">
        <v>-522220</v>
      </c>
      <c r="I61" s="16">
        <f t="shared" si="6"/>
        <v>103891</v>
      </c>
      <c r="J61" s="63">
        <v>107404</v>
      </c>
      <c r="K61" s="63">
        <f t="shared" si="7"/>
        <v>-3513</v>
      </c>
      <c r="L61" s="63">
        <v>-250</v>
      </c>
      <c r="M61" s="63">
        <f t="shared" si="8"/>
        <v>-3763</v>
      </c>
      <c r="N61" s="60">
        <v>90.195899999999995</v>
      </c>
      <c r="O61" s="78">
        <v>-339407.17</v>
      </c>
      <c r="P61" s="17">
        <f t="shared" si="9"/>
        <v>-316858.19669999997</v>
      </c>
      <c r="Q61" s="17">
        <f t="shared" si="10"/>
        <v>-22548.974999999999</v>
      </c>
      <c r="R61" s="66">
        <f t="shared" si="11"/>
        <v>-1.6999999643303454E-3</v>
      </c>
      <c r="S61" s="72"/>
      <c r="U61" s="64"/>
    </row>
    <row r="62" spans="1:21" x14ac:dyDescent="0.4">
      <c r="A62" s="107" t="s">
        <v>41</v>
      </c>
      <c r="B62" s="14" t="str">
        <f>VLOOKUP(A62,Lookup!$E$2:$F$103,2,FALSE)</f>
        <v>Chevron</v>
      </c>
      <c r="C62" s="13" t="s">
        <v>43</v>
      </c>
      <c r="D62" s="15" t="str">
        <f>VLOOKUP(C62,Lookup!$A$2:$B$250,2,FALSE)</f>
        <v>RBOB NVOC1-CM-Blend Stock</v>
      </c>
      <c r="E62" s="12">
        <v>52952</v>
      </c>
      <c r="F62" s="76">
        <v>60005</v>
      </c>
      <c r="G62" s="16">
        <v>360050</v>
      </c>
      <c r="H62" s="16">
        <v>-357119</v>
      </c>
      <c r="I62" s="16">
        <f t="shared" si="6"/>
        <v>62936</v>
      </c>
      <c r="J62" s="63">
        <v>64776</v>
      </c>
      <c r="K62" s="63">
        <f t="shared" si="7"/>
        <v>-1840</v>
      </c>
      <c r="L62" s="63">
        <v>-180</v>
      </c>
      <c r="M62" s="63">
        <f t="shared" si="8"/>
        <v>-2020</v>
      </c>
      <c r="N62" s="60">
        <v>90.195899999999995</v>
      </c>
      <c r="O62" s="78">
        <v>-182195.72</v>
      </c>
      <c r="P62" s="17">
        <f t="shared" si="9"/>
        <v>-165960.45599999998</v>
      </c>
      <c r="Q62" s="17">
        <f t="shared" si="10"/>
        <v>-16235.261999999999</v>
      </c>
      <c r="R62" s="66">
        <f t="shared" si="11"/>
        <v>2.0000000367872417E-3</v>
      </c>
      <c r="S62" s="72"/>
      <c r="U62" s="64"/>
    </row>
    <row r="63" spans="1:21" x14ac:dyDescent="0.4">
      <c r="A63" s="107" t="s">
        <v>56</v>
      </c>
      <c r="B63" s="14" t="str">
        <f>VLOOKUP(A63,Lookup!$E$2:$F$103,2,FALSE)</f>
        <v>ExxonMobil</v>
      </c>
      <c r="C63" s="13" t="s">
        <v>43</v>
      </c>
      <c r="D63" s="15" t="str">
        <f>VLOOKUP(C63,Lookup!$A$2:$B$250,2,FALSE)</f>
        <v>RBOB NVOC1-CM-Blend Stock</v>
      </c>
      <c r="E63" s="12">
        <v>52961</v>
      </c>
      <c r="F63" s="76">
        <v>60288</v>
      </c>
      <c r="G63" s="16">
        <v>248243</v>
      </c>
      <c r="H63" s="16">
        <v>-283737</v>
      </c>
      <c r="I63" s="16">
        <f t="shared" si="6"/>
        <v>24794</v>
      </c>
      <c r="J63" s="63">
        <v>25002</v>
      </c>
      <c r="K63" s="63">
        <f t="shared" si="7"/>
        <v>-208</v>
      </c>
      <c r="L63" s="63">
        <v>-124</v>
      </c>
      <c r="M63" s="63">
        <f t="shared" si="8"/>
        <v>-332</v>
      </c>
      <c r="N63" s="60">
        <v>90.195899999999995</v>
      </c>
      <c r="O63" s="78">
        <v>-29945.040000000001</v>
      </c>
      <c r="P63" s="17">
        <f t="shared" si="9"/>
        <v>-18760.747199999998</v>
      </c>
      <c r="Q63" s="17">
        <f t="shared" si="10"/>
        <v>-11184.291599999999</v>
      </c>
      <c r="R63" s="66">
        <f t="shared" si="11"/>
        <v>1.2000000060652383E-3</v>
      </c>
      <c r="S63" s="72"/>
      <c r="U63" s="64"/>
    </row>
    <row r="64" spans="1:21" x14ac:dyDescent="0.4">
      <c r="A64" s="107" t="s">
        <v>66</v>
      </c>
      <c r="B64" s="14" t="str">
        <f>VLOOKUP(A64,Lookup!$E$2:$F$103,2,FALSE)</f>
        <v>Motiva</v>
      </c>
      <c r="C64" s="13" t="s">
        <v>43</v>
      </c>
      <c r="D64" s="15" t="str">
        <f>VLOOKUP(C64,Lookup!$A$2:$B$250,2,FALSE)</f>
        <v>RBOB NVOC1-CM-Blend Stock</v>
      </c>
      <c r="E64" s="12">
        <v>52975</v>
      </c>
      <c r="F64" s="76">
        <v>128480</v>
      </c>
      <c r="G64" s="16">
        <v>1617934</v>
      </c>
      <c r="H64" s="16">
        <v>-1536512</v>
      </c>
      <c r="I64" s="16">
        <f t="shared" si="6"/>
        <v>209902</v>
      </c>
      <c r="J64" s="63">
        <v>209095</v>
      </c>
      <c r="K64" s="63">
        <f t="shared" si="7"/>
        <v>807</v>
      </c>
      <c r="L64" s="63">
        <v>-809</v>
      </c>
      <c r="M64" s="63">
        <f t="shared" si="8"/>
        <v>-2</v>
      </c>
      <c r="N64" s="60">
        <v>90.195899999999995</v>
      </c>
      <c r="O64" s="78">
        <v>-180.39</v>
      </c>
      <c r="P64" s="17">
        <f t="shared" si="9"/>
        <v>72788.0913</v>
      </c>
      <c r="Q64" s="17">
        <f t="shared" si="10"/>
        <v>-72968.483099999998</v>
      </c>
      <c r="R64" s="66">
        <f t="shared" si="11"/>
        <v>-1.7999999976154868E-3</v>
      </c>
      <c r="S64" s="72"/>
      <c r="U64" s="64"/>
    </row>
    <row r="65" spans="1:21" x14ac:dyDescent="0.4">
      <c r="A65" s="107" t="s">
        <v>72</v>
      </c>
      <c r="B65" s="14" t="str">
        <f>VLOOKUP(A65,Lookup!$E$2:$F$103,2,FALSE)</f>
        <v>MetroPlex</v>
      </c>
      <c r="C65" s="13" t="s">
        <v>43</v>
      </c>
      <c r="D65" s="15" t="str">
        <f>VLOOKUP(C65,Lookup!$A$2:$B$250,2,FALSE)</f>
        <v>RBOB NVOC1-CM-Blend Stock</v>
      </c>
      <c r="E65" s="12">
        <v>52977</v>
      </c>
      <c r="F65" s="76">
        <v>35001</v>
      </c>
      <c r="G65" s="16">
        <v>125006</v>
      </c>
      <c r="H65" s="16">
        <v>-147776</v>
      </c>
      <c r="I65" s="16">
        <f t="shared" si="6"/>
        <v>12231</v>
      </c>
      <c r="J65" s="63">
        <v>15357</v>
      </c>
      <c r="K65" s="63">
        <f t="shared" si="7"/>
        <v>-3126</v>
      </c>
      <c r="L65" s="63">
        <v>-63</v>
      </c>
      <c r="M65" s="63">
        <f t="shared" si="8"/>
        <v>-3189</v>
      </c>
      <c r="N65" s="60">
        <v>90.195899999999995</v>
      </c>
      <c r="O65" s="78">
        <v>-287634.73</v>
      </c>
      <c r="P65" s="17">
        <f t="shared" si="9"/>
        <v>-281952.38339999999</v>
      </c>
      <c r="Q65" s="17">
        <f t="shared" si="10"/>
        <v>-5682.3416999999999</v>
      </c>
      <c r="R65" s="66">
        <f t="shared" si="11"/>
        <v>4.8999999999068677E-3</v>
      </c>
      <c r="S65" s="72"/>
      <c r="U65" s="64"/>
    </row>
    <row r="66" spans="1:21" x14ac:dyDescent="0.4">
      <c r="A66" s="107" t="s">
        <v>75</v>
      </c>
      <c r="B66" s="14" t="str">
        <f>VLOOKUP(A66,Lookup!$E$2:$F$103,2,FALSE)</f>
        <v>Phillips</v>
      </c>
      <c r="C66" s="13" t="s">
        <v>43</v>
      </c>
      <c r="D66" s="15" t="str">
        <f>VLOOKUP(C66,Lookup!$A$2:$B$250,2,FALSE)</f>
        <v>RBOB NVOC1-CM-Blend Stock</v>
      </c>
      <c r="E66" s="12">
        <v>52980</v>
      </c>
      <c r="F66" s="76">
        <v>0</v>
      </c>
      <c r="G66" s="16">
        <v>25002</v>
      </c>
      <c r="H66" s="16">
        <v>0</v>
      </c>
      <c r="I66" s="16">
        <f t="shared" ref="I66:I97" si="12">F66+G66+H66</f>
        <v>25002</v>
      </c>
      <c r="J66" s="63">
        <v>25002</v>
      </c>
      <c r="K66" s="63">
        <f t="shared" ref="K66:K97" si="13">I66-J66</f>
        <v>0</v>
      </c>
      <c r="L66" s="63">
        <v>-13</v>
      </c>
      <c r="M66" s="63">
        <f t="shared" ref="M66:M97" si="14">K66+L66</f>
        <v>-13</v>
      </c>
      <c r="N66" s="60">
        <v>90.195899999999995</v>
      </c>
      <c r="O66" s="78">
        <v>-1172.55</v>
      </c>
      <c r="P66" s="17">
        <f t="shared" ref="P66:P97" si="15">K66*N66</f>
        <v>0</v>
      </c>
      <c r="Q66" s="17">
        <f t="shared" ref="Q66:Q97" si="16">L66*N66</f>
        <v>-1172.5466999999999</v>
      </c>
      <c r="R66" s="66">
        <f t="shared" ref="R66:R97" si="17">P66+Q66-O66</f>
        <v>3.3000000000811269E-3</v>
      </c>
      <c r="S66" s="72"/>
      <c r="U66" s="64"/>
    </row>
    <row r="67" spans="1:21" x14ac:dyDescent="0.4">
      <c r="A67" s="107" t="s">
        <v>76</v>
      </c>
      <c r="B67" s="14" t="str">
        <f>VLOOKUP(A67,Lookup!$E$2:$F$103,2,FALSE)</f>
        <v>QuikTrip</v>
      </c>
      <c r="C67" s="13" t="s">
        <v>43</v>
      </c>
      <c r="D67" s="15" t="str">
        <f>VLOOKUP(C67,Lookup!$A$2:$B$250,2,FALSE)</f>
        <v>RBOB NVOC1-CM-Blend Stock</v>
      </c>
      <c r="E67" s="12">
        <v>52981</v>
      </c>
      <c r="F67" s="76">
        <v>73326</v>
      </c>
      <c r="G67" s="16">
        <v>200014</v>
      </c>
      <c r="H67" s="16">
        <v>-195300</v>
      </c>
      <c r="I67" s="16">
        <f t="shared" si="12"/>
        <v>78040</v>
      </c>
      <c r="J67" s="63">
        <v>75129</v>
      </c>
      <c r="K67" s="63">
        <f t="shared" si="13"/>
        <v>2911</v>
      </c>
      <c r="L67" s="63">
        <v>-100</v>
      </c>
      <c r="M67" s="63">
        <f t="shared" si="14"/>
        <v>2811</v>
      </c>
      <c r="N67" s="60">
        <v>90.195899999999995</v>
      </c>
      <c r="O67" s="78">
        <v>253540.67</v>
      </c>
      <c r="P67" s="17">
        <f t="shared" si="15"/>
        <v>262560.26490000001</v>
      </c>
      <c r="Q67" s="17">
        <f t="shared" si="16"/>
        <v>-9019.59</v>
      </c>
      <c r="R67" s="66">
        <f t="shared" si="17"/>
        <v>4.8999999999068677E-3</v>
      </c>
      <c r="S67" s="72"/>
      <c r="U67" s="64"/>
    </row>
    <row r="68" spans="1:21" x14ac:dyDescent="0.4">
      <c r="A68" s="107" t="s">
        <v>88</v>
      </c>
      <c r="B68" s="14" t="str">
        <f>VLOOKUP(A68,Lookup!$E$2:$F$103,2,FALSE)</f>
        <v>Valero</v>
      </c>
      <c r="C68" s="13" t="s">
        <v>43</v>
      </c>
      <c r="D68" s="15" t="str">
        <f>VLOOKUP(C68,Lookup!$A$2:$B$250,2,FALSE)</f>
        <v>RBOB NVOC1-CM-Blend Stock</v>
      </c>
      <c r="E68" s="46">
        <v>52993</v>
      </c>
      <c r="F68" s="76">
        <v>85003</v>
      </c>
      <c r="G68" s="47">
        <v>0</v>
      </c>
      <c r="H68" s="47">
        <v>-50036</v>
      </c>
      <c r="I68" s="16">
        <f t="shared" si="12"/>
        <v>34967</v>
      </c>
      <c r="J68" s="63">
        <v>35000</v>
      </c>
      <c r="K68" s="63">
        <f t="shared" si="13"/>
        <v>-33</v>
      </c>
      <c r="L68" s="63">
        <v>0</v>
      </c>
      <c r="M68" s="63">
        <f t="shared" si="14"/>
        <v>-33</v>
      </c>
      <c r="N68" s="61">
        <v>90.195899999999995</v>
      </c>
      <c r="O68" s="78">
        <v>-2976.46</v>
      </c>
      <c r="P68" s="17">
        <f t="shared" si="15"/>
        <v>-2976.4647</v>
      </c>
      <c r="Q68" s="17">
        <f t="shared" si="16"/>
        <v>0</v>
      </c>
      <c r="R68" s="66">
        <f t="shared" si="17"/>
        <v>-4.6999999999570719E-3</v>
      </c>
      <c r="S68" s="72"/>
      <c r="U68" s="64"/>
    </row>
    <row r="69" spans="1:21" x14ac:dyDescent="0.4">
      <c r="A69" s="107" t="s">
        <v>74</v>
      </c>
      <c r="B69" s="14" t="str">
        <f>VLOOKUP(A69,Lookup!$E$2:$F$103,2,FALSE)</f>
        <v>Noble Petro</v>
      </c>
      <c r="C69" s="19" t="s">
        <v>89</v>
      </c>
      <c r="D69" s="15" t="str">
        <f>VLOOKUP(C69,Lookup!$A$2:$B$250,2,FALSE)</f>
        <v>RBOB VOC1-CM-BlendStock</v>
      </c>
      <c r="E69" s="18">
        <v>52979</v>
      </c>
      <c r="F69" s="76">
        <v>5800</v>
      </c>
      <c r="G69" s="16">
        <v>0</v>
      </c>
      <c r="H69" s="16">
        <v>0</v>
      </c>
      <c r="I69" s="16">
        <f t="shared" si="12"/>
        <v>5800</v>
      </c>
      <c r="J69" s="63">
        <v>5800</v>
      </c>
      <c r="K69" s="63">
        <f t="shared" si="13"/>
        <v>0</v>
      </c>
      <c r="L69" s="63">
        <v>0</v>
      </c>
      <c r="M69" s="63">
        <f t="shared" si="14"/>
        <v>0</v>
      </c>
      <c r="N69" s="73">
        <v>90.195899999999995</v>
      </c>
      <c r="O69" s="78">
        <v>0</v>
      </c>
      <c r="P69" s="17">
        <f t="shared" si="15"/>
        <v>0</v>
      </c>
      <c r="Q69" s="17">
        <f t="shared" si="16"/>
        <v>0</v>
      </c>
      <c r="R69" s="66">
        <f t="shared" si="17"/>
        <v>0</v>
      </c>
      <c r="S69" s="72"/>
      <c r="U69" s="64"/>
    </row>
    <row r="70" spans="1:21" x14ac:dyDescent="0.4">
      <c r="A70" s="107" t="s">
        <v>76</v>
      </c>
      <c r="B70" s="14" t="str">
        <f>VLOOKUP(A70,Lookup!$E$2:$F$103,2,FALSE)</f>
        <v>QuikTrip</v>
      </c>
      <c r="C70" s="13" t="s">
        <v>89</v>
      </c>
      <c r="D70" s="15" t="str">
        <f>VLOOKUP(C70,Lookup!$A$2:$B$250,2,FALSE)</f>
        <v>RBOB VOC1-CM-BlendStock</v>
      </c>
      <c r="E70" s="12">
        <v>52981</v>
      </c>
      <c r="F70" s="76">
        <v>30387</v>
      </c>
      <c r="G70" s="16">
        <v>0</v>
      </c>
      <c r="H70" s="16">
        <v>-24225</v>
      </c>
      <c r="I70" s="16">
        <f t="shared" si="12"/>
        <v>6162</v>
      </c>
      <c r="J70" s="63">
        <v>0</v>
      </c>
      <c r="K70" s="63">
        <f t="shared" si="13"/>
        <v>6162</v>
      </c>
      <c r="L70" s="63">
        <v>0</v>
      </c>
      <c r="M70" s="63">
        <f t="shared" si="14"/>
        <v>6162</v>
      </c>
      <c r="N70" s="60">
        <v>90.195899999999995</v>
      </c>
      <c r="O70" s="78">
        <v>555787.14</v>
      </c>
      <c r="P70" s="17">
        <f t="shared" si="15"/>
        <v>555787.13579999993</v>
      </c>
      <c r="Q70" s="17">
        <f t="shared" si="16"/>
        <v>0</v>
      </c>
      <c r="R70" s="66">
        <f t="shared" si="17"/>
        <v>-4.2000000830739737E-3</v>
      </c>
      <c r="S70" s="72"/>
      <c r="U70" s="64"/>
    </row>
    <row r="71" spans="1:21" x14ac:dyDescent="0.4">
      <c r="A71" s="107" t="s">
        <v>66</v>
      </c>
      <c r="B71" s="14" t="str">
        <f>VLOOKUP(A71,Lookup!$E$2:$F$103,2,FALSE)</f>
        <v>Motiva</v>
      </c>
      <c r="C71" s="13" t="s">
        <v>67</v>
      </c>
      <c r="D71" s="15" t="str">
        <f>VLOOKUP(C71,Lookup!$A$2:$B$250,2,FALSE)</f>
        <v>RFG VOC1-CM-REG</v>
      </c>
      <c r="E71" s="12">
        <v>52975</v>
      </c>
      <c r="F71" s="76">
        <v>0</v>
      </c>
      <c r="G71" s="16">
        <v>354243</v>
      </c>
      <c r="H71" s="16">
        <v>-348865</v>
      </c>
      <c r="I71" s="16">
        <f t="shared" si="12"/>
        <v>5378</v>
      </c>
      <c r="J71" s="63">
        <v>0</v>
      </c>
      <c r="K71" s="63">
        <f t="shared" si="13"/>
        <v>5378</v>
      </c>
      <c r="L71" s="63">
        <v>-177</v>
      </c>
      <c r="M71" s="63">
        <f t="shared" si="14"/>
        <v>5201</v>
      </c>
      <c r="N71" s="60">
        <v>90.195899999999995</v>
      </c>
      <c r="O71" s="78">
        <v>469108.88</v>
      </c>
      <c r="P71" s="17">
        <f t="shared" si="15"/>
        <v>485073.5502</v>
      </c>
      <c r="Q71" s="17">
        <f t="shared" si="16"/>
        <v>-15964.674299999999</v>
      </c>
      <c r="R71" s="66">
        <f t="shared" si="17"/>
        <v>-4.1000000201165676E-3</v>
      </c>
      <c r="S71" s="72"/>
      <c r="U71" s="64"/>
    </row>
    <row r="72" spans="1:21" x14ac:dyDescent="0.4">
      <c r="A72" s="107" t="s">
        <v>49</v>
      </c>
      <c r="B72" s="14" t="str">
        <f>VLOOKUP(A72,Lookup!$E$2:$F$103,2,FALSE)</f>
        <v>Center Oil</v>
      </c>
      <c r="C72" s="13" t="s">
        <v>193</v>
      </c>
      <c r="D72" s="15" t="str">
        <f>VLOOKUP(C72,Lookup!$A$2:$B$250,2,FALSE)</f>
        <v>RFG VOC2-RBOB-CABLND</v>
      </c>
      <c r="E72" s="12">
        <v>52956</v>
      </c>
      <c r="F72" s="76">
        <v>1000</v>
      </c>
      <c r="G72" s="16">
        <v>0</v>
      </c>
      <c r="H72" s="16">
        <v>0</v>
      </c>
      <c r="I72" s="16">
        <f t="shared" si="12"/>
        <v>1000</v>
      </c>
      <c r="J72" s="63">
        <v>0</v>
      </c>
      <c r="K72" s="63">
        <f t="shared" si="13"/>
        <v>1000</v>
      </c>
      <c r="L72" s="63">
        <v>0</v>
      </c>
      <c r="M72" s="63">
        <f t="shared" si="14"/>
        <v>1000</v>
      </c>
      <c r="N72" s="60">
        <v>90.195899999999995</v>
      </c>
      <c r="O72" s="78">
        <v>90195.9</v>
      </c>
      <c r="P72" s="17">
        <f t="shared" si="15"/>
        <v>90195.9</v>
      </c>
      <c r="Q72" s="17">
        <f t="shared" si="16"/>
        <v>0</v>
      </c>
      <c r="R72" s="66">
        <f t="shared" si="17"/>
        <v>0</v>
      </c>
      <c r="S72" s="72"/>
      <c r="U72" s="64"/>
    </row>
    <row r="73" spans="1:21" x14ac:dyDescent="0.4">
      <c r="A73" s="107" t="s">
        <v>54</v>
      </c>
      <c r="B73" s="14" t="str">
        <f>VLOOKUP(A73,Lookup!$E$2:$F$103,2,FALSE)</f>
        <v>Shell Oil Products</v>
      </c>
      <c r="C73" s="13" t="s">
        <v>193</v>
      </c>
      <c r="D73" s="15" t="str">
        <f>VLOOKUP(C73,Lookup!$A$2:$B$250,2,FALSE)</f>
        <v>RFG VOC2-RBOB-CABLND</v>
      </c>
      <c r="E73" s="12">
        <v>52958</v>
      </c>
      <c r="F73" s="76">
        <v>3000</v>
      </c>
      <c r="G73" s="16">
        <v>0</v>
      </c>
      <c r="H73" s="16">
        <v>0</v>
      </c>
      <c r="I73" s="16">
        <f t="shared" si="12"/>
        <v>3000</v>
      </c>
      <c r="J73" s="63">
        <v>0</v>
      </c>
      <c r="K73" s="63">
        <f t="shared" si="13"/>
        <v>3000</v>
      </c>
      <c r="L73" s="63">
        <v>0</v>
      </c>
      <c r="M73" s="63">
        <f t="shared" si="14"/>
        <v>3000</v>
      </c>
      <c r="N73" s="60">
        <v>90.195899999999995</v>
      </c>
      <c r="O73" s="78">
        <v>270587.7</v>
      </c>
      <c r="P73" s="17">
        <f t="shared" si="15"/>
        <v>270587.7</v>
      </c>
      <c r="Q73" s="17">
        <f t="shared" si="16"/>
        <v>0</v>
      </c>
      <c r="R73" s="66">
        <f t="shared" si="17"/>
        <v>0</v>
      </c>
      <c r="S73" s="72"/>
      <c r="U73" s="64"/>
    </row>
    <row r="74" spans="1:21" x14ac:dyDescent="0.4">
      <c r="A74" s="107" t="s">
        <v>56</v>
      </c>
      <c r="B74" s="14" t="str">
        <f>VLOOKUP(A74,Lookup!$E$2:$F$103,2,FALSE)</f>
        <v>ExxonMobil</v>
      </c>
      <c r="C74" s="13" t="s">
        <v>193</v>
      </c>
      <c r="D74" s="15" t="str">
        <f>VLOOKUP(C74,Lookup!$A$2:$B$250,2,FALSE)</f>
        <v>RFG VOC2-RBOB-CABLND</v>
      </c>
      <c r="E74" s="12">
        <v>52961</v>
      </c>
      <c r="F74" s="76">
        <v>2000</v>
      </c>
      <c r="G74" s="16">
        <v>0</v>
      </c>
      <c r="H74" s="16">
        <v>0</v>
      </c>
      <c r="I74" s="16">
        <f t="shared" si="12"/>
        <v>2000</v>
      </c>
      <c r="J74" s="63">
        <v>0</v>
      </c>
      <c r="K74" s="63">
        <f t="shared" si="13"/>
        <v>2000</v>
      </c>
      <c r="L74" s="63">
        <v>0</v>
      </c>
      <c r="M74" s="63">
        <f t="shared" si="14"/>
        <v>2000</v>
      </c>
      <c r="N74" s="60">
        <v>90.195899999999995</v>
      </c>
      <c r="O74" s="78">
        <v>180391.8</v>
      </c>
      <c r="P74" s="17">
        <f t="shared" si="15"/>
        <v>180391.8</v>
      </c>
      <c r="Q74" s="17">
        <f t="shared" si="16"/>
        <v>0</v>
      </c>
      <c r="R74" s="66">
        <f t="shared" si="17"/>
        <v>0</v>
      </c>
      <c r="S74" s="72"/>
      <c r="U74" s="64"/>
    </row>
    <row r="75" spans="1:21" x14ac:dyDescent="0.4">
      <c r="A75" s="107" t="s">
        <v>61</v>
      </c>
      <c r="B75" s="14" t="str">
        <f>VLOOKUP(A75,Lookup!$E$2:$F$103,2,FALSE)</f>
        <v>Hartford Wood</v>
      </c>
      <c r="C75" s="13" t="s">
        <v>193</v>
      </c>
      <c r="D75" s="15" t="str">
        <f>VLOOKUP(C75,Lookup!$A$2:$B$250,2,FALSE)</f>
        <v>RFG VOC2-RBOB-CABLND</v>
      </c>
      <c r="E75" s="12">
        <v>52970</v>
      </c>
      <c r="F75" s="76">
        <v>1000</v>
      </c>
      <c r="G75" s="16">
        <v>0</v>
      </c>
      <c r="H75" s="16">
        <v>0</v>
      </c>
      <c r="I75" s="16">
        <f t="shared" si="12"/>
        <v>1000</v>
      </c>
      <c r="J75" s="63">
        <v>0</v>
      </c>
      <c r="K75" s="63">
        <f t="shared" si="13"/>
        <v>1000</v>
      </c>
      <c r="L75" s="63">
        <v>0</v>
      </c>
      <c r="M75" s="63">
        <f t="shared" si="14"/>
        <v>1000</v>
      </c>
      <c r="N75" s="60">
        <v>90.195899999999995</v>
      </c>
      <c r="O75" s="78">
        <v>90195.9</v>
      </c>
      <c r="P75" s="17">
        <f t="shared" si="15"/>
        <v>90195.9</v>
      </c>
      <c r="Q75" s="17">
        <f t="shared" si="16"/>
        <v>0</v>
      </c>
      <c r="R75" s="66">
        <f t="shared" si="17"/>
        <v>0</v>
      </c>
      <c r="S75" s="72"/>
      <c r="U75" s="64"/>
    </row>
    <row r="76" spans="1:21" x14ac:dyDescent="0.4">
      <c r="A76" s="107" t="s">
        <v>296</v>
      </c>
      <c r="B76" s="14" t="str">
        <f>VLOOKUP(A76,Lookup!$E$2:$F$103,2,FALSE)</f>
        <v>Sunoco Partners</v>
      </c>
      <c r="C76" s="13" t="s">
        <v>195</v>
      </c>
      <c r="D76" s="15" t="str">
        <f>VLOOKUP(C76,Lookup!$A$2:$B$250,2,FALSE)</f>
        <v>RFGNVOC2-RBOB-CABLND</v>
      </c>
      <c r="E76" s="12">
        <v>52984</v>
      </c>
      <c r="F76" s="76">
        <v>20800</v>
      </c>
      <c r="G76" s="16">
        <v>0</v>
      </c>
      <c r="H76" s="16">
        <v>-26665</v>
      </c>
      <c r="I76" s="16">
        <f t="shared" si="12"/>
        <v>-5865</v>
      </c>
      <c r="J76" s="63">
        <v>0</v>
      </c>
      <c r="K76" s="63">
        <f t="shared" si="13"/>
        <v>-5865</v>
      </c>
      <c r="L76" s="63">
        <v>0</v>
      </c>
      <c r="M76" s="63">
        <f t="shared" si="14"/>
        <v>-5865</v>
      </c>
      <c r="N76" s="60">
        <v>90.195899999999995</v>
      </c>
      <c r="O76" s="78">
        <v>-528998.94999999995</v>
      </c>
      <c r="P76" s="17">
        <f t="shared" si="15"/>
        <v>-528998.95349999995</v>
      </c>
      <c r="Q76" s="17">
        <f t="shared" si="16"/>
        <v>0</v>
      </c>
      <c r="R76" s="66">
        <f t="shared" si="17"/>
        <v>-3.4999999916180968E-3</v>
      </c>
      <c r="S76" s="72"/>
      <c r="U76" s="64"/>
    </row>
    <row r="77" spans="1:21" x14ac:dyDescent="0.4">
      <c r="A77" s="107" t="s">
        <v>75</v>
      </c>
      <c r="B77" s="14" t="str">
        <f>VLOOKUP(A77,Lookup!$E$2:$F$103,2,FALSE)</f>
        <v>Phillips</v>
      </c>
      <c r="C77" s="19" t="s">
        <v>48</v>
      </c>
      <c r="D77" s="15" t="str">
        <f>VLOOKUP(C77,Lookup!$A$2:$B$250,2,FALSE)</f>
        <v>Sub Octane</v>
      </c>
      <c r="E77" s="18">
        <v>52980</v>
      </c>
      <c r="F77" s="77">
        <v>0</v>
      </c>
      <c r="G77" s="20">
        <v>57006</v>
      </c>
      <c r="H77" s="16">
        <v>-54919</v>
      </c>
      <c r="I77" s="16">
        <f t="shared" si="12"/>
        <v>2087</v>
      </c>
      <c r="J77" s="20">
        <v>0</v>
      </c>
      <c r="K77" s="63">
        <f t="shared" si="13"/>
        <v>2087</v>
      </c>
      <c r="L77" s="63">
        <v>-29</v>
      </c>
      <c r="M77" s="63">
        <f t="shared" si="14"/>
        <v>2058</v>
      </c>
      <c r="N77" s="73">
        <v>90.195899999999995</v>
      </c>
      <c r="O77" s="91">
        <v>185623.16</v>
      </c>
      <c r="P77" s="17">
        <f t="shared" si="15"/>
        <v>188238.84329999998</v>
      </c>
      <c r="Q77" s="17">
        <f t="shared" si="16"/>
        <v>-2615.6810999999998</v>
      </c>
      <c r="R77" s="66">
        <f t="shared" si="17"/>
        <v>2.199999988079071E-3</v>
      </c>
      <c r="S77" s="72"/>
      <c r="U77" s="64"/>
    </row>
    <row r="78" spans="1:21" x14ac:dyDescent="0.4">
      <c r="A78" s="107" t="s">
        <v>35</v>
      </c>
      <c r="B78" s="14" t="str">
        <f>VLOOKUP(A78,Lookup!$E$2:$F$103,2,FALSE)</f>
        <v>Apex Oil</v>
      </c>
      <c r="C78" s="108" t="s">
        <v>190</v>
      </c>
      <c r="D78" s="15" t="str">
        <f>VLOOKUP(C78,Lookup!$A$2:$B$250,2,FALSE)</f>
        <v>Sub Octane Blend Stock</v>
      </c>
      <c r="E78" s="12">
        <v>52947</v>
      </c>
      <c r="F78" s="76">
        <v>0</v>
      </c>
      <c r="G78" s="16">
        <v>25001</v>
      </c>
      <c r="H78" s="16">
        <v>0</v>
      </c>
      <c r="I78" s="16">
        <f t="shared" si="12"/>
        <v>25001</v>
      </c>
      <c r="J78" s="63">
        <v>25001</v>
      </c>
      <c r="K78" s="63">
        <f t="shared" si="13"/>
        <v>0</v>
      </c>
      <c r="L78" s="63">
        <v>-13</v>
      </c>
      <c r="M78" s="63">
        <f t="shared" si="14"/>
        <v>-13</v>
      </c>
      <c r="N78" s="61">
        <v>90.195899999999995</v>
      </c>
      <c r="O78" s="78">
        <v>-1172.55</v>
      </c>
      <c r="P78" s="17">
        <f t="shared" si="15"/>
        <v>0</v>
      </c>
      <c r="Q78" s="17">
        <f t="shared" si="16"/>
        <v>-1172.5466999999999</v>
      </c>
      <c r="R78" s="66">
        <f t="shared" si="17"/>
        <v>3.3000000000811269E-3</v>
      </c>
      <c r="S78" s="72"/>
      <c r="U78" s="64"/>
    </row>
    <row r="79" spans="1:21" x14ac:dyDescent="0.4">
      <c r="A79" s="107" t="s">
        <v>37</v>
      </c>
      <c r="B79" s="14" t="str">
        <f>VLOOKUP(A79,Lookup!$E$2:$F$103,2,FALSE)</f>
        <v>BP North Am</v>
      </c>
      <c r="C79" s="13" t="s">
        <v>190</v>
      </c>
      <c r="D79" s="15" t="str">
        <f>VLOOKUP(C79,Lookup!$A$2:$B$250,2,FALSE)</f>
        <v>Sub Octane Blend Stock</v>
      </c>
      <c r="E79" s="12">
        <v>52950</v>
      </c>
      <c r="F79" s="76">
        <v>0</v>
      </c>
      <c r="G79" s="16">
        <v>75200</v>
      </c>
      <c r="H79" s="16">
        <v>0</v>
      </c>
      <c r="I79" s="16">
        <f t="shared" si="12"/>
        <v>75200</v>
      </c>
      <c r="J79" s="63">
        <v>75200</v>
      </c>
      <c r="K79" s="63">
        <f t="shared" si="13"/>
        <v>0</v>
      </c>
      <c r="L79" s="63">
        <v>-38</v>
      </c>
      <c r="M79" s="63">
        <f t="shared" si="14"/>
        <v>-38</v>
      </c>
      <c r="N79" s="61">
        <v>90.195899999999995</v>
      </c>
      <c r="O79" s="78">
        <v>-3427.44</v>
      </c>
      <c r="P79" s="17">
        <f t="shared" si="15"/>
        <v>0</v>
      </c>
      <c r="Q79" s="17">
        <f t="shared" si="16"/>
        <v>-3427.4441999999999</v>
      </c>
      <c r="R79" s="66">
        <f t="shared" si="17"/>
        <v>-4.1999999998552084E-3</v>
      </c>
      <c r="S79" s="72"/>
      <c r="U79" s="64"/>
    </row>
    <row r="80" spans="1:21" x14ac:dyDescent="0.4">
      <c r="A80" s="107" t="s">
        <v>159</v>
      </c>
      <c r="B80" s="14" t="str">
        <f>VLOOKUP(A80,Lookup!$E$2:$F$103,2,FALSE)</f>
        <v>Morgan Stanley</v>
      </c>
      <c r="C80" s="13" t="s">
        <v>190</v>
      </c>
      <c r="D80" s="15" t="str">
        <f>VLOOKUP(C80,Lookup!$A$2:$B$250,2,FALSE)</f>
        <v>Sub Octane Blend Stock</v>
      </c>
      <c r="E80" s="12">
        <v>52974</v>
      </c>
      <c r="F80" s="76">
        <v>0</v>
      </c>
      <c r="G80" s="16">
        <v>50001</v>
      </c>
      <c r="H80" s="16">
        <v>-50005</v>
      </c>
      <c r="I80" s="16">
        <f t="shared" si="12"/>
        <v>-4</v>
      </c>
      <c r="J80" s="63">
        <v>0</v>
      </c>
      <c r="K80" s="63">
        <f t="shared" si="13"/>
        <v>-4</v>
      </c>
      <c r="L80" s="63">
        <v>-25</v>
      </c>
      <c r="M80" s="63">
        <f t="shared" si="14"/>
        <v>-29</v>
      </c>
      <c r="N80" s="60">
        <v>90.195899999999995</v>
      </c>
      <c r="O80" s="78">
        <v>-2615.6799999999998</v>
      </c>
      <c r="P80" s="17">
        <f t="shared" si="15"/>
        <v>-360.78359999999998</v>
      </c>
      <c r="Q80" s="17">
        <f t="shared" si="16"/>
        <v>-2254.8975</v>
      </c>
      <c r="R80" s="66">
        <f t="shared" si="17"/>
        <v>-1.0999999999512511E-3</v>
      </c>
      <c r="S80" s="72"/>
      <c r="U80" s="64"/>
    </row>
    <row r="81" spans="1:21" x14ac:dyDescent="0.4">
      <c r="A81" s="107" t="s">
        <v>73</v>
      </c>
      <c r="B81" s="14" t="str">
        <f>VLOOKUP(A81,Lookup!$E$2:$F$103,2,FALSE)</f>
        <v>Noble Petro</v>
      </c>
      <c r="C81" s="13" t="s">
        <v>190</v>
      </c>
      <c r="D81" s="15" t="str">
        <f>VLOOKUP(C81,Lookup!$A$2:$B$250,2,FALSE)</f>
        <v>Sub Octane Blend Stock</v>
      </c>
      <c r="E81" s="12">
        <v>52978</v>
      </c>
      <c r="F81" s="76">
        <v>0</v>
      </c>
      <c r="G81" s="16">
        <v>75003</v>
      </c>
      <c r="H81" s="16">
        <v>-25002</v>
      </c>
      <c r="I81" s="16">
        <f t="shared" si="12"/>
        <v>50001</v>
      </c>
      <c r="J81" s="63">
        <v>50384</v>
      </c>
      <c r="K81" s="63">
        <f t="shared" si="13"/>
        <v>-383</v>
      </c>
      <c r="L81" s="63">
        <v>-38</v>
      </c>
      <c r="M81" s="63">
        <f t="shared" si="14"/>
        <v>-421</v>
      </c>
      <c r="N81" s="60">
        <v>90.195899999999995</v>
      </c>
      <c r="O81" s="78">
        <v>-37972.47</v>
      </c>
      <c r="P81" s="17">
        <f t="shared" si="15"/>
        <v>-34545.029699999999</v>
      </c>
      <c r="Q81" s="17">
        <f t="shared" si="16"/>
        <v>-3427.4441999999999</v>
      </c>
      <c r="R81" s="66">
        <f t="shared" si="17"/>
        <v>-3.8999999960651621E-3</v>
      </c>
      <c r="S81" s="72"/>
      <c r="U81" s="64"/>
    </row>
    <row r="82" spans="1:21" x14ac:dyDescent="0.4">
      <c r="A82" s="107" t="s">
        <v>74</v>
      </c>
      <c r="B82" s="14" t="str">
        <f>VLOOKUP(A82,Lookup!$E$2:$F$103,2,FALSE)</f>
        <v>Noble Petro</v>
      </c>
      <c r="C82" s="108" t="s">
        <v>190</v>
      </c>
      <c r="D82" s="15" t="str">
        <f>VLOOKUP(C82,Lookup!$A$2:$B$250,2,FALSE)</f>
        <v>Sub Octane Blend Stock</v>
      </c>
      <c r="E82" s="18">
        <v>52979</v>
      </c>
      <c r="F82" s="76">
        <v>0</v>
      </c>
      <c r="G82" s="16">
        <v>25000</v>
      </c>
      <c r="H82" s="16">
        <v>-25004</v>
      </c>
      <c r="I82" s="16">
        <f t="shared" si="12"/>
        <v>-4</v>
      </c>
      <c r="J82" s="63">
        <v>0</v>
      </c>
      <c r="K82" s="63">
        <f t="shared" si="13"/>
        <v>-4</v>
      </c>
      <c r="L82" s="63">
        <v>-12</v>
      </c>
      <c r="M82" s="63">
        <f t="shared" si="14"/>
        <v>-16</v>
      </c>
      <c r="N82" s="73">
        <v>90.195899999999995</v>
      </c>
      <c r="O82" s="78">
        <v>-1443.13</v>
      </c>
      <c r="P82" s="17">
        <f t="shared" si="15"/>
        <v>-360.78359999999998</v>
      </c>
      <c r="Q82" s="17">
        <f t="shared" si="16"/>
        <v>-1082.3507999999999</v>
      </c>
      <c r="R82" s="66">
        <f t="shared" si="17"/>
        <v>-4.3999999998050043E-3</v>
      </c>
      <c r="S82" s="72"/>
      <c r="U82" s="64"/>
    </row>
    <row r="83" spans="1:21" x14ac:dyDescent="0.4">
      <c r="A83" s="107" t="s">
        <v>76</v>
      </c>
      <c r="B83" s="14" t="str">
        <f>VLOOKUP(A83,Lookup!$E$2:$F$103,2,FALSE)</f>
        <v>QuikTrip</v>
      </c>
      <c r="C83" s="13" t="s">
        <v>190</v>
      </c>
      <c r="D83" s="15" t="str">
        <f>VLOOKUP(C83,Lookup!$A$2:$B$250,2,FALSE)</f>
        <v>Sub Octane Blend Stock</v>
      </c>
      <c r="E83" s="12">
        <v>52981</v>
      </c>
      <c r="F83" s="76">
        <v>0</v>
      </c>
      <c r="G83" s="16">
        <v>275009</v>
      </c>
      <c r="H83" s="16">
        <v>-150002</v>
      </c>
      <c r="I83" s="16">
        <f t="shared" si="12"/>
        <v>125007</v>
      </c>
      <c r="J83" s="63">
        <v>125008</v>
      </c>
      <c r="K83" s="63">
        <f t="shared" si="13"/>
        <v>-1</v>
      </c>
      <c r="L83" s="63">
        <v>-138</v>
      </c>
      <c r="M83" s="63">
        <f t="shared" si="14"/>
        <v>-139</v>
      </c>
      <c r="N83" s="60">
        <v>90.195899999999995</v>
      </c>
      <c r="O83" s="78">
        <v>-12537.23</v>
      </c>
      <c r="P83" s="17">
        <f t="shared" si="15"/>
        <v>-90.195899999999995</v>
      </c>
      <c r="Q83" s="17">
        <f t="shared" si="16"/>
        <v>-12447.0342</v>
      </c>
      <c r="R83" s="66">
        <f t="shared" si="17"/>
        <v>-1.0000000111176632E-4</v>
      </c>
      <c r="S83" s="72"/>
      <c r="U83" s="64"/>
    </row>
    <row r="84" spans="1:21" x14ac:dyDescent="0.4">
      <c r="A84" s="107" t="s">
        <v>270</v>
      </c>
      <c r="B84" s="14" t="str">
        <f>VLOOKUP(A84,Lookup!$E$2:$F$103,2,FALSE)</f>
        <v>Topco Associates</v>
      </c>
      <c r="C84" s="13" t="s">
        <v>190</v>
      </c>
      <c r="D84" s="15" t="str">
        <f>VLOOKUP(C84,Lookup!$A$2:$B$250,2,FALSE)</f>
        <v>Sub Octane Blend Stock</v>
      </c>
      <c r="E84" s="46">
        <v>52987</v>
      </c>
      <c r="F84" s="76">
        <v>0</v>
      </c>
      <c r="G84" s="47">
        <v>25001</v>
      </c>
      <c r="H84" s="47">
        <v>0</v>
      </c>
      <c r="I84" s="16">
        <f t="shared" si="12"/>
        <v>25001</v>
      </c>
      <c r="J84" s="63">
        <v>25001</v>
      </c>
      <c r="K84" s="63">
        <f t="shared" si="13"/>
        <v>0</v>
      </c>
      <c r="L84" s="63">
        <v>-13</v>
      </c>
      <c r="M84" s="63">
        <f t="shared" si="14"/>
        <v>-13</v>
      </c>
      <c r="N84" s="61">
        <v>90.195899999999995</v>
      </c>
      <c r="O84" s="78">
        <v>-1172.55</v>
      </c>
      <c r="P84" s="17">
        <f t="shared" si="15"/>
        <v>0</v>
      </c>
      <c r="Q84" s="17">
        <f t="shared" si="16"/>
        <v>-1172.5466999999999</v>
      </c>
      <c r="R84" s="66">
        <f t="shared" si="17"/>
        <v>3.3000000000811269E-3</v>
      </c>
      <c r="S84" s="72"/>
      <c r="U84" s="64"/>
    </row>
    <row r="85" spans="1:21" x14ac:dyDescent="0.4">
      <c r="A85" s="107" t="s">
        <v>87</v>
      </c>
      <c r="B85" s="14" t="str">
        <f>VLOOKUP(A85,Lookup!$E$2:$F$103,2,FALSE)</f>
        <v>US Oil</v>
      </c>
      <c r="C85" s="13" t="s">
        <v>190</v>
      </c>
      <c r="D85" s="15" t="str">
        <f>VLOOKUP(C85,Lookup!$A$2:$B$250,2,FALSE)</f>
        <v>Sub Octane Blend Stock</v>
      </c>
      <c r="E85" s="46">
        <v>52992</v>
      </c>
      <c r="F85" s="76">
        <v>0</v>
      </c>
      <c r="G85" s="47">
        <v>50039</v>
      </c>
      <c r="H85" s="47">
        <v>-27017</v>
      </c>
      <c r="I85" s="16">
        <f t="shared" si="12"/>
        <v>23022</v>
      </c>
      <c r="J85" s="63">
        <v>22609</v>
      </c>
      <c r="K85" s="63">
        <f t="shared" si="13"/>
        <v>413</v>
      </c>
      <c r="L85" s="63">
        <v>-25</v>
      </c>
      <c r="M85" s="63">
        <f t="shared" si="14"/>
        <v>388</v>
      </c>
      <c r="N85" s="61">
        <v>90.195899999999995</v>
      </c>
      <c r="O85" s="78">
        <v>34996.01</v>
      </c>
      <c r="P85" s="17">
        <f t="shared" si="15"/>
        <v>37250.9067</v>
      </c>
      <c r="Q85" s="17">
        <f t="shared" si="16"/>
        <v>-2254.8975</v>
      </c>
      <c r="R85" s="66">
        <f t="shared" si="17"/>
        <v>-8.0000000161817297E-4</v>
      </c>
      <c r="S85" s="72"/>
      <c r="U85" s="64"/>
    </row>
    <row r="86" spans="1:21" x14ac:dyDescent="0.4">
      <c r="A86" s="107" t="s">
        <v>53</v>
      </c>
      <c r="B86" s="14" t="str">
        <f>VLOOKUP(A86,Lookup!$E$2:$F$103,2,FALSE)</f>
        <v>Direct Fuels</v>
      </c>
      <c r="C86" s="13">
        <v>92</v>
      </c>
      <c r="D86" s="15" t="str">
        <f>VLOOKUP(C86,Lookup!$A$2:$B$250,2,FALSE)</f>
        <v>TMX Price</v>
      </c>
      <c r="E86" s="12">
        <v>52957</v>
      </c>
      <c r="F86" s="76">
        <v>2879</v>
      </c>
      <c r="G86" s="16">
        <v>17923</v>
      </c>
      <c r="H86" s="16">
        <v>-19890</v>
      </c>
      <c r="I86" s="16">
        <f t="shared" si="12"/>
        <v>912</v>
      </c>
      <c r="J86" s="63">
        <v>912</v>
      </c>
      <c r="K86" s="63">
        <f t="shared" si="13"/>
        <v>0</v>
      </c>
      <c r="L86" s="63">
        <v>-9</v>
      </c>
      <c r="M86" s="63">
        <f t="shared" si="14"/>
        <v>-9</v>
      </c>
      <c r="N86" s="60">
        <v>94.886499999999998</v>
      </c>
      <c r="O86" s="78">
        <v>-853.98</v>
      </c>
      <c r="P86" s="17">
        <f t="shared" si="15"/>
        <v>0</v>
      </c>
      <c r="Q86" s="17">
        <f t="shared" si="16"/>
        <v>-853.97849999999994</v>
      </c>
      <c r="R86" s="66">
        <f t="shared" si="17"/>
        <v>1.5000000000782165E-3</v>
      </c>
      <c r="S86" s="72"/>
      <c r="U86" s="64"/>
    </row>
    <row r="87" spans="1:21" x14ac:dyDescent="0.4">
      <c r="A87" s="107" t="s">
        <v>63</v>
      </c>
      <c r="B87" s="14" t="str">
        <f>VLOOKUP(A87,Lookup!$E$2:$F$103,2,FALSE)</f>
        <v>Kinder Morgan</v>
      </c>
      <c r="C87" s="13">
        <v>92</v>
      </c>
      <c r="D87" s="15" t="str">
        <f>VLOOKUP(C87,Lookup!$A$2:$B$250,2,FALSE)</f>
        <v>TMX Price</v>
      </c>
      <c r="E87" s="12">
        <v>52972</v>
      </c>
      <c r="F87" s="76">
        <v>53312</v>
      </c>
      <c r="G87" s="16">
        <v>43002</v>
      </c>
      <c r="H87" s="16">
        <v>-67128</v>
      </c>
      <c r="I87" s="16">
        <f t="shared" si="12"/>
        <v>29186</v>
      </c>
      <c r="J87" s="63">
        <v>40585</v>
      </c>
      <c r="K87" s="63">
        <f t="shared" si="13"/>
        <v>-11399</v>
      </c>
      <c r="L87" s="63">
        <v>-22</v>
      </c>
      <c r="M87" s="63">
        <f t="shared" si="14"/>
        <v>-11421</v>
      </c>
      <c r="N87" s="60">
        <v>94.886499999999998</v>
      </c>
      <c r="O87" s="78">
        <v>-1083698.72</v>
      </c>
      <c r="P87" s="17">
        <f t="shared" si="15"/>
        <v>-1081611.2135000001</v>
      </c>
      <c r="Q87" s="17">
        <f t="shared" si="16"/>
        <v>-2087.5030000000002</v>
      </c>
      <c r="R87" s="66">
        <f t="shared" si="17"/>
        <v>3.499999875202775E-3</v>
      </c>
      <c r="S87" s="72"/>
      <c r="U87" s="64"/>
    </row>
    <row r="88" spans="1:21" x14ac:dyDescent="0.4">
      <c r="A88" s="107" t="s">
        <v>66</v>
      </c>
      <c r="B88" s="14" t="str">
        <f>VLOOKUP(A88,Lookup!$E$2:$F$103,2,FALSE)</f>
        <v>Motiva</v>
      </c>
      <c r="C88" s="13">
        <v>92</v>
      </c>
      <c r="D88" s="15" t="str">
        <f>VLOOKUP(C88,Lookup!$A$2:$B$250,2,FALSE)</f>
        <v>TMX Price</v>
      </c>
      <c r="E88" s="12">
        <v>52975</v>
      </c>
      <c r="F88" s="76">
        <v>0</v>
      </c>
      <c r="G88" s="16">
        <v>7855</v>
      </c>
      <c r="H88" s="16">
        <v>0</v>
      </c>
      <c r="I88" s="16">
        <f t="shared" si="12"/>
        <v>7855</v>
      </c>
      <c r="J88" s="63">
        <v>7855</v>
      </c>
      <c r="K88" s="63">
        <f t="shared" si="13"/>
        <v>0</v>
      </c>
      <c r="L88" s="63">
        <v>-4</v>
      </c>
      <c r="M88" s="63">
        <f t="shared" si="14"/>
        <v>-4</v>
      </c>
      <c r="N88" s="73">
        <v>94.886499999999998</v>
      </c>
      <c r="O88" s="78">
        <v>-379.55</v>
      </c>
      <c r="P88" s="17">
        <f t="shared" si="15"/>
        <v>0</v>
      </c>
      <c r="Q88" s="17">
        <f t="shared" si="16"/>
        <v>-379.54599999999999</v>
      </c>
      <c r="R88" s="66">
        <f t="shared" si="17"/>
        <v>4.0000000000190994E-3</v>
      </c>
      <c r="S88" s="72"/>
      <c r="U88" s="64"/>
    </row>
    <row r="89" spans="1:21" x14ac:dyDescent="0.4">
      <c r="A89" s="107" t="s">
        <v>88</v>
      </c>
      <c r="B89" s="14" t="str">
        <f>VLOOKUP(A89,Lookup!$E$2:$F$103,2,FALSE)</f>
        <v>Valero</v>
      </c>
      <c r="C89" s="13">
        <v>92</v>
      </c>
      <c r="D89" s="15" t="str">
        <f>VLOOKUP(C89,Lookup!$A$2:$B$250,2,FALSE)</f>
        <v>TMX Price</v>
      </c>
      <c r="E89" s="46">
        <v>52993</v>
      </c>
      <c r="F89" s="76">
        <v>0</v>
      </c>
      <c r="G89" s="47">
        <v>6151</v>
      </c>
      <c r="H89" s="47">
        <v>0</v>
      </c>
      <c r="I89" s="16">
        <f t="shared" si="12"/>
        <v>6151</v>
      </c>
      <c r="J89" s="63">
        <v>0</v>
      </c>
      <c r="K89" s="63">
        <f t="shared" si="13"/>
        <v>6151</v>
      </c>
      <c r="L89" s="63">
        <v>-3</v>
      </c>
      <c r="M89" s="63">
        <f t="shared" si="14"/>
        <v>6148</v>
      </c>
      <c r="N89" s="61">
        <v>94.886499999999998</v>
      </c>
      <c r="O89" s="78">
        <v>583362.19999999995</v>
      </c>
      <c r="P89" s="17">
        <f t="shared" si="15"/>
        <v>583646.8615</v>
      </c>
      <c r="Q89" s="17">
        <f t="shared" si="16"/>
        <v>-284.65949999999998</v>
      </c>
      <c r="R89" s="66">
        <f t="shared" si="17"/>
        <v>2.0000000949949026E-3</v>
      </c>
      <c r="S89" s="72"/>
      <c r="U89" s="64"/>
    </row>
    <row r="90" spans="1:21" x14ac:dyDescent="0.4">
      <c r="A90" s="107" t="s">
        <v>53</v>
      </c>
      <c r="B90" s="14" t="str">
        <f>VLOOKUP(A90,Lookup!$E$2:$F$103,2,FALSE)</f>
        <v>Direct Fuels</v>
      </c>
      <c r="C90" s="108">
        <v>97</v>
      </c>
      <c r="D90" s="15" t="str">
        <f>VLOOKUP(C90,Lookup!$A$2:$B$250,2,FALSE)</f>
        <v>Transmix</v>
      </c>
      <c r="E90" s="12">
        <v>52957</v>
      </c>
      <c r="F90" s="76">
        <v>19279</v>
      </c>
      <c r="G90" s="16">
        <v>0</v>
      </c>
      <c r="H90" s="16">
        <v>-19860</v>
      </c>
      <c r="I90" s="16">
        <f t="shared" si="12"/>
        <v>-581</v>
      </c>
      <c r="J90" s="63">
        <v>20009</v>
      </c>
      <c r="K90" s="63">
        <f t="shared" si="13"/>
        <v>-20590</v>
      </c>
      <c r="L90" s="63">
        <v>0</v>
      </c>
      <c r="M90" s="63">
        <f t="shared" si="14"/>
        <v>-20590</v>
      </c>
      <c r="N90" s="60">
        <v>90.471299999999999</v>
      </c>
      <c r="O90" s="78">
        <v>-1862804.19</v>
      </c>
      <c r="P90" s="17">
        <f t="shared" si="15"/>
        <v>-1862804.067</v>
      </c>
      <c r="Q90" s="17">
        <f t="shared" si="16"/>
        <v>0</v>
      </c>
      <c r="R90" s="66">
        <f t="shared" si="17"/>
        <v>0.1229999999050051</v>
      </c>
      <c r="S90" s="72"/>
      <c r="U90" s="64"/>
    </row>
    <row r="91" spans="1:21" x14ac:dyDescent="0.4">
      <c r="A91" s="107" t="s">
        <v>59</v>
      </c>
      <c r="B91" s="14" t="str">
        <f>VLOOKUP(A91,Lookup!$E$2:$F$103,2,FALSE)</f>
        <v>Gladieux</v>
      </c>
      <c r="C91" s="13">
        <v>97</v>
      </c>
      <c r="D91" s="15" t="str">
        <f>VLOOKUP(C91,Lookup!$A$2:$B$250,2,FALSE)</f>
        <v>Transmix</v>
      </c>
      <c r="E91" s="12">
        <v>52966</v>
      </c>
      <c r="F91" s="76">
        <v>0</v>
      </c>
      <c r="G91" s="16">
        <v>0</v>
      </c>
      <c r="H91" s="16">
        <v>-75094</v>
      </c>
      <c r="I91" s="16">
        <f t="shared" si="12"/>
        <v>-75094</v>
      </c>
      <c r="J91" s="63">
        <v>0</v>
      </c>
      <c r="K91" s="63">
        <f t="shared" si="13"/>
        <v>-75094</v>
      </c>
      <c r="L91" s="63">
        <v>0</v>
      </c>
      <c r="M91" s="63">
        <f t="shared" si="14"/>
        <v>-75094</v>
      </c>
      <c r="N91" s="61">
        <v>89.313000000000002</v>
      </c>
      <c r="O91" s="78">
        <v>-6706870.4199999999</v>
      </c>
      <c r="P91" s="17">
        <f t="shared" si="15"/>
        <v>-6706870.4220000003</v>
      </c>
      <c r="Q91" s="17">
        <f t="shared" si="16"/>
        <v>0</v>
      </c>
      <c r="R91" s="66">
        <f t="shared" si="17"/>
        <v>-2.0000003278255463E-3</v>
      </c>
      <c r="S91" s="72"/>
      <c r="U91" s="64"/>
    </row>
    <row r="92" spans="1:21" x14ac:dyDescent="0.4">
      <c r="A92" s="107" t="s">
        <v>63</v>
      </c>
      <c r="B92" s="14" t="str">
        <f>VLOOKUP(A92,Lookup!$E$2:$F$103,2,FALSE)</f>
        <v>Kinder Morgan</v>
      </c>
      <c r="C92" s="13">
        <v>97</v>
      </c>
      <c r="D92" s="15" t="str">
        <f>VLOOKUP(C92,Lookup!$A$2:$B$250,2,FALSE)</f>
        <v>Transmix</v>
      </c>
      <c r="E92" s="12">
        <v>52972</v>
      </c>
      <c r="F92" s="76">
        <v>0</v>
      </c>
      <c r="G92" s="16">
        <v>84935</v>
      </c>
      <c r="H92" s="16">
        <v>-164700</v>
      </c>
      <c r="I92" s="16">
        <f t="shared" si="12"/>
        <v>-79765</v>
      </c>
      <c r="J92" s="63">
        <v>0</v>
      </c>
      <c r="K92" s="63">
        <f t="shared" si="13"/>
        <v>-79765</v>
      </c>
      <c r="L92" s="63">
        <v>0</v>
      </c>
      <c r="M92" s="63">
        <f t="shared" si="14"/>
        <v>-79765</v>
      </c>
      <c r="N92" s="60">
        <v>90.323390000000003</v>
      </c>
      <c r="O92" s="78">
        <v>-7204644.8399999999</v>
      </c>
      <c r="P92" s="17">
        <f t="shared" si="15"/>
        <v>-7204645.2033500001</v>
      </c>
      <c r="Q92" s="17">
        <f t="shared" si="16"/>
        <v>0</v>
      </c>
      <c r="R92" s="66">
        <f t="shared" si="17"/>
        <v>-0.36335000023245811</v>
      </c>
      <c r="S92" s="120"/>
      <c r="U92" s="64"/>
    </row>
    <row r="93" spans="1:21" x14ac:dyDescent="0.4">
      <c r="A93" s="107" t="s">
        <v>56</v>
      </c>
      <c r="B93" s="14" t="str">
        <f>VLOOKUP(A93,Lookup!$E$2:$F$103,2,FALSE)</f>
        <v>ExxonMobil</v>
      </c>
      <c r="C93" s="13">
        <v>44</v>
      </c>
      <c r="D93" s="15" t="str">
        <f>VLOOKUP(C93,Lookup!$A$2:$B$250,2,FALSE)</f>
        <v>U/L Reg-Gas FG-2</v>
      </c>
      <c r="E93" s="12">
        <v>52961</v>
      </c>
      <c r="F93" s="76">
        <v>1355</v>
      </c>
      <c r="G93" s="16">
        <v>289810</v>
      </c>
      <c r="H93" s="16">
        <v>-268185</v>
      </c>
      <c r="I93" s="16">
        <f t="shared" si="12"/>
        <v>22980</v>
      </c>
      <c r="J93" s="63">
        <v>22543</v>
      </c>
      <c r="K93" s="63">
        <f t="shared" si="13"/>
        <v>437</v>
      </c>
      <c r="L93" s="63">
        <v>-145</v>
      </c>
      <c r="M93" s="63">
        <f t="shared" si="14"/>
        <v>292</v>
      </c>
      <c r="N93" s="60">
        <v>90.195899999999995</v>
      </c>
      <c r="O93" s="78">
        <v>26337.200000000001</v>
      </c>
      <c r="P93" s="17">
        <f t="shared" si="15"/>
        <v>39415.6083</v>
      </c>
      <c r="Q93" s="17">
        <f t="shared" si="16"/>
        <v>-13078.405499999999</v>
      </c>
      <c r="R93" s="66">
        <f t="shared" si="17"/>
        <v>2.7999999983876478E-3</v>
      </c>
      <c r="S93" s="72"/>
      <c r="U93" s="64"/>
    </row>
    <row r="94" spans="1:21" s="23" customFormat="1" x14ac:dyDescent="0.4">
      <c r="A94" s="107" t="s">
        <v>159</v>
      </c>
      <c r="B94" s="14" t="str">
        <f>VLOOKUP(A94,Lookup!$E$2:$F$103,2,FALSE)</f>
        <v>Morgan Stanley</v>
      </c>
      <c r="C94" s="13">
        <v>44</v>
      </c>
      <c r="D94" s="15" t="str">
        <f>VLOOKUP(C94,Lookup!$A$2:$B$250,2,FALSE)</f>
        <v>U/L Reg-Gas FG-2</v>
      </c>
      <c r="E94" s="12">
        <v>52974</v>
      </c>
      <c r="F94" s="76">
        <v>0</v>
      </c>
      <c r="G94" s="16">
        <v>24983</v>
      </c>
      <c r="H94" s="16">
        <v>0</v>
      </c>
      <c r="I94" s="16">
        <f t="shared" si="12"/>
        <v>24983</v>
      </c>
      <c r="J94" s="63">
        <v>24983</v>
      </c>
      <c r="K94" s="63">
        <f t="shared" si="13"/>
        <v>0</v>
      </c>
      <c r="L94" s="63">
        <v>-12</v>
      </c>
      <c r="M94" s="63">
        <f t="shared" si="14"/>
        <v>-12</v>
      </c>
      <c r="N94" s="60">
        <v>90.195899999999995</v>
      </c>
      <c r="O94" s="78">
        <v>-1082.3499999999999</v>
      </c>
      <c r="P94" s="17">
        <f t="shared" si="15"/>
        <v>0</v>
      </c>
      <c r="Q94" s="17">
        <f t="shared" si="16"/>
        <v>-1082.3507999999999</v>
      </c>
      <c r="R94" s="66">
        <f t="shared" si="17"/>
        <v>-8.0000000002655725E-4</v>
      </c>
      <c r="S94" s="72"/>
      <c r="T94" s="29"/>
      <c r="U94" s="64"/>
    </row>
    <row r="95" spans="1:21" s="23" customFormat="1" x14ac:dyDescent="0.4">
      <c r="A95" s="107" t="s">
        <v>70</v>
      </c>
      <c r="B95" s="14" t="str">
        <f>VLOOKUP(A95,Lookup!$E$2:$F$103,2,FALSE)</f>
        <v>Murphy</v>
      </c>
      <c r="C95" s="13">
        <v>44</v>
      </c>
      <c r="D95" s="15" t="str">
        <f>VLOOKUP(C95,Lookup!$A$2:$B$250,2,FALSE)</f>
        <v>U/L Reg-Gas FG-2</v>
      </c>
      <c r="E95" s="12">
        <v>52976</v>
      </c>
      <c r="F95" s="76">
        <v>1159</v>
      </c>
      <c r="G95" s="16">
        <v>75047</v>
      </c>
      <c r="H95" s="16">
        <v>-74964</v>
      </c>
      <c r="I95" s="16">
        <f t="shared" si="12"/>
        <v>1242</v>
      </c>
      <c r="J95" s="63">
        <v>1159</v>
      </c>
      <c r="K95" s="63">
        <f t="shared" si="13"/>
        <v>83</v>
      </c>
      <c r="L95" s="63">
        <v>-38</v>
      </c>
      <c r="M95" s="63">
        <f t="shared" si="14"/>
        <v>45</v>
      </c>
      <c r="N95" s="60">
        <v>90.195899999999995</v>
      </c>
      <c r="O95" s="78">
        <v>4058.82</v>
      </c>
      <c r="P95" s="17">
        <f t="shared" si="15"/>
        <v>7486.2596999999996</v>
      </c>
      <c r="Q95" s="17">
        <f t="shared" si="16"/>
        <v>-3427.4441999999999</v>
      </c>
      <c r="R95" s="66">
        <f t="shared" si="17"/>
        <v>-4.5000000004620233E-3</v>
      </c>
      <c r="S95" s="72"/>
      <c r="T95" s="29"/>
      <c r="U95" s="64"/>
    </row>
    <row r="96" spans="1:21" x14ac:dyDescent="0.4">
      <c r="A96" s="107" t="s">
        <v>75</v>
      </c>
      <c r="B96" s="14" t="str">
        <f>VLOOKUP(A96,Lookup!$E$2:$F$103,2,FALSE)</f>
        <v>Phillips</v>
      </c>
      <c r="C96" s="13">
        <v>44</v>
      </c>
      <c r="D96" s="15" t="str">
        <f>VLOOKUP(C96,Lookup!$A$2:$B$250,2,FALSE)</f>
        <v>U/L Reg-Gas FG-2</v>
      </c>
      <c r="E96" s="12">
        <v>52980</v>
      </c>
      <c r="F96" s="76">
        <v>0</v>
      </c>
      <c r="G96" s="16">
        <v>25029</v>
      </c>
      <c r="H96" s="16">
        <v>-25028</v>
      </c>
      <c r="I96" s="16">
        <f t="shared" si="12"/>
        <v>1</v>
      </c>
      <c r="J96" s="63">
        <v>0</v>
      </c>
      <c r="K96" s="63">
        <f t="shared" si="13"/>
        <v>1</v>
      </c>
      <c r="L96" s="63">
        <v>-13</v>
      </c>
      <c r="M96" s="63">
        <f t="shared" si="14"/>
        <v>-12</v>
      </c>
      <c r="N96" s="60">
        <v>90.195899999999995</v>
      </c>
      <c r="O96" s="78">
        <v>-1082.3499999999999</v>
      </c>
      <c r="P96" s="17">
        <f t="shared" si="15"/>
        <v>90.195899999999995</v>
      </c>
      <c r="Q96" s="17">
        <f t="shared" si="16"/>
        <v>-1172.5466999999999</v>
      </c>
      <c r="R96" s="66">
        <f t="shared" si="17"/>
        <v>-8.0000000002655725E-4</v>
      </c>
      <c r="S96" s="72"/>
      <c r="U96" s="64"/>
    </row>
    <row r="97" spans="1:21" x14ac:dyDescent="0.4">
      <c r="A97" s="107" t="s">
        <v>76</v>
      </c>
      <c r="B97" s="14" t="str">
        <f>VLOOKUP(A97,Lookup!$E$2:$F$103,2,FALSE)</f>
        <v>QuikTrip</v>
      </c>
      <c r="C97" s="13">
        <v>44</v>
      </c>
      <c r="D97" s="15" t="str">
        <f>VLOOKUP(C97,Lookup!$A$2:$B$250,2,FALSE)</f>
        <v>U/L Reg-Gas FG-2</v>
      </c>
      <c r="E97" s="12">
        <v>52981</v>
      </c>
      <c r="F97" s="76">
        <v>0</v>
      </c>
      <c r="G97" s="16">
        <v>25001</v>
      </c>
      <c r="H97" s="16">
        <v>-25354</v>
      </c>
      <c r="I97" s="16">
        <f t="shared" si="12"/>
        <v>-353</v>
      </c>
      <c r="J97" s="63">
        <v>0</v>
      </c>
      <c r="K97" s="63">
        <f t="shared" si="13"/>
        <v>-353</v>
      </c>
      <c r="L97" s="63">
        <v>-13</v>
      </c>
      <c r="M97" s="63">
        <f t="shared" si="14"/>
        <v>-366</v>
      </c>
      <c r="N97" s="60">
        <v>90.195899999999995</v>
      </c>
      <c r="O97" s="78">
        <v>-33011.699999999997</v>
      </c>
      <c r="P97" s="17">
        <f t="shared" si="15"/>
        <v>-31839.152699999999</v>
      </c>
      <c r="Q97" s="17">
        <f t="shared" si="16"/>
        <v>-1172.5466999999999</v>
      </c>
      <c r="R97" s="66">
        <f t="shared" si="17"/>
        <v>5.9999999939464033E-4</v>
      </c>
      <c r="S97" s="72"/>
      <c r="U97" s="64"/>
    </row>
    <row r="98" spans="1:21" x14ac:dyDescent="0.4">
      <c r="A98" s="107" t="s">
        <v>88</v>
      </c>
      <c r="B98" s="14" t="str">
        <f>VLOOKUP(A98,Lookup!$E$2:$F$103,2,FALSE)</f>
        <v>Valero</v>
      </c>
      <c r="C98" s="13">
        <v>44</v>
      </c>
      <c r="D98" s="15" t="str">
        <f>VLOOKUP(C98,Lookup!$A$2:$B$250,2,FALSE)</f>
        <v>U/L Reg-Gas FG-2</v>
      </c>
      <c r="E98" s="46">
        <v>52993</v>
      </c>
      <c r="F98" s="76">
        <v>25007</v>
      </c>
      <c r="G98" s="47">
        <v>97002</v>
      </c>
      <c r="H98" s="47">
        <v>-121993</v>
      </c>
      <c r="I98" s="16">
        <f t="shared" ref="I98:I129" si="18">F98+G98+H98</f>
        <v>16</v>
      </c>
      <c r="J98" s="63">
        <v>0</v>
      </c>
      <c r="K98" s="63">
        <f t="shared" ref="K98:K129" si="19">I98-J98</f>
        <v>16</v>
      </c>
      <c r="L98" s="63">
        <v>-49</v>
      </c>
      <c r="M98" s="63">
        <f t="shared" ref="M98:M129" si="20">K98+L98</f>
        <v>-33</v>
      </c>
      <c r="N98" s="61">
        <v>90.195899999999995</v>
      </c>
      <c r="O98" s="78">
        <v>-2976.46</v>
      </c>
      <c r="P98" s="17">
        <f t="shared" ref="P98:P129" si="21">K98*N98</f>
        <v>1443.1343999999999</v>
      </c>
      <c r="Q98" s="17">
        <f t="shared" ref="Q98:Q129" si="22">L98*N98</f>
        <v>-4419.5990999999995</v>
      </c>
      <c r="R98" s="66">
        <f t="shared" ref="R98:R129" si="23">P98+Q98-O98</f>
        <v>-4.6999999995023245E-3</v>
      </c>
      <c r="S98" s="72"/>
      <c r="U98" s="64"/>
    </row>
    <row r="99" spans="1:21" x14ac:dyDescent="0.4">
      <c r="A99" s="107" t="s">
        <v>33</v>
      </c>
      <c r="B99" s="14" t="str">
        <f>VLOOKUP(A99,Lookup!$E$2:$F$103,2,FALSE)</f>
        <v>BP Amoco</v>
      </c>
      <c r="C99" s="13">
        <v>45</v>
      </c>
      <c r="D99" s="15" t="str">
        <f>VLOOKUP(C99,Lookup!$A$2:$B$250,2,FALSE)</f>
        <v>U/L Reg-Gas Seg</v>
      </c>
      <c r="E99" s="12">
        <v>52946</v>
      </c>
      <c r="F99" s="76">
        <v>255426</v>
      </c>
      <c r="G99" s="16">
        <v>205597</v>
      </c>
      <c r="H99" s="16">
        <v>-362759</v>
      </c>
      <c r="I99" s="16">
        <f t="shared" si="18"/>
        <v>98264</v>
      </c>
      <c r="J99" s="63">
        <v>87547</v>
      </c>
      <c r="K99" s="63">
        <f t="shared" si="19"/>
        <v>10717</v>
      </c>
      <c r="L99" s="63">
        <v>-103</v>
      </c>
      <c r="M99" s="63">
        <f t="shared" si="20"/>
        <v>10614</v>
      </c>
      <c r="N99" s="60">
        <v>90.195899999999995</v>
      </c>
      <c r="O99" s="78">
        <v>957339.28</v>
      </c>
      <c r="P99" s="17">
        <f t="shared" si="21"/>
        <v>966629.46029999992</v>
      </c>
      <c r="Q99" s="17">
        <f t="shared" si="22"/>
        <v>-9290.1777000000002</v>
      </c>
      <c r="R99" s="66">
        <f t="shared" si="23"/>
        <v>2.5999998906627297E-3</v>
      </c>
      <c r="S99" s="72"/>
      <c r="U99" s="64"/>
    </row>
    <row r="100" spans="1:21" x14ac:dyDescent="0.4">
      <c r="A100" s="107" t="s">
        <v>44</v>
      </c>
      <c r="B100" s="14" t="str">
        <f>VLOOKUP(A100,Lookup!$E$2:$F$103,2,FALSE)</f>
        <v>Citigroup Energy</v>
      </c>
      <c r="C100" s="13">
        <v>45</v>
      </c>
      <c r="D100" s="15" t="str">
        <f>VLOOKUP(C100,Lookup!$A$2:$B$250,2,FALSE)</f>
        <v>U/L Reg-Gas Seg</v>
      </c>
      <c r="E100" s="12">
        <v>52953</v>
      </c>
      <c r="F100" s="76">
        <v>100062</v>
      </c>
      <c r="G100" s="16">
        <v>75111</v>
      </c>
      <c r="H100" s="16">
        <v>-95998</v>
      </c>
      <c r="I100" s="16">
        <f t="shared" si="18"/>
        <v>79175</v>
      </c>
      <c r="J100" s="63">
        <v>75111</v>
      </c>
      <c r="K100" s="63">
        <f t="shared" si="19"/>
        <v>4064</v>
      </c>
      <c r="L100" s="63">
        <v>-38</v>
      </c>
      <c r="M100" s="63">
        <f t="shared" si="20"/>
        <v>4026</v>
      </c>
      <c r="N100" s="60">
        <v>90.195899999999995</v>
      </c>
      <c r="O100" s="78">
        <v>363128.69</v>
      </c>
      <c r="P100" s="17">
        <f t="shared" si="21"/>
        <v>366556.13759999996</v>
      </c>
      <c r="Q100" s="17">
        <f t="shared" si="22"/>
        <v>-3427.4441999999999</v>
      </c>
      <c r="R100" s="66">
        <f t="shared" si="23"/>
        <v>3.3999999286606908E-3</v>
      </c>
      <c r="S100" s="72"/>
      <c r="U100" s="64"/>
    </row>
    <row r="101" spans="1:21" x14ac:dyDescent="0.4">
      <c r="A101" s="107" t="s">
        <v>49</v>
      </c>
      <c r="B101" s="14" t="str">
        <f>VLOOKUP(A101,Lookup!$E$2:$F$103,2,FALSE)</f>
        <v>Center Oil</v>
      </c>
      <c r="C101" s="13">
        <v>45</v>
      </c>
      <c r="D101" s="15" t="str">
        <f>VLOOKUP(C101,Lookup!$A$2:$B$250,2,FALSE)</f>
        <v>U/L Reg-Gas Seg</v>
      </c>
      <c r="E101" s="12">
        <v>52956</v>
      </c>
      <c r="F101" s="76">
        <v>25000</v>
      </c>
      <c r="G101" s="16">
        <v>50000</v>
      </c>
      <c r="H101" s="16">
        <v>-17994</v>
      </c>
      <c r="I101" s="16">
        <f t="shared" si="18"/>
        <v>57006</v>
      </c>
      <c r="J101" s="63">
        <v>55546</v>
      </c>
      <c r="K101" s="63">
        <f t="shared" si="19"/>
        <v>1460</v>
      </c>
      <c r="L101" s="63">
        <v>-25</v>
      </c>
      <c r="M101" s="63">
        <f t="shared" si="20"/>
        <v>1435</v>
      </c>
      <c r="N101" s="60">
        <v>90.195899999999995</v>
      </c>
      <c r="O101" s="78">
        <v>129431.12</v>
      </c>
      <c r="P101" s="17">
        <f t="shared" si="21"/>
        <v>131686.014</v>
      </c>
      <c r="Q101" s="17">
        <f t="shared" si="22"/>
        <v>-2254.8975</v>
      </c>
      <c r="R101" s="66">
        <f t="shared" si="23"/>
        <v>-3.5000000061700121E-3</v>
      </c>
      <c r="S101" s="72"/>
      <c r="U101" s="64"/>
    </row>
    <row r="102" spans="1:21" x14ac:dyDescent="0.4">
      <c r="A102" s="107" t="s">
        <v>54</v>
      </c>
      <c r="B102" s="14" t="str">
        <f>VLOOKUP(A102,Lookup!$E$2:$F$103,2,FALSE)</f>
        <v>Shell Oil Products</v>
      </c>
      <c r="C102" s="13">
        <v>45</v>
      </c>
      <c r="D102" s="15" t="str">
        <f>VLOOKUP(C102,Lookup!$A$2:$B$250,2,FALSE)</f>
        <v>U/L Reg-Gas Seg</v>
      </c>
      <c r="E102" s="12">
        <v>52958</v>
      </c>
      <c r="F102" s="76">
        <v>56888</v>
      </c>
      <c r="G102" s="16">
        <v>40035</v>
      </c>
      <c r="H102" s="16">
        <v>-90663</v>
      </c>
      <c r="I102" s="16">
        <f t="shared" si="18"/>
        <v>6260</v>
      </c>
      <c r="J102" s="63">
        <v>0</v>
      </c>
      <c r="K102" s="63">
        <f t="shared" si="19"/>
        <v>6260</v>
      </c>
      <c r="L102" s="63">
        <v>-20</v>
      </c>
      <c r="M102" s="63">
        <f t="shared" si="20"/>
        <v>6240</v>
      </c>
      <c r="N102" s="60">
        <v>90.195899999999995</v>
      </c>
      <c r="O102" s="78">
        <v>562822.42000000004</v>
      </c>
      <c r="P102" s="17">
        <f t="shared" si="21"/>
        <v>564626.33399999992</v>
      </c>
      <c r="Q102" s="17">
        <f t="shared" si="22"/>
        <v>-1803.9179999999999</v>
      </c>
      <c r="R102" s="66">
        <f t="shared" si="23"/>
        <v>-4.0000000735744834E-3</v>
      </c>
      <c r="S102" s="72"/>
      <c r="U102" s="64"/>
    </row>
    <row r="103" spans="1:21" x14ac:dyDescent="0.4">
      <c r="A103" s="107" t="s">
        <v>129</v>
      </c>
      <c r="B103" s="14" t="str">
        <f>VLOOKUP(A103,Lookup!$E$2:$F$103,2,FALSE)</f>
        <v>Shell Trading</v>
      </c>
      <c r="C103" s="13">
        <v>45</v>
      </c>
      <c r="D103" s="15" t="str">
        <f>VLOOKUP(C103,Lookup!$A$2:$B$250,2,FALSE)</f>
        <v>U/L Reg-Gas Seg</v>
      </c>
      <c r="E103" s="12">
        <v>52960</v>
      </c>
      <c r="F103" s="76">
        <v>50021</v>
      </c>
      <c r="G103" s="16">
        <v>0</v>
      </c>
      <c r="H103" s="16">
        <v>-45664</v>
      </c>
      <c r="I103" s="16">
        <f t="shared" si="18"/>
        <v>4357</v>
      </c>
      <c r="J103" s="63">
        <v>0</v>
      </c>
      <c r="K103" s="63">
        <f t="shared" si="19"/>
        <v>4357</v>
      </c>
      <c r="L103" s="63">
        <v>0</v>
      </c>
      <c r="M103" s="63">
        <f t="shared" si="20"/>
        <v>4357</v>
      </c>
      <c r="N103" s="60">
        <v>90.195899999999995</v>
      </c>
      <c r="O103" s="78">
        <v>392983.54</v>
      </c>
      <c r="P103" s="17">
        <f t="shared" si="21"/>
        <v>392983.53629999998</v>
      </c>
      <c r="Q103" s="17">
        <f t="shared" si="22"/>
        <v>0</v>
      </c>
      <c r="R103" s="66">
        <f t="shared" si="23"/>
        <v>-3.7000000011175871E-3</v>
      </c>
      <c r="S103" s="72"/>
      <c r="U103" s="64"/>
    </row>
    <row r="104" spans="1:21" x14ac:dyDescent="0.4">
      <c r="A104" s="107" t="s">
        <v>142</v>
      </c>
      <c r="B104" s="14" t="str">
        <f>VLOOKUP(A104,Lookup!$E$2:$F$103,2,FALSE)</f>
        <v>George E. Warren</v>
      </c>
      <c r="C104" s="13">
        <v>45</v>
      </c>
      <c r="D104" s="15" t="str">
        <f>VLOOKUP(C104,Lookup!$A$2:$B$250,2,FALSE)</f>
        <v>U/L Reg-Gas Seg</v>
      </c>
      <c r="E104" s="12">
        <v>52964</v>
      </c>
      <c r="F104" s="76">
        <v>25016</v>
      </c>
      <c r="G104" s="16">
        <v>0</v>
      </c>
      <c r="H104" s="16">
        <v>-21902</v>
      </c>
      <c r="I104" s="16">
        <f t="shared" si="18"/>
        <v>3114</v>
      </c>
      <c r="J104" s="63">
        <v>0</v>
      </c>
      <c r="K104" s="63">
        <f t="shared" si="19"/>
        <v>3114</v>
      </c>
      <c r="L104" s="63">
        <v>0</v>
      </c>
      <c r="M104" s="63">
        <f t="shared" si="20"/>
        <v>3114</v>
      </c>
      <c r="N104" s="60">
        <v>90.195899999999995</v>
      </c>
      <c r="O104" s="78">
        <v>280870.03000000003</v>
      </c>
      <c r="P104" s="17">
        <f t="shared" si="21"/>
        <v>280870.03259999998</v>
      </c>
      <c r="Q104" s="17">
        <f t="shared" si="22"/>
        <v>0</v>
      </c>
      <c r="R104" s="66">
        <f t="shared" si="23"/>
        <v>2.5999999488703907E-3</v>
      </c>
      <c r="S104" s="72"/>
      <c r="U104" s="64"/>
    </row>
    <row r="105" spans="1:21" x14ac:dyDescent="0.4">
      <c r="A105" s="107" t="s">
        <v>58</v>
      </c>
      <c r="B105" s="14" t="str">
        <f>VLOOKUP(A105,Lookup!$E$2:$F$103,2,FALSE)</f>
        <v>Glencore</v>
      </c>
      <c r="C105" s="108">
        <v>45</v>
      </c>
      <c r="D105" s="15" t="str">
        <f>VLOOKUP(C105,Lookup!$A$2:$B$250,2,FALSE)</f>
        <v>U/L Reg-Gas Seg</v>
      </c>
      <c r="E105" s="12">
        <v>52965</v>
      </c>
      <c r="F105" s="76">
        <v>0</v>
      </c>
      <c r="G105" s="16">
        <v>25046</v>
      </c>
      <c r="H105" s="16">
        <v>0</v>
      </c>
      <c r="I105" s="16">
        <f t="shared" si="18"/>
        <v>25046</v>
      </c>
      <c r="J105" s="63">
        <v>25046</v>
      </c>
      <c r="K105" s="63">
        <f t="shared" si="19"/>
        <v>0</v>
      </c>
      <c r="L105" s="63">
        <v>-13</v>
      </c>
      <c r="M105" s="63">
        <f t="shared" si="20"/>
        <v>-13</v>
      </c>
      <c r="N105" s="60">
        <v>90.195899999999995</v>
      </c>
      <c r="O105" s="78">
        <v>-1172.55</v>
      </c>
      <c r="P105" s="17">
        <f t="shared" si="21"/>
        <v>0</v>
      </c>
      <c r="Q105" s="17">
        <f t="shared" si="22"/>
        <v>-1172.5466999999999</v>
      </c>
      <c r="R105" s="66">
        <f t="shared" si="23"/>
        <v>3.3000000000811269E-3</v>
      </c>
      <c r="S105" s="72"/>
      <c r="U105" s="64"/>
    </row>
    <row r="106" spans="1:21" x14ac:dyDescent="0.4">
      <c r="A106" s="107" t="s">
        <v>61</v>
      </c>
      <c r="B106" s="14" t="str">
        <f>VLOOKUP(A106,Lookup!$E$2:$F$103,2,FALSE)</f>
        <v>Hartford Wood</v>
      </c>
      <c r="C106" s="13">
        <v>45</v>
      </c>
      <c r="D106" s="15" t="str">
        <f>VLOOKUP(C106,Lookup!$A$2:$B$250,2,FALSE)</f>
        <v>U/L Reg-Gas Seg</v>
      </c>
      <c r="E106" s="12">
        <v>52970</v>
      </c>
      <c r="F106" s="76">
        <v>25000</v>
      </c>
      <c r="G106" s="16">
        <v>50000</v>
      </c>
      <c r="H106" s="16">
        <v>-46696</v>
      </c>
      <c r="I106" s="16">
        <f t="shared" si="18"/>
        <v>28304</v>
      </c>
      <c r="J106" s="63">
        <v>25000</v>
      </c>
      <c r="K106" s="63">
        <f t="shared" si="19"/>
        <v>3304</v>
      </c>
      <c r="L106" s="63">
        <v>-25</v>
      </c>
      <c r="M106" s="63">
        <f t="shared" si="20"/>
        <v>3279</v>
      </c>
      <c r="N106" s="60">
        <v>90.195899999999995</v>
      </c>
      <c r="O106" s="78">
        <v>295752.36</v>
      </c>
      <c r="P106" s="17">
        <f t="shared" si="21"/>
        <v>298007.2536</v>
      </c>
      <c r="Q106" s="17">
        <f t="shared" si="22"/>
        <v>-2254.8975</v>
      </c>
      <c r="R106" s="66">
        <f t="shared" si="23"/>
        <v>-3.9000000106170774E-3</v>
      </c>
      <c r="S106" s="72"/>
      <c r="U106" s="64"/>
    </row>
    <row r="107" spans="1:21" x14ac:dyDescent="0.4">
      <c r="A107" s="107" t="s">
        <v>65</v>
      </c>
      <c r="B107" s="14" t="str">
        <f>VLOOKUP(A107,Lookup!$E$2:$F$103,2,FALSE)</f>
        <v>Marathon Ashland</v>
      </c>
      <c r="C107" s="13">
        <v>45</v>
      </c>
      <c r="D107" s="15" t="str">
        <f>VLOOKUP(C107,Lookup!$A$2:$B$250,2,FALSE)</f>
        <v>U/L Reg-Gas Seg</v>
      </c>
      <c r="E107" s="12">
        <v>52973</v>
      </c>
      <c r="F107" s="76">
        <v>29803</v>
      </c>
      <c r="G107" s="16">
        <v>50011</v>
      </c>
      <c r="H107" s="16">
        <v>-18510</v>
      </c>
      <c r="I107" s="16">
        <f t="shared" si="18"/>
        <v>61304</v>
      </c>
      <c r="J107" s="63">
        <v>30998</v>
      </c>
      <c r="K107" s="63">
        <f t="shared" si="19"/>
        <v>30306</v>
      </c>
      <c r="L107" s="63">
        <v>-25</v>
      </c>
      <c r="M107" s="63">
        <f t="shared" si="20"/>
        <v>30281</v>
      </c>
      <c r="N107" s="60">
        <v>90.195899999999995</v>
      </c>
      <c r="O107" s="78">
        <v>2731222.05</v>
      </c>
      <c r="P107" s="17">
        <f t="shared" si="21"/>
        <v>2733476.9453999996</v>
      </c>
      <c r="Q107" s="17">
        <f t="shared" si="22"/>
        <v>-2254.8975</v>
      </c>
      <c r="R107" s="66">
        <f t="shared" si="23"/>
        <v>-2.1000001579523087E-3</v>
      </c>
      <c r="S107" s="72"/>
      <c r="U107" s="64"/>
    </row>
    <row r="108" spans="1:21" x14ac:dyDescent="0.4">
      <c r="A108" s="107" t="s">
        <v>70</v>
      </c>
      <c r="B108" s="14" t="str">
        <f>VLOOKUP(A108,Lookup!$E$2:$F$103,2,FALSE)</f>
        <v>Murphy</v>
      </c>
      <c r="C108" s="13">
        <v>45</v>
      </c>
      <c r="D108" s="15" t="str">
        <f>VLOOKUP(C108,Lookup!$A$2:$B$250,2,FALSE)</f>
        <v>U/L Reg-Gas Seg</v>
      </c>
      <c r="E108" s="12">
        <v>52976</v>
      </c>
      <c r="F108" s="76">
        <v>0</v>
      </c>
      <c r="G108" s="16">
        <v>25128</v>
      </c>
      <c r="H108" s="16">
        <v>0</v>
      </c>
      <c r="I108" s="16">
        <f t="shared" si="18"/>
        <v>25128</v>
      </c>
      <c r="J108" s="63">
        <v>25128</v>
      </c>
      <c r="K108" s="63">
        <f t="shared" si="19"/>
        <v>0</v>
      </c>
      <c r="L108" s="63">
        <v>-13</v>
      </c>
      <c r="M108" s="63">
        <f t="shared" si="20"/>
        <v>-13</v>
      </c>
      <c r="N108" s="60">
        <v>90.195899999999995</v>
      </c>
      <c r="O108" s="78">
        <v>-1172.55</v>
      </c>
      <c r="P108" s="17">
        <f t="shared" si="21"/>
        <v>0</v>
      </c>
      <c r="Q108" s="17">
        <f t="shared" si="22"/>
        <v>-1172.5466999999999</v>
      </c>
      <c r="R108" s="66">
        <f t="shared" si="23"/>
        <v>3.3000000000811269E-3</v>
      </c>
      <c r="S108" s="72"/>
      <c r="U108" s="64"/>
    </row>
    <row r="109" spans="1:21" x14ac:dyDescent="0.4">
      <c r="A109" s="107" t="s">
        <v>73</v>
      </c>
      <c r="B109" s="14" t="str">
        <f>VLOOKUP(A109,Lookup!$E$2:$F$103,2,FALSE)</f>
        <v>Noble Petro</v>
      </c>
      <c r="C109" s="13">
        <v>45</v>
      </c>
      <c r="D109" s="15" t="str">
        <f>VLOOKUP(C109,Lookup!$A$2:$B$250,2,FALSE)</f>
        <v>U/L Reg-Gas Seg</v>
      </c>
      <c r="E109" s="12">
        <v>52978</v>
      </c>
      <c r="F109" s="76">
        <v>53206</v>
      </c>
      <c r="G109" s="16">
        <v>25003</v>
      </c>
      <c r="H109" s="16">
        <v>-65831</v>
      </c>
      <c r="I109" s="16">
        <f t="shared" si="18"/>
        <v>12378</v>
      </c>
      <c r="J109" s="63">
        <v>8163</v>
      </c>
      <c r="K109" s="63">
        <f t="shared" si="19"/>
        <v>4215</v>
      </c>
      <c r="L109" s="63">
        <v>-13</v>
      </c>
      <c r="M109" s="63">
        <f t="shared" si="20"/>
        <v>4202</v>
      </c>
      <c r="N109" s="60">
        <v>90.195899999999995</v>
      </c>
      <c r="O109" s="78">
        <v>379003.17</v>
      </c>
      <c r="P109" s="17">
        <f t="shared" si="21"/>
        <v>380175.71849999996</v>
      </c>
      <c r="Q109" s="17">
        <f t="shared" si="22"/>
        <v>-1172.5466999999999</v>
      </c>
      <c r="R109" s="66">
        <f t="shared" si="23"/>
        <v>1.7999999690800905E-3</v>
      </c>
      <c r="S109" s="72"/>
      <c r="U109" s="64"/>
    </row>
    <row r="110" spans="1:21" x14ac:dyDescent="0.4">
      <c r="A110" s="107" t="s">
        <v>75</v>
      </c>
      <c r="B110" s="14" t="str">
        <f>VLOOKUP(A110,Lookup!$E$2:$F$103,2,FALSE)</f>
        <v>Phillips</v>
      </c>
      <c r="C110" s="19">
        <v>45</v>
      </c>
      <c r="D110" s="15" t="str">
        <f>VLOOKUP(C110,Lookup!$A$2:$B$250,2,FALSE)</f>
        <v>U/L Reg-Gas Seg</v>
      </c>
      <c r="E110" s="18">
        <v>52980</v>
      </c>
      <c r="F110" s="76">
        <v>25461</v>
      </c>
      <c r="G110" s="16">
        <v>150021</v>
      </c>
      <c r="H110" s="16">
        <v>-138685</v>
      </c>
      <c r="I110" s="16">
        <f t="shared" si="18"/>
        <v>36797</v>
      </c>
      <c r="J110" s="63">
        <v>29814</v>
      </c>
      <c r="K110" s="63">
        <f t="shared" si="19"/>
        <v>6983</v>
      </c>
      <c r="L110" s="63">
        <v>-75</v>
      </c>
      <c r="M110" s="63">
        <f t="shared" si="20"/>
        <v>6908</v>
      </c>
      <c r="N110" s="73">
        <v>90.195899999999995</v>
      </c>
      <c r="O110" s="78">
        <v>623073.28000000003</v>
      </c>
      <c r="P110" s="17">
        <f t="shared" si="21"/>
        <v>629837.96970000002</v>
      </c>
      <c r="Q110" s="17">
        <f t="shared" si="22"/>
        <v>-6764.6924999999992</v>
      </c>
      <c r="R110" s="66">
        <f t="shared" si="23"/>
        <v>-2.8000000165775418E-3</v>
      </c>
      <c r="S110" s="72"/>
      <c r="U110" s="64"/>
    </row>
    <row r="111" spans="1:21" x14ac:dyDescent="0.4">
      <c r="A111" s="107" t="s">
        <v>80</v>
      </c>
      <c r="B111" s="14" t="str">
        <f>VLOOKUP(A111,Lookup!$E$2:$F$103,2,FALSE)</f>
        <v>Sheetz</v>
      </c>
      <c r="C111" s="13">
        <v>45</v>
      </c>
      <c r="D111" s="15" t="str">
        <f>VLOOKUP(C111,Lookup!$A$2:$B$250,2,FALSE)</f>
        <v>U/L Reg-Gas Seg</v>
      </c>
      <c r="E111" s="12">
        <v>52982</v>
      </c>
      <c r="F111" s="76">
        <v>54161</v>
      </c>
      <c r="G111" s="16">
        <v>75003</v>
      </c>
      <c r="H111" s="16">
        <v>-47802</v>
      </c>
      <c r="I111" s="16">
        <f t="shared" si="18"/>
        <v>81362</v>
      </c>
      <c r="J111" s="63">
        <v>79909</v>
      </c>
      <c r="K111" s="63">
        <f t="shared" si="19"/>
        <v>1453</v>
      </c>
      <c r="L111" s="63">
        <v>-38</v>
      </c>
      <c r="M111" s="63">
        <f t="shared" si="20"/>
        <v>1415</v>
      </c>
      <c r="N111" s="60">
        <v>90.195899999999995</v>
      </c>
      <c r="O111" s="78">
        <v>127627.2</v>
      </c>
      <c r="P111" s="17">
        <f t="shared" si="21"/>
        <v>131054.6427</v>
      </c>
      <c r="Q111" s="17">
        <f t="shared" si="22"/>
        <v>-3427.4441999999999</v>
      </c>
      <c r="R111" s="66">
        <f t="shared" si="23"/>
        <v>-1.4999999984866008E-3</v>
      </c>
      <c r="S111" s="72"/>
      <c r="U111" s="64"/>
    </row>
    <row r="112" spans="1:21" x14ac:dyDescent="0.4">
      <c r="A112" s="107" t="s">
        <v>296</v>
      </c>
      <c r="B112" s="14" t="str">
        <f>VLOOKUP(A112,Lookup!$E$2:$F$103,2,FALSE)</f>
        <v>Sunoco Partners</v>
      </c>
      <c r="C112" s="13">
        <v>45</v>
      </c>
      <c r="D112" s="15" t="str">
        <f>VLOOKUP(C112,Lookup!$A$2:$B$250,2,FALSE)</f>
        <v>U/L Reg-Gas Seg</v>
      </c>
      <c r="E112" s="18">
        <v>52984</v>
      </c>
      <c r="F112" s="77">
        <v>25004</v>
      </c>
      <c r="G112" s="20">
        <v>50000</v>
      </c>
      <c r="H112" s="20">
        <v>-23971</v>
      </c>
      <c r="I112" s="16">
        <f t="shared" si="18"/>
        <v>51033</v>
      </c>
      <c r="J112" s="20">
        <v>50000</v>
      </c>
      <c r="K112" s="63">
        <f t="shared" si="19"/>
        <v>1033</v>
      </c>
      <c r="L112" s="63">
        <v>-25</v>
      </c>
      <c r="M112" s="63">
        <f t="shared" si="20"/>
        <v>1008</v>
      </c>
      <c r="N112" s="18">
        <v>90.195899999999995</v>
      </c>
      <c r="O112" s="91">
        <v>90917.47</v>
      </c>
      <c r="P112" s="17">
        <f t="shared" si="21"/>
        <v>93172.364699999991</v>
      </c>
      <c r="Q112" s="17">
        <f t="shared" si="22"/>
        <v>-2254.8975</v>
      </c>
      <c r="R112" s="66">
        <f t="shared" si="23"/>
        <v>-2.8000000165775418E-3</v>
      </c>
      <c r="S112" s="72"/>
      <c r="U112" s="64"/>
    </row>
    <row r="113" spans="1:21" x14ac:dyDescent="0.4">
      <c r="A113" s="107" t="s">
        <v>87</v>
      </c>
      <c r="B113" s="14" t="str">
        <f>VLOOKUP(A113,Lookup!$E$2:$F$103,2,FALSE)</f>
        <v>US Oil</v>
      </c>
      <c r="C113" s="108">
        <v>45</v>
      </c>
      <c r="D113" s="15" t="str">
        <f>VLOOKUP(C113,Lookup!$A$2:$B$250,2,FALSE)</f>
        <v>U/L Reg-Gas Seg</v>
      </c>
      <c r="E113" s="12">
        <v>52992</v>
      </c>
      <c r="F113" s="76">
        <v>102539</v>
      </c>
      <c r="G113" s="16">
        <v>300018</v>
      </c>
      <c r="H113" s="16">
        <v>-95395</v>
      </c>
      <c r="I113" s="16">
        <f t="shared" si="18"/>
        <v>307162</v>
      </c>
      <c r="J113" s="63">
        <v>300017</v>
      </c>
      <c r="K113" s="63">
        <f t="shared" si="19"/>
        <v>7145</v>
      </c>
      <c r="L113" s="63">
        <v>-150</v>
      </c>
      <c r="M113" s="63">
        <f t="shared" si="20"/>
        <v>6995</v>
      </c>
      <c r="N113" s="60">
        <v>90.195899999999995</v>
      </c>
      <c r="O113" s="78">
        <v>630920.31999999995</v>
      </c>
      <c r="P113" s="17">
        <f t="shared" si="21"/>
        <v>644449.70549999992</v>
      </c>
      <c r="Q113" s="17">
        <f t="shared" si="22"/>
        <v>-13529.384999999998</v>
      </c>
      <c r="R113" s="66">
        <f t="shared" si="23"/>
        <v>4.9999996554106474E-4</v>
      </c>
      <c r="S113" s="72"/>
      <c r="U113" s="64"/>
    </row>
    <row r="114" spans="1:21" x14ac:dyDescent="0.4">
      <c r="A114" s="107" t="s">
        <v>88</v>
      </c>
      <c r="B114" s="14" t="str">
        <f>VLOOKUP(A114,Lookup!$E$2:$F$103,2,FALSE)</f>
        <v>Valero</v>
      </c>
      <c r="C114" s="13">
        <v>45</v>
      </c>
      <c r="D114" s="15" t="str">
        <f>VLOOKUP(C114,Lookup!$A$2:$B$250,2,FALSE)</f>
        <v>U/L Reg-Gas Seg</v>
      </c>
      <c r="E114" s="46">
        <v>52993</v>
      </c>
      <c r="F114" s="76">
        <v>6119</v>
      </c>
      <c r="G114" s="47">
        <v>50105</v>
      </c>
      <c r="H114" s="47">
        <v>-4568</v>
      </c>
      <c r="I114" s="16">
        <f t="shared" si="18"/>
        <v>51656</v>
      </c>
      <c r="J114" s="63">
        <v>50105</v>
      </c>
      <c r="K114" s="63">
        <f t="shared" si="19"/>
        <v>1551</v>
      </c>
      <c r="L114" s="63">
        <v>-25</v>
      </c>
      <c r="M114" s="63">
        <f t="shared" si="20"/>
        <v>1526</v>
      </c>
      <c r="N114" s="61">
        <v>90.195899999999995</v>
      </c>
      <c r="O114" s="78">
        <v>137638.94</v>
      </c>
      <c r="P114" s="17">
        <f t="shared" si="21"/>
        <v>139893.84089999998</v>
      </c>
      <c r="Q114" s="17">
        <f t="shared" si="22"/>
        <v>-2254.8975</v>
      </c>
      <c r="R114" s="66">
        <f t="shared" si="23"/>
        <v>3.3999999868683517E-3</v>
      </c>
      <c r="S114" s="72"/>
      <c r="U114" s="64"/>
    </row>
    <row r="115" spans="1:21" x14ac:dyDescent="0.4">
      <c r="A115" s="107" t="s">
        <v>63</v>
      </c>
      <c r="B115" s="14" t="str">
        <f>VLOOKUP(A115,Lookup!$E$2:$F$103,2,FALSE)</f>
        <v>Kinder Morgan</v>
      </c>
      <c r="C115" s="13">
        <v>42</v>
      </c>
      <c r="D115" s="15" t="str">
        <f>VLOOKUP(C115,Lookup!$A$2:$B$250,2,FALSE)</f>
        <v>U/L Reg-N/O WPL-N</v>
      </c>
      <c r="E115" s="12">
        <v>52972</v>
      </c>
      <c r="F115" s="76">
        <v>69498</v>
      </c>
      <c r="G115" s="16">
        <v>50003</v>
      </c>
      <c r="H115" s="16">
        <v>-74901</v>
      </c>
      <c r="I115" s="16">
        <f t="shared" si="18"/>
        <v>44600</v>
      </c>
      <c r="J115" s="63">
        <v>37329</v>
      </c>
      <c r="K115" s="63">
        <f t="shared" si="19"/>
        <v>7271</v>
      </c>
      <c r="L115" s="63">
        <v>-25</v>
      </c>
      <c r="M115" s="63">
        <f t="shared" si="20"/>
        <v>7246</v>
      </c>
      <c r="N115" s="73">
        <v>90.195899999999995</v>
      </c>
      <c r="O115" s="78">
        <v>653559.49</v>
      </c>
      <c r="P115" s="17">
        <f t="shared" si="21"/>
        <v>655814.3888999999</v>
      </c>
      <c r="Q115" s="17">
        <f t="shared" si="22"/>
        <v>-2254.8975</v>
      </c>
      <c r="R115" s="66">
        <f t="shared" si="23"/>
        <v>1.39999995008111E-3</v>
      </c>
      <c r="S115" s="72"/>
      <c r="U115" s="64"/>
    </row>
    <row r="116" spans="1:21" x14ac:dyDescent="0.4">
      <c r="A116" s="107" t="s">
        <v>39</v>
      </c>
      <c r="B116" s="14" t="str">
        <f>VLOOKUP(A116,Lookup!$E$2:$F$103,2,FALSE)</f>
        <v>Cenovus Energy</v>
      </c>
      <c r="C116" s="13" t="s">
        <v>40</v>
      </c>
      <c r="D116" s="15" t="str">
        <f>VLOOKUP(C116,Lookup!$A$2:$B$250,2,FALSE)</f>
        <v>ULSD Buffer for Diluent</v>
      </c>
      <c r="E116" s="12">
        <v>52951</v>
      </c>
      <c r="F116" s="76">
        <v>16197</v>
      </c>
      <c r="G116" s="16">
        <v>0</v>
      </c>
      <c r="H116" s="16">
        <v>0</v>
      </c>
      <c r="I116" s="16">
        <f t="shared" si="18"/>
        <v>16197</v>
      </c>
      <c r="J116" s="63">
        <v>16197</v>
      </c>
      <c r="K116" s="63">
        <f t="shared" si="19"/>
        <v>0</v>
      </c>
      <c r="L116" s="63">
        <v>0</v>
      </c>
      <c r="M116" s="63">
        <f t="shared" si="20"/>
        <v>0</v>
      </c>
      <c r="N116" s="60">
        <v>90.195899999999995</v>
      </c>
      <c r="O116" s="78">
        <v>0</v>
      </c>
      <c r="P116" s="17">
        <f t="shared" si="21"/>
        <v>0</v>
      </c>
      <c r="Q116" s="17">
        <f t="shared" si="22"/>
        <v>0</v>
      </c>
      <c r="R116" s="66">
        <f t="shared" si="23"/>
        <v>0</v>
      </c>
      <c r="S116" s="72"/>
      <c r="U116" s="64"/>
    </row>
    <row r="117" spans="1:21" x14ac:dyDescent="0.4">
      <c r="A117" s="107" t="s">
        <v>45</v>
      </c>
      <c r="B117" s="14" t="str">
        <f>VLOOKUP(A117,Lookup!$E$2:$F$103,2,FALSE)</f>
        <v>Canada Imperial Oil</v>
      </c>
      <c r="C117" s="13" t="s">
        <v>40</v>
      </c>
      <c r="D117" s="15" t="str">
        <f>VLOOKUP(C117,Lookup!$A$2:$B$250,2,FALSE)</f>
        <v>ULSD Buffer for Diluent</v>
      </c>
      <c r="E117" s="12">
        <v>52954</v>
      </c>
      <c r="F117" s="76">
        <v>12189</v>
      </c>
      <c r="G117" s="16">
        <v>0</v>
      </c>
      <c r="H117" s="16">
        <v>0</v>
      </c>
      <c r="I117" s="16">
        <f t="shared" si="18"/>
        <v>12189</v>
      </c>
      <c r="J117" s="63">
        <v>12189</v>
      </c>
      <c r="K117" s="63">
        <f t="shared" si="19"/>
        <v>0</v>
      </c>
      <c r="L117" s="63">
        <v>0</v>
      </c>
      <c r="M117" s="63">
        <f t="shared" si="20"/>
        <v>0</v>
      </c>
      <c r="N117" s="61">
        <v>90.195899999999995</v>
      </c>
      <c r="O117" s="78">
        <v>0</v>
      </c>
      <c r="P117" s="17">
        <f t="shared" si="21"/>
        <v>0</v>
      </c>
      <c r="Q117" s="17">
        <f t="shared" si="22"/>
        <v>0</v>
      </c>
      <c r="R117" s="66">
        <f t="shared" si="23"/>
        <v>0</v>
      </c>
      <c r="S117" s="72"/>
      <c r="U117" s="64"/>
    </row>
    <row r="118" spans="1:21" x14ac:dyDescent="0.4">
      <c r="A118" s="107" t="s">
        <v>33</v>
      </c>
      <c r="B118" s="14" t="str">
        <f>VLOOKUP(A118,Lookup!$E$2:$F$103,2,FALSE)</f>
        <v>BP Amoco</v>
      </c>
      <c r="C118" s="108">
        <v>75</v>
      </c>
      <c r="D118" s="15" t="str">
        <f>VLOOKUP(C118,Lookup!$A$2:$B$250,2,FALSE)</f>
        <v>ULSD On Road</v>
      </c>
      <c r="E118" s="12">
        <v>52946</v>
      </c>
      <c r="F118" s="76">
        <v>0</v>
      </c>
      <c r="G118" s="16">
        <v>0</v>
      </c>
      <c r="H118" s="16">
        <v>0</v>
      </c>
      <c r="I118" s="16">
        <f t="shared" si="18"/>
        <v>0</v>
      </c>
      <c r="J118" s="63">
        <v>0</v>
      </c>
      <c r="K118" s="63">
        <f t="shared" si="19"/>
        <v>0</v>
      </c>
      <c r="L118" s="63">
        <v>0</v>
      </c>
      <c r="M118" s="63">
        <f t="shared" si="20"/>
        <v>0</v>
      </c>
      <c r="N118" s="60">
        <v>105.166</v>
      </c>
      <c r="O118" s="78">
        <v>0</v>
      </c>
      <c r="P118" s="17">
        <f t="shared" si="21"/>
        <v>0</v>
      </c>
      <c r="Q118" s="17">
        <f t="shared" si="22"/>
        <v>0</v>
      </c>
      <c r="R118" s="66">
        <f t="shared" si="23"/>
        <v>0</v>
      </c>
      <c r="S118" s="72"/>
      <c r="U118" s="64"/>
    </row>
    <row r="119" spans="1:21" x14ac:dyDescent="0.4">
      <c r="A119" s="107" t="s">
        <v>36</v>
      </c>
      <c r="B119" s="14" t="str">
        <f>VLOOKUP(A119,Lookup!$E$2:$F$103,2,FALSE)</f>
        <v>American River</v>
      </c>
      <c r="C119" s="13">
        <v>75</v>
      </c>
      <c r="D119" s="15" t="str">
        <f>VLOOKUP(C119,Lookup!$A$2:$B$250,2,FALSE)</f>
        <v>ULSD On Road</v>
      </c>
      <c r="E119" s="12">
        <v>52948</v>
      </c>
      <c r="F119" s="76">
        <v>0</v>
      </c>
      <c r="G119" s="16">
        <v>50002</v>
      </c>
      <c r="H119" s="16">
        <v>-48454</v>
      </c>
      <c r="I119" s="16">
        <f t="shared" si="18"/>
        <v>1548</v>
      </c>
      <c r="J119" s="63">
        <v>0</v>
      </c>
      <c r="K119" s="63">
        <f t="shared" si="19"/>
        <v>1548</v>
      </c>
      <c r="L119" s="63">
        <v>-25</v>
      </c>
      <c r="M119" s="63">
        <f t="shared" si="20"/>
        <v>1523</v>
      </c>
      <c r="N119" s="60">
        <v>105.166</v>
      </c>
      <c r="O119" s="78">
        <v>160167.82</v>
      </c>
      <c r="P119" s="17">
        <f t="shared" si="21"/>
        <v>162796.96799999999</v>
      </c>
      <c r="Q119" s="17">
        <f t="shared" si="22"/>
        <v>-2629.15</v>
      </c>
      <c r="R119" s="66">
        <f t="shared" si="23"/>
        <v>-2.0000000076834112E-3</v>
      </c>
      <c r="S119" s="72"/>
      <c r="U119" s="64"/>
    </row>
    <row r="120" spans="1:21" x14ac:dyDescent="0.4">
      <c r="A120" s="107" t="s">
        <v>41</v>
      </c>
      <c r="B120" s="14" t="str">
        <f>VLOOKUP(A120,Lookup!$E$2:$F$103,2,FALSE)</f>
        <v>Chevron</v>
      </c>
      <c r="C120" s="13">
        <v>75</v>
      </c>
      <c r="D120" s="15" t="str">
        <f>VLOOKUP(C120,Lookup!$A$2:$B$250,2,FALSE)</f>
        <v>ULSD On Road</v>
      </c>
      <c r="E120" s="12">
        <v>52952</v>
      </c>
      <c r="F120" s="76">
        <v>5046</v>
      </c>
      <c r="G120" s="16">
        <v>110166</v>
      </c>
      <c r="H120" s="16">
        <v>-99744</v>
      </c>
      <c r="I120" s="16">
        <f t="shared" si="18"/>
        <v>15468</v>
      </c>
      <c r="J120" s="63">
        <v>15110</v>
      </c>
      <c r="K120" s="63">
        <f t="shared" si="19"/>
        <v>358</v>
      </c>
      <c r="L120" s="63">
        <v>-55</v>
      </c>
      <c r="M120" s="63">
        <f t="shared" si="20"/>
        <v>303</v>
      </c>
      <c r="N120" s="60">
        <v>105.166</v>
      </c>
      <c r="O120" s="78">
        <v>31865.3</v>
      </c>
      <c r="P120" s="17">
        <f t="shared" si="21"/>
        <v>37649.428</v>
      </c>
      <c r="Q120" s="17">
        <f t="shared" si="22"/>
        <v>-5784.13</v>
      </c>
      <c r="R120" s="66">
        <f t="shared" si="23"/>
        <v>-2.0000000004074536E-3</v>
      </c>
      <c r="S120" s="72"/>
      <c r="U120" s="64"/>
    </row>
    <row r="121" spans="1:21" x14ac:dyDescent="0.4">
      <c r="A121" s="107" t="s">
        <v>49</v>
      </c>
      <c r="B121" s="14" t="str">
        <f>VLOOKUP(A121,Lookup!$E$2:$F$103,2,FALSE)</f>
        <v>Center Oil</v>
      </c>
      <c r="C121" s="13">
        <v>75</v>
      </c>
      <c r="D121" s="15" t="str">
        <f>VLOOKUP(C121,Lookup!$A$2:$B$250,2,FALSE)</f>
        <v>ULSD On Road</v>
      </c>
      <c r="E121" s="46">
        <v>52956</v>
      </c>
      <c r="F121" s="76">
        <v>34975</v>
      </c>
      <c r="G121" s="47">
        <v>150096</v>
      </c>
      <c r="H121" s="47">
        <v>-106911</v>
      </c>
      <c r="I121" s="16">
        <f t="shared" si="18"/>
        <v>78160</v>
      </c>
      <c r="J121" s="63">
        <v>75561</v>
      </c>
      <c r="K121" s="63">
        <f t="shared" si="19"/>
        <v>2599</v>
      </c>
      <c r="L121" s="63">
        <v>-75</v>
      </c>
      <c r="M121" s="63">
        <f t="shared" si="20"/>
        <v>2524</v>
      </c>
      <c r="N121" s="61">
        <v>105.166</v>
      </c>
      <c r="O121" s="78">
        <v>265438.98</v>
      </c>
      <c r="P121" s="17">
        <f t="shared" si="21"/>
        <v>273326.43400000001</v>
      </c>
      <c r="Q121" s="17">
        <f t="shared" si="22"/>
        <v>-7887.45</v>
      </c>
      <c r="R121" s="66">
        <f t="shared" si="23"/>
        <v>4.0000000153668225E-3</v>
      </c>
      <c r="S121" s="72"/>
      <c r="U121" s="64"/>
    </row>
    <row r="122" spans="1:21" x14ac:dyDescent="0.4">
      <c r="A122" s="107" t="s">
        <v>53</v>
      </c>
      <c r="B122" s="14" t="str">
        <f>VLOOKUP(A122,Lookup!$E$2:$F$103,2,FALSE)</f>
        <v>Direct Fuels</v>
      </c>
      <c r="C122" s="13">
        <v>75</v>
      </c>
      <c r="D122" s="15" t="str">
        <f>VLOOKUP(C122,Lookup!$A$2:$B$250,2,FALSE)</f>
        <v>ULSD On Road</v>
      </c>
      <c r="E122" s="12">
        <v>52957</v>
      </c>
      <c r="F122" s="76">
        <v>0</v>
      </c>
      <c r="G122" s="16">
        <v>50057</v>
      </c>
      <c r="H122" s="16">
        <v>-48164</v>
      </c>
      <c r="I122" s="16">
        <f t="shared" si="18"/>
        <v>1893</v>
      </c>
      <c r="J122" s="63">
        <v>0</v>
      </c>
      <c r="K122" s="63">
        <f t="shared" si="19"/>
        <v>1893</v>
      </c>
      <c r="L122" s="63">
        <v>-25</v>
      </c>
      <c r="M122" s="63">
        <f t="shared" si="20"/>
        <v>1868</v>
      </c>
      <c r="N122" s="60">
        <v>105.166</v>
      </c>
      <c r="O122" s="78">
        <v>196450.09</v>
      </c>
      <c r="P122" s="17">
        <f t="shared" si="21"/>
        <v>199079.23799999998</v>
      </c>
      <c r="Q122" s="17">
        <f t="shared" si="22"/>
        <v>-2629.15</v>
      </c>
      <c r="R122" s="66">
        <f t="shared" si="23"/>
        <v>-2.0000000076834112E-3</v>
      </c>
      <c r="S122" s="72"/>
      <c r="U122" s="64"/>
    </row>
    <row r="123" spans="1:21" x14ac:dyDescent="0.4">
      <c r="A123" s="107" t="s">
        <v>56</v>
      </c>
      <c r="B123" s="14" t="str">
        <f>VLOOKUP(A123,Lookup!$E$2:$F$103,2,FALSE)</f>
        <v>ExxonMobil</v>
      </c>
      <c r="C123" s="13">
        <v>75</v>
      </c>
      <c r="D123" s="15" t="str">
        <f>VLOOKUP(C123,Lookup!$A$2:$B$250,2,FALSE)</f>
        <v>ULSD On Road</v>
      </c>
      <c r="E123" s="12">
        <v>52961</v>
      </c>
      <c r="F123" s="76">
        <v>0</v>
      </c>
      <c r="G123" s="16">
        <v>171803</v>
      </c>
      <c r="H123" s="16">
        <v>-123266</v>
      </c>
      <c r="I123" s="16">
        <f t="shared" si="18"/>
        <v>48537</v>
      </c>
      <c r="J123" s="63">
        <v>48018</v>
      </c>
      <c r="K123" s="63">
        <f t="shared" si="19"/>
        <v>519</v>
      </c>
      <c r="L123" s="63">
        <v>-86</v>
      </c>
      <c r="M123" s="63">
        <f t="shared" si="20"/>
        <v>433</v>
      </c>
      <c r="N123" s="60">
        <v>105.166</v>
      </c>
      <c r="O123" s="78">
        <v>45536.88</v>
      </c>
      <c r="P123" s="17">
        <f t="shared" si="21"/>
        <v>54581.153999999995</v>
      </c>
      <c r="Q123" s="17">
        <f t="shared" si="22"/>
        <v>-9044.2759999999998</v>
      </c>
      <c r="R123" s="66">
        <f t="shared" si="23"/>
        <v>-2.0000000004074536E-3</v>
      </c>
      <c r="S123" s="72"/>
      <c r="U123" s="64"/>
    </row>
    <row r="124" spans="1:21" x14ac:dyDescent="0.4">
      <c r="A124" s="107" t="s">
        <v>57</v>
      </c>
      <c r="B124" s="14" t="str">
        <f>VLOOKUP(A124,Lookup!$E$2:$F$103,2,FALSE)</f>
        <v>Flint Hills</v>
      </c>
      <c r="C124" s="13">
        <v>75</v>
      </c>
      <c r="D124" s="15" t="str">
        <f>VLOOKUP(C124,Lookup!$A$2:$B$250,2,FALSE)</f>
        <v>ULSD On Road</v>
      </c>
      <c r="E124" s="12">
        <v>52962</v>
      </c>
      <c r="F124" s="76">
        <v>50008</v>
      </c>
      <c r="G124" s="16">
        <v>75040</v>
      </c>
      <c r="H124" s="16">
        <v>-97918</v>
      </c>
      <c r="I124" s="16">
        <f t="shared" si="18"/>
        <v>27130</v>
      </c>
      <c r="J124" s="63">
        <v>25003</v>
      </c>
      <c r="K124" s="63">
        <f t="shared" si="19"/>
        <v>2127</v>
      </c>
      <c r="L124" s="63">
        <v>-38</v>
      </c>
      <c r="M124" s="63">
        <f t="shared" si="20"/>
        <v>2089</v>
      </c>
      <c r="N124" s="61">
        <v>105.166</v>
      </c>
      <c r="O124" s="78">
        <v>219691.77</v>
      </c>
      <c r="P124" s="17">
        <f t="shared" si="21"/>
        <v>223688.08199999999</v>
      </c>
      <c r="Q124" s="17">
        <f t="shared" si="22"/>
        <v>-3996.308</v>
      </c>
      <c r="R124" s="66">
        <f t="shared" si="23"/>
        <v>4.0000000153668225E-3</v>
      </c>
      <c r="S124" s="72"/>
      <c r="U124" s="64"/>
    </row>
    <row r="125" spans="1:21" x14ac:dyDescent="0.4">
      <c r="A125" s="107" t="s">
        <v>61</v>
      </c>
      <c r="B125" s="14" t="str">
        <f>VLOOKUP(A125,Lookup!$E$2:$F$103,2,FALSE)</f>
        <v>Hartford Wood</v>
      </c>
      <c r="C125" s="13">
        <v>75</v>
      </c>
      <c r="D125" s="15" t="str">
        <f>VLOOKUP(C125,Lookup!$A$2:$B$250,2,FALSE)</f>
        <v>ULSD On Road</v>
      </c>
      <c r="E125" s="12">
        <v>52970</v>
      </c>
      <c r="F125" s="76">
        <v>125057</v>
      </c>
      <c r="G125" s="16">
        <v>125008</v>
      </c>
      <c r="H125" s="16">
        <v>-196763</v>
      </c>
      <c r="I125" s="16">
        <f t="shared" si="18"/>
        <v>53302</v>
      </c>
      <c r="J125" s="63">
        <v>50003</v>
      </c>
      <c r="K125" s="63">
        <f t="shared" si="19"/>
        <v>3299</v>
      </c>
      <c r="L125" s="63">
        <v>-63</v>
      </c>
      <c r="M125" s="63">
        <f t="shared" si="20"/>
        <v>3236</v>
      </c>
      <c r="N125" s="60">
        <v>105.166</v>
      </c>
      <c r="O125" s="78">
        <v>340317.18</v>
      </c>
      <c r="P125" s="17">
        <f t="shared" si="21"/>
        <v>346942.63399999996</v>
      </c>
      <c r="Q125" s="17">
        <f t="shared" si="22"/>
        <v>-6625.4579999999996</v>
      </c>
      <c r="R125" s="66">
        <f t="shared" si="23"/>
        <v>-4.0000000153668225E-3</v>
      </c>
      <c r="S125" s="72"/>
      <c r="U125" s="64"/>
    </row>
    <row r="126" spans="1:21" x14ac:dyDescent="0.4">
      <c r="A126" s="107" t="s">
        <v>62</v>
      </c>
      <c r="B126" s="14" t="str">
        <f>VLOOKUP(A126,Lookup!$E$2:$F$103,2,FALSE)</f>
        <v>JD Street</v>
      </c>
      <c r="C126" s="13">
        <v>75</v>
      </c>
      <c r="D126" s="15" t="str">
        <f>VLOOKUP(C126,Lookup!$A$2:$B$250,2,FALSE)</f>
        <v>ULSD On Road</v>
      </c>
      <c r="E126" s="12">
        <v>52971</v>
      </c>
      <c r="F126" s="76">
        <v>0</v>
      </c>
      <c r="G126" s="16">
        <v>25003</v>
      </c>
      <c r="H126" s="16">
        <v>0</v>
      </c>
      <c r="I126" s="16">
        <f t="shared" si="18"/>
        <v>25003</v>
      </c>
      <c r="J126" s="63">
        <v>25040</v>
      </c>
      <c r="K126" s="63">
        <f t="shared" si="19"/>
        <v>-37</v>
      </c>
      <c r="L126" s="63">
        <v>-13</v>
      </c>
      <c r="M126" s="63">
        <f t="shared" si="20"/>
        <v>-50</v>
      </c>
      <c r="N126" s="60">
        <v>105.166</v>
      </c>
      <c r="O126" s="78">
        <v>-5258.3</v>
      </c>
      <c r="P126" s="17">
        <f t="shared" si="21"/>
        <v>-3891.1419999999998</v>
      </c>
      <c r="Q126" s="17">
        <f t="shared" si="22"/>
        <v>-1367.1579999999999</v>
      </c>
      <c r="R126" s="66">
        <f t="shared" si="23"/>
        <v>0</v>
      </c>
      <c r="S126" s="72"/>
      <c r="U126" s="64"/>
    </row>
    <row r="127" spans="1:21" x14ac:dyDescent="0.4">
      <c r="A127" s="107" t="s">
        <v>63</v>
      </c>
      <c r="B127" s="14" t="str">
        <f>VLOOKUP(A127,Lookup!$E$2:$F$103,2,FALSE)</f>
        <v>Kinder Morgan</v>
      </c>
      <c r="C127" s="13">
        <v>75</v>
      </c>
      <c r="D127" s="15" t="str">
        <f>VLOOKUP(C127,Lookup!$A$2:$B$250,2,FALSE)</f>
        <v>ULSD On Road</v>
      </c>
      <c r="E127" s="12">
        <v>52972</v>
      </c>
      <c r="F127" s="76">
        <v>0</v>
      </c>
      <c r="G127" s="16">
        <v>25000</v>
      </c>
      <c r="H127" s="16">
        <v>0</v>
      </c>
      <c r="I127" s="16">
        <f t="shared" si="18"/>
        <v>25000</v>
      </c>
      <c r="J127" s="63">
        <v>25000</v>
      </c>
      <c r="K127" s="63">
        <f t="shared" si="19"/>
        <v>0</v>
      </c>
      <c r="L127" s="63">
        <v>-12</v>
      </c>
      <c r="M127" s="63">
        <f t="shared" si="20"/>
        <v>-12</v>
      </c>
      <c r="N127" s="73">
        <v>105.166</v>
      </c>
      <c r="O127" s="78">
        <v>-1261.99</v>
      </c>
      <c r="P127" s="17">
        <f t="shared" si="21"/>
        <v>0</v>
      </c>
      <c r="Q127" s="17">
        <f t="shared" si="22"/>
        <v>-1261.992</v>
      </c>
      <c r="R127" s="66">
        <f t="shared" si="23"/>
        <v>-1.9999999999527063E-3</v>
      </c>
      <c r="S127" s="72"/>
      <c r="U127" s="64"/>
    </row>
    <row r="128" spans="1:21" x14ac:dyDescent="0.4">
      <c r="A128" s="107" t="s">
        <v>66</v>
      </c>
      <c r="B128" s="14" t="str">
        <f>VLOOKUP(A128,Lookup!$E$2:$F$103,2,FALSE)</f>
        <v>Motiva</v>
      </c>
      <c r="C128" s="13">
        <v>75</v>
      </c>
      <c r="D128" s="15" t="str">
        <f>VLOOKUP(C128,Lookup!$A$2:$B$250,2,FALSE)</f>
        <v>ULSD On Road</v>
      </c>
      <c r="E128" s="12">
        <v>52975</v>
      </c>
      <c r="F128" s="76">
        <v>0</v>
      </c>
      <c r="G128" s="16">
        <v>240253</v>
      </c>
      <c r="H128" s="16">
        <v>-183026</v>
      </c>
      <c r="I128" s="16">
        <f t="shared" si="18"/>
        <v>57227</v>
      </c>
      <c r="J128" s="63">
        <v>57206</v>
      </c>
      <c r="K128" s="63">
        <f t="shared" si="19"/>
        <v>21</v>
      </c>
      <c r="L128" s="63">
        <v>-120</v>
      </c>
      <c r="M128" s="63">
        <f t="shared" si="20"/>
        <v>-99</v>
      </c>
      <c r="N128" s="60">
        <v>105.166</v>
      </c>
      <c r="O128" s="78">
        <v>-10411.43</v>
      </c>
      <c r="P128" s="17">
        <f t="shared" si="21"/>
        <v>2208.4859999999999</v>
      </c>
      <c r="Q128" s="17">
        <f t="shared" si="22"/>
        <v>-12619.92</v>
      </c>
      <c r="R128" s="66">
        <f t="shared" si="23"/>
        <v>-4.0000000008149073E-3</v>
      </c>
      <c r="S128" s="72"/>
      <c r="U128" s="64"/>
    </row>
    <row r="129" spans="1:21" x14ac:dyDescent="0.4">
      <c r="A129" s="107" t="s">
        <v>73</v>
      </c>
      <c r="B129" s="14" t="str">
        <f>VLOOKUP(A129,Lookup!$E$2:$F$103,2,FALSE)</f>
        <v>Noble Petro</v>
      </c>
      <c r="C129" s="13">
        <v>75</v>
      </c>
      <c r="D129" s="15" t="str">
        <f>VLOOKUP(C129,Lookup!$A$2:$B$250,2,FALSE)</f>
        <v>ULSD On Road</v>
      </c>
      <c r="E129" s="12">
        <v>52978</v>
      </c>
      <c r="F129" s="76">
        <v>25001</v>
      </c>
      <c r="G129" s="16">
        <v>25003</v>
      </c>
      <c r="H129" s="16">
        <v>-48624</v>
      </c>
      <c r="I129" s="16">
        <f t="shared" si="18"/>
        <v>1380</v>
      </c>
      <c r="J129" s="63">
        <v>0</v>
      </c>
      <c r="K129" s="63">
        <f t="shared" si="19"/>
        <v>1380</v>
      </c>
      <c r="L129" s="63">
        <v>-13</v>
      </c>
      <c r="M129" s="63">
        <f t="shared" si="20"/>
        <v>1367</v>
      </c>
      <c r="N129" s="60">
        <v>105.166</v>
      </c>
      <c r="O129" s="78">
        <v>143761.92000000001</v>
      </c>
      <c r="P129" s="17">
        <f t="shared" si="21"/>
        <v>145129.07999999999</v>
      </c>
      <c r="Q129" s="17">
        <f t="shared" si="22"/>
        <v>-1367.1579999999999</v>
      </c>
      <c r="R129" s="66">
        <f t="shared" si="23"/>
        <v>1.9999999785795808E-3</v>
      </c>
      <c r="S129" s="72"/>
      <c r="U129" s="64"/>
    </row>
    <row r="130" spans="1:21" x14ac:dyDescent="0.4">
      <c r="A130" s="107" t="s">
        <v>74</v>
      </c>
      <c r="B130" s="14" t="str">
        <f>VLOOKUP(A130,Lookup!$E$2:$F$103,2,FALSE)</f>
        <v>Noble Petro</v>
      </c>
      <c r="C130" s="13">
        <v>75</v>
      </c>
      <c r="D130" s="15" t="str">
        <f>VLOOKUP(C130,Lookup!$A$2:$B$250,2,FALSE)</f>
        <v>ULSD On Road</v>
      </c>
      <c r="E130" s="18">
        <v>52979</v>
      </c>
      <c r="F130" s="76">
        <v>60860</v>
      </c>
      <c r="G130" s="16">
        <v>100003</v>
      </c>
      <c r="H130" s="16">
        <v>-79505</v>
      </c>
      <c r="I130" s="16">
        <f t="shared" ref="I130:I161" si="24">F130+G130+H130</f>
        <v>81358</v>
      </c>
      <c r="J130" s="63">
        <v>78742</v>
      </c>
      <c r="K130" s="63">
        <f t="shared" ref="K130:K161" si="25">I130-J130</f>
        <v>2616</v>
      </c>
      <c r="L130" s="63">
        <v>-50</v>
      </c>
      <c r="M130" s="63">
        <f t="shared" ref="M130:M161" si="26">K130+L130</f>
        <v>2566</v>
      </c>
      <c r="N130" s="73">
        <v>105.166</v>
      </c>
      <c r="O130" s="78">
        <v>269855.96000000002</v>
      </c>
      <c r="P130" s="17">
        <f t="shared" ref="P130:P141" si="27">K130*N130</f>
        <v>275114.25599999999</v>
      </c>
      <c r="Q130" s="17">
        <f t="shared" ref="Q130:Q141" si="28">L130*N130</f>
        <v>-5258.3</v>
      </c>
      <c r="R130" s="66">
        <f t="shared" ref="R130:R161" si="29">P130+Q130-O130</f>
        <v>-4.0000000153668225E-3</v>
      </c>
      <c r="S130" s="72"/>
      <c r="U130" s="64"/>
    </row>
    <row r="131" spans="1:21" x14ac:dyDescent="0.4">
      <c r="A131" s="107" t="s">
        <v>75</v>
      </c>
      <c r="B131" s="14" t="str">
        <f>VLOOKUP(A131,Lookup!$E$2:$F$103,2,FALSE)</f>
        <v>Phillips</v>
      </c>
      <c r="C131" s="19">
        <v>75</v>
      </c>
      <c r="D131" s="15" t="str">
        <f>VLOOKUP(C131,Lookup!$A$2:$B$250,2,FALSE)</f>
        <v>ULSD On Road</v>
      </c>
      <c r="E131" s="18">
        <v>52980</v>
      </c>
      <c r="F131" s="76">
        <v>151589</v>
      </c>
      <c r="G131" s="16">
        <v>260058</v>
      </c>
      <c r="H131" s="16">
        <v>-352940</v>
      </c>
      <c r="I131" s="16">
        <f t="shared" si="24"/>
        <v>58707</v>
      </c>
      <c r="J131" s="63">
        <v>52502</v>
      </c>
      <c r="K131" s="63">
        <f t="shared" si="25"/>
        <v>6205</v>
      </c>
      <c r="L131" s="63">
        <v>-130</v>
      </c>
      <c r="M131" s="63">
        <f t="shared" si="26"/>
        <v>6075</v>
      </c>
      <c r="N131" s="73">
        <v>105.166</v>
      </c>
      <c r="O131" s="78">
        <v>638883.44999999995</v>
      </c>
      <c r="P131" s="17">
        <f t="shared" si="27"/>
        <v>652555.03</v>
      </c>
      <c r="Q131" s="17">
        <f t="shared" si="28"/>
        <v>-13671.58</v>
      </c>
      <c r="R131" s="66">
        <f t="shared" si="29"/>
        <v>0</v>
      </c>
      <c r="S131" s="72"/>
      <c r="U131" s="64"/>
    </row>
    <row r="132" spans="1:21" x14ac:dyDescent="0.4">
      <c r="A132" s="107" t="s">
        <v>76</v>
      </c>
      <c r="B132" s="14" t="str">
        <f>VLOOKUP(A132,Lookup!$E$2:$F$103,2,FALSE)</f>
        <v>QuikTrip</v>
      </c>
      <c r="C132" s="13">
        <v>75</v>
      </c>
      <c r="D132" s="15" t="str">
        <f>VLOOKUP(C132,Lookup!$A$2:$B$250,2,FALSE)</f>
        <v>ULSD On Road</v>
      </c>
      <c r="E132" s="12">
        <v>52981</v>
      </c>
      <c r="F132" s="76">
        <v>0</v>
      </c>
      <c r="G132" s="16">
        <v>75018</v>
      </c>
      <c r="H132" s="16">
        <v>-71901</v>
      </c>
      <c r="I132" s="16">
        <f t="shared" si="24"/>
        <v>3117</v>
      </c>
      <c r="J132" s="63">
        <v>2526</v>
      </c>
      <c r="K132" s="63">
        <f t="shared" si="25"/>
        <v>591</v>
      </c>
      <c r="L132" s="63">
        <v>-38</v>
      </c>
      <c r="M132" s="63">
        <f t="shared" si="26"/>
        <v>553</v>
      </c>
      <c r="N132" s="60">
        <v>105.166</v>
      </c>
      <c r="O132" s="78">
        <v>58156.800000000003</v>
      </c>
      <c r="P132" s="17">
        <f t="shared" si="27"/>
        <v>62153.106</v>
      </c>
      <c r="Q132" s="17">
        <f t="shared" si="28"/>
        <v>-3996.308</v>
      </c>
      <c r="R132" s="66">
        <f t="shared" si="29"/>
        <v>-2.0000000004074536E-3</v>
      </c>
      <c r="S132" s="72"/>
      <c r="U132" s="64"/>
    </row>
    <row r="133" spans="1:21" x14ac:dyDescent="0.4">
      <c r="A133" s="107" t="s">
        <v>86</v>
      </c>
      <c r="B133" s="14" t="str">
        <f>VLOOKUP(A133,Lookup!$E$2:$F$103,2,FALSE)</f>
        <v>UPS Fuel</v>
      </c>
      <c r="C133" s="13">
        <v>75</v>
      </c>
      <c r="D133" s="15" t="str">
        <f>VLOOKUP(C133,Lookup!$A$2:$B$250,2,FALSE)</f>
        <v>ULSD On Road</v>
      </c>
      <c r="E133" s="46">
        <v>52991</v>
      </c>
      <c r="F133" s="76">
        <v>0</v>
      </c>
      <c r="G133" s="47">
        <v>25001</v>
      </c>
      <c r="H133" s="47">
        <v>0</v>
      </c>
      <c r="I133" s="16">
        <f t="shared" si="24"/>
        <v>25001</v>
      </c>
      <c r="J133" s="63">
        <v>25001</v>
      </c>
      <c r="K133" s="63">
        <f t="shared" si="25"/>
        <v>0</v>
      </c>
      <c r="L133" s="63">
        <v>-13</v>
      </c>
      <c r="M133" s="63">
        <f t="shared" si="26"/>
        <v>-13</v>
      </c>
      <c r="N133" s="61">
        <v>105.166</v>
      </c>
      <c r="O133" s="78">
        <v>-1367.16</v>
      </c>
      <c r="P133" s="17">
        <f t="shared" si="27"/>
        <v>0</v>
      </c>
      <c r="Q133" s="17">
        <f t="shared" si="28"/>
        <v>-1367.1579999999999</v>
      </c>
      <c r="R133" s="66">
        <f t="shared" si="29"/>
        <v>2.00000000018008E-3</v>
      </c>
      <c r="S133" s="72"/>
      <c r="U133" s="64"/>
    </row>
    <row r="134" spans="1:21" x14ac:dyDescent="0.4">
      <c r="A134" s="107" t="s">
        <v>87</v>
      </c>
      <c r="B134" s="14" t="str">
        <f>VLOOKUP(A134,Lookup!$E$2:$F$103,2,FALSE)</f>
        <v>US Oil</v>
      </c>
      <c r="C134" s="13">
        <v>75</v>
      </c>
      <c r="D134" s="15" t="str">
        <f>VLOOKUP(C134,Lookup!$A$2:$B$250,2,FALSE)</f>
        <v>ULSD On Road</v>
      </c>
      <c r="E134" s="46">
        <v>52992</v>
      </c>
      <c r="F134" s="76">
        <v>0</v>
      </c>
      <c r="G134" s="47">
        <v>50005</v>
      </c>
      <c r="H134" s="47">
        <v>0</v>
      </c>
      <c r="I134" s="16">
        <f t="shared" si="24"/>
        <v>50005</v>
      </c>
      <c r="J134" s="63">
        <v>50005</v>
      </c>
      <c r="K134" s="63">
        <f t="shared" si="25"/>
        <v>0</v>
      </c>
      <c r="L134" s="63">
        <v>-25</v>
      </c>
      <c r="M134" s="63">
        <f t="shared" si="26"/>
        <v>-25</v>
      </c>
      <c r="N134" s="61">
        <v>105.166</v>
      </c>
      <c r="O134" s="78">
        <v>-2629.15</v>
      </c>
      <c r="P134" s="17">
        <f t="shared" si="27"/>
        <v>0</v>
      </c>
      <c r="Q134" s="17">
        <f t="shared" si="28"/>
        <v>-2629.15</v>
      </c>
      <c r="R134" s="66">
        <f t="shared" si="29"/>
        <v>0</v>
      </c>
      <c r="S134" s="72"/>
      <c r="U134" s="64"/>
    </row>
    <row r="135" spans="1:21" x14ac:dyDescent="0.4">
      <c r="A135" s="107" t="s">
        <v>88</v>
      </c>
      <c r="B135" s="14" t="str">
        <f>VLOOKUP(A135,Lookup!$E$2:$F$103,2,FALSE)</f>
        <v>Valero</v>
      </c>
      <c r="C135" s="13">
        <v>75</v>
      </c>
      <c r="D135" s="15" t="str">
        <f>VLOOKUP(C135,Lookup!$A$2:$B$250,2,FALSE)</f>
        <v>ULSD On Road</v>
      </c>
      <c r="E135" s="46">
        <v>52993</v>
      </c>
      <c r="F135" s="76">
        <v>50000</v>
      </c>
      <c r="G135" s="47">
        <v>103645</v>
      </c>
      <c r="H135" s="47">
        <v>-126915</v>
      </c>
      <c r="I135" s="16">
        <f t="shared" si="24"/>
        <v>26730</v>
      </c>
      <c r="J135" s="63">
        <v>31106</v>
      </c>
      <c r="K135" s="63">
        <f t="shared" si="25"/>
        <v>-4376</v>
      </c>
      <c r="L135" s="63">
        <v>-52</v>
      </c>
      <c r="M135" s="63">
        <f t="shared" si="26"/>
        <v>-4428</v>
      </c>
      <c r="N135" s="61">
        <v>105.166</v>
      </c>
      <c r="O135" s="78">
        <v>-465675.05</v>
      </c>
      <c r="P135" s="17">
        <f t="shared" si="27"/>
        <v>-460206.41599999997</v>
      </c>
      <c r="Q135" s="17">
        <f t="shared" si="28"/>
        <v>-5468.6319999999996</v>
      </c>
      <c r="R135" s="66">
        <f t="shared" si="29"/>
        <v>2.0000000367872417E-3</v>
      </c>
      <c r="S135" s="72"/>
      <c r="U135" s="64"/>
    </row>
    <row r="136" spans="1:21" x14ac:dyDescent="0.4">
      <c r="A136" s="107" t="s">
        <v>66</v>
      </c>
      <c r="B136" s="14" t="str">
        <f>VLOOKUP(A136,Lookup!$E$2:$F$103,2,FALSE)</f>
        <v>Motiva</v>
      </c>
      <c r="C136" s="13" t="s">
        <v>69</v>
      </c>
      <c r="D136" s="15" t="str">
        <f>VLOOKUP(C136,Lookup!$A$2:$B$250,2,FALSE)</f>
        <v>ULSD Texas LED</v>
      </c>
      <c r="E136" s="12">
        <v>52975</v>
      </c>
      <c r="F136" s="76">
        <v>30857</v>
      </c>
      <c r="G136" s="16">
        <v>1546749</v>
      </c>
      <c r="H136" s="16">
        <v>-1392252</v>
      </c>
      <c r="I136" s="16">
        <f t="shared" si="24"/>
        <v>185354</v>
      </c>
      <c r="J136" s="63">
        <v>174973</v>
      </c>
      <c r="K136" s="63">
        <f t="shared" si="25"/>
        <v>10381</v>
      </c>
      <c r="L136" s="63">
        <v>-773</v>
      </c>
      <c r="M136" s="63">
        <f t="shared" si="26"/>
        <v>9608</v>
      </c>
      <c r="N136" s="73">
        <v>105.166</v>
      </c>
      <c r="O136" s="78">
        <v>1010434.93</v>
      </c>
      <c r="P136" s="17">
        <f t="shared" si="27"/>
        <v>1091728.246</v>
      </c>
      <c r="Q136" s="17">
        <f t="shared" si="28"/>
        <v>-81293.317999999999</v>
      </c>
      <c r="R136" s="66">
        <f t="shared" si="29"/>
        <v>-1.9999999785795808E-3</v>
      </c>
      <c r="S136" s="72"/>
      <c r="U136" s="64"/>
    </row>
    <row r="137" spans="1:21" x14ac:dyDescent="0.4">
      <c r="A137" s="107" t="s">
        <v>41</v>
      </c>
      <c r="B137" s="14" t="str">
        <f>VLOOKUP(A137,Lookup!$E$2:$F$103,2,FALSE)</f>
        <v>Chevron</v>
      </c>
      <c r="C137" s="13" t="s">
        <v>68</v>
      </c>
      <c r="D137" s="15" t="str">
        <f>VLOOKUP(C137,Lookup!$A$2:$B$250,2,FALSE)</f>
        <v>ULSD with 5% BioDiesel</v>
      </c>
      <c r="E137" s="12">
        <v>52952</v>
      </c>
      <c r="F137" s="76">
        <v>10468</v>
      </c>
      <c r="G137" s="16">
        <v>10549</v>
      </c>
      <c r="H137" s="16">
        <v>-10504</v>
      </c>
      <c r="I137" s="16">
        <f t="shared" si="24"/>
        <v>10513</v>
      </c>
      <c r="J137" s="63">
        <v>9778</v>
      </c>
      <c r="K137" s="63">
        <f t="shared" si="25"/>
        <v>735</v>
      </c>
      <c r="L137" s="63">
        <v>0</v>
      </c>
      <c r="M137" s="63">
        <f t="shared" si="26"/>
        <v>735</v>
      </c>
      <c r="N137" s="60">
        <v>105.166</v>
      </c>
      <c r="O137" s="78">
        <v>77297.009999999995</v>
      </c>
      <c r="P137" s="17">
        <f t="shared" si="27"/>
        <v>77297.009999999995</v>
      </c>
      <c r="Q137" s="17">
        <f t="shared" si="28"/>
        <v>0</v>
      </c>
      <c r="R137" s="66">
        <f t="shared" si="29"/>
        <v>0</v>
      </c>
      <c r="S137" s="72"/>
      <c r="U137" s="64"/>
    </row>
    <row r="138" spans="1:21" s="23" customFormat="1" x14ac:dyDescent="0.4">
      <c r="A138" s="107" t="s">
        <v>66</v>
      </c>
      <c r="B138" s="14" t="str">
        <f>VLOOKUP(A138,Lookup!$E$2:$F$103,2,FALSE)</f>
        <v>Motiva</v>
      </c>
      <c r="C138" s="13" t="s">
        <v>68</v>
      </c>
      <c r="D138" s="15" t="str">
        <f>VLOOKUP(C138,Lookup!$A$2:$B$250,2,FALSE)</f>
        <v>ULSD with 5% BioDiesel</v>
      </c>
      <c r="E138" s="12">
        <v>52975</v>
      </c>
      <c r="F138" s="76">
        <v>83906</v>
      </c>
      <c r="G138" s="16">
        <v>193305</v>
      </c>
      <c r="H138" s="16">
        <v>-196829</v>
      </c>
      <c r="I138" s="16">
        <f t="shared" si="24"/>
        <v>80382</v>
      </c>
      <c r="J138" s="63">
        <v>71702</v>
      </c>
      <c r="K138" s="63">
        <f t="shared" si="25"/>
        <v>8680</v>
      </c>
      <c r="L138" s="63">
        <v>0</v>
      </c>
      <c r="M138" s="63">
        <f t="shared" si="26"/>
        <v>8680</v>
      </c>
      <c r="N138" s="60">
        <v>105.166</v>
      </c>
      <c r="O138" s="78">
        <v>912840.88</v>
      </c>
      <c r="P138" s="17">
        <f t="shared" si="27"/>
        <v>912840.88</v>
      </c>
      <c r="Q138" s="17">
        <f t="shared" si="28"/>
        <v>0</v>
      </c>
      <c r="R138" s="66">
        <f t="shared" si="29"/>
        <v>0</v>
      </c>
      <c r="S138" s="72"/>
      <c r="T138" s="29"/>
      <c r="U138" s="64"/>
    </row>
    <row r="139" spans="1:21" x14ac:dyDescent="0.4">
      <c r="A139" s="107" t="s">
        <v>54</v>
      </c>
      <c r="B139" s="14" t="str">
        <f>VLOOKUP(A139,Lookup!$E$2:$F$103,2,FALSE)</f>
        <v>Shell Oil Products</v>
      </c>
      <c r="C139" s="13">
        <v>26</v>
      </c>
      <c r="D139" s="15" t="str">
        <f>VLOOKUP(C139,Lookup!$A$2:$B$250,2,FALSE)</f>
        <v>Unknown</v>
      </c>
      <c r="E139" s="12">
        <v>52958</v>
      </c>
      <c r="F139" s="76">
        <v>62149</v>
      </c>
      <c r="G139" s="16">
        <v>0</v>
      </c>
      <c r="H139" s="16">
        <v>-57672</v>
      </c>
      <c r="I139" s="16">
        <f t="shared" si="24"/>
        <v>4477</v>
      </c>
      <c r="J139" s="63">
        <v>0</v>
      </c>
      <c r="K139" s="63">
        <f t="shared" si="25"/>
        <v>4477</v>
      </c>
      <c r="L139" s="63">
        <v>0</v>
      </c>
      <c r="M139" s="63">
        <f t="shared" si="26"/>
        <v>4477</v>
      </c>
      <c r="N139" s="60">
        <v>109.2064</v>
      </c>
      <c r="O139" s="78">
        <v>488917.05</v>
      </c>
      <c r="P139" s="17">
        <f t="shared" si="27"/>
        <v>488917.0528</v>
      </c>
      <c r="Q139" s="17">
        <f t="shared" si="28"/>
        <v>0</v>
      </c>
      <c r="R139" s="66">
        <f t="shared" si="29"/>
        <v>2.8000000165775418E-3</v>
      </c>
      <c r="S139" s="72"/>
      <c r="U139" s="64"/>
    </row>
    <row r="140" spans="1:21" x14ac:dyDescent="0.4">
      <c r="A140" s="107" t="s">
        <v>56</v>
      </c>
      <c r="B140" s="14" t="str">
        <f>VLOOKUP(A140,Lookup!$E$2:$F$103,2,FALSE)</f>
        <v>ExxonMobil</v>
      </c>
      <c r="C140" s="13">
        <v>26</v>
      </c>
      <c r="D140" s="15" t="str">
        <f>VLOOKUP(C140,Lookup!$A$2:$B$250,2,FALSE)</f>
        <v>Unknown</v>
      </c>
      <c r="E140" s="12">
        <v>52961</v>
      </c>
      <c r="F140" s="76">
        <v>0</v>
      </c>
      <c r="G140" s="16">
        <v>30731</v>
      </c>
      <c r="H140" s="16">
        <v>-27649</v>
      </c>
      <c r="I140" s="16">
        <f t="shared" si="24"/>
        <v>3082</v>
      </c>
      <c r="J140" s="63">
        <v>3000</v>
      </c>
      <c r="K140" s="63">
        <f t="shared" si="25"/>
        <v>82</v>
      </c>
      <c r="L140" s="63">
        <v>-15</v>
      </c>
      <c r="M140" s="63">
        <f t="shared" si="26"/>
        <v>67</v>
      </c>
      <c r="N140" s="60">
        <v>109.2064</v>
      </c>
      <c r="O140" s="78">
        <v>7316.83</v>
      </c>
      <c r="P140" s="17">
        <f t="shared" si="27"/>
        <v>8954.9248000000007</v>
      </c>
      <c r="Q140" s="17">
        <f t="shared" si="28"/>
        <v>-1638.096</v>
      </c>
      <c r="R140" s="66">
        <f t="shared" si="29"/>
        <v>-1.1999999987892807E-3</v>
      </c>
      <c r="S140" s="72"/>
      <c r="U140" s="64"/>
    </row>
    <row r="141" spans="1:21" x14ac:dyDescent="0.4">
      <c r="A141" s="107" t="s">
        <v>88</v>
      </c>
      <c r="B141" s="14" t="str">
        <f>VLOOKUP(A141,Lookup!$E$2:$F$103,2,FALSE)</f>
        <v>Valero</v>
      </c>
      <c r="C141" s="13">
        <v>26</v>
      </c>
      <c r="D141" s="15" t="str">
        <f>VLOOKUP(C141,Lookup!$A$2:$B$250,2,FALSE)</f>
        <v>Unknown</v>
      </c>
      <c r="E141" s="46">
        <v>52993</v>
      </c>
      <c r="F141" s="76">
        <v>0</v>
      </c>
      <c r="G141" s="47">
        <v>7200</v>
      </c>
      <c r="H141" s="47">
        <v>-4200</v>
      </c>
      <c r="I141" s="16">
        <f t="shared" si="24"/>
        <v>3000</v>
      </c>
      <c r="J141" s="63">
        <v>3000</v>
      </c>
      <c r="K141" s="63">
        <f t="shared" si="25"/>
        <v>0</v>
      </c>
      <c r="L141" s="63">
        <v>-4</v>
      </c>
      <c r="M141" s="63">
        <f t="shared" si="26"/>
        <v>-4</v>
      </c>
      <c r="N141" s="61">
        <v>109.2064</v>
      </c>
      <c r="O141" s="78">
        <v>-436.83</v>
      </c>
      <c r="P141" s="17">
        <f t="shared" si="27"/>
        <v>0</v>
      </c>
      <c r="Q141" s="17">
        <f t="shared" si="28"/>
        <v>-436.82560000000001</v>
      </c>
      <c r="R141" s="66">
        <f t="shared" si="29"/>
        <v>4.3999999999755346E-3</v>
      </c>
      <c r="S141" s="72"/>
      <c r="U141" s="64"/>
    </row>
    <row r="142" spans="1:21" x14ac:dyDescent="0.4">
      <c r="A142" s="23"/>
      <c r="B142" s="23"/>
      <c r="C142" s="92"/>
      <c r="D142" s="92"/>
      <c r="E142" s="93"/>
      <c r="F142" s="25">
        <f t="shared" ref="F142:M142" si="30">SUM(F2:F141)</f>
        <v>5797665</v>
      </c>
      <c r="G142" s="25">
        <f t="shared" si="30"/>
        <v>17995515</v>
      </c>
      <c r="H142" s="25">
        <f t="shared" si="30"/>
        <v>-18054971</v>
      </c>
      <c r="I142" s="25">
        <f t="shared" si="30"/>
        <v>5738209</v>
      </c>
      <c r="J142" s="25">
        <f t="shared" si="30"/>
        <v>5732235</v>
      </c>
      <c r="K142" s="25">
        <f t="shared" si="30"/>
        <v>5974</v>
      </c>
      <c r="L142" s="25">
        <f t="shared" si="30"/>
        <v>-8859</v>
      </c>
      <c r="M142" s="25">
        <f t="shared" si="30"/>
        <v>-2885</v>
      </c>
      <c r="N142" s="94"/>
      <c r="O142" s="25">
        <f>SUM(O2:O141)</f>
        <v>2067803.6000000008</v>
      </c>
      <c r="P142" s="25">
        <f>SUM(P2:P141)</f>
        <v>2927207.6658500056</v>
      </c>
      <c r="Q142" s="25">
        <f>SUM(Q2:Q141)</f>
        <v>-859404.34189999942</v>
      </c>
      <c r="R142" s="121">
        <f>SUM(R2:R141)</f>
        <v>-0.27605000058161977</v>
      </c>
      <c r="S142" s="72"/>
      <c r="U142" s="64"/>
    </row>
    <row r="143" spans="1:21" x14ac:dyDescent="0.4">
      <c r="A143" s="18"/>
      <c r="C143" s="13"/>
      <c r="D143" s="13"/>
      <c r="E143" s="12"/>
      <c r="F143" s="16">
        <v>5891297</v>
      </c>
      <c r="G143" s="16"/>
      <c r="H143" s="16"/>
      <c r="I143" s="16"/>
      <c r="J143" s="16"/>
      <c r="K143" s="16"/>
      <c r="L143" s="16"/>
      <c r="M143" s="16"/>
      <c r="N143" s="60"/>
      <c r="O143" s="17"/>
      <c r="P143" s="17"/>
      <c r="Q143" s="17"/>
      <c r="R143" s="66"/>
      <c r="S143" s="72"/>
      <c r="U143" s="64"/>
    </row>
    <row r="144" spans="1:21" x14ac:dyDescent="0.4">
      <c r="A144" s="18"/>
      <c r="C144" s="13"/>
      <c r="D144" s="13"/>
      <c r="E144" s="12" t="s">
        <v>313</v>
      </c>
      <c r="F144" s="16">
        <f>F142-F143</f>
        <v>-93632</v>
      </c>
      <c r="G144" s="16"/>
      <c r="H144" s="16"/>
      <c r="I144" s="16"/>
      <c r="J144" s="16"/>
      <c r="K144" s="16"/>
      <c r="L144" s="16"/>
      <c r="M144" s="16"/>
      <c r="N144" s="60"/>
      <c r="O144" s="17"/>
      <c r="P144" s="17"/>
      <c r="Q144" s="17"/>
      <c r="R144" s="66"/>
      <c r="S144" s="72"/>
      <c r="U144" s="64"/>
    </row>
    <row r="145" spans="1:21" x14ac:dyDescent="0.4">
      <c r="A145" s="18"/>
      <c r="C145" s="13"/>
      <c r="D145" s="13"/>
      <c r="E145" s="12"/>
      <c r="F145" s="16"/>
      <c r="G145" s="16"/>
      <c r="H145" s="16"/>
      <c r="I145" s="16"/>
      <c r="J145" s="63"/>
      <c r="K145" s="63"/>
      <c r="L145" s="63"/>
      <c r="M145" s="63"/>
      <c r="N145" s="60"/>
      <c r="O145" s="72"/>
      <c r="P145" s="17"/>
      <c r="Q145" s="17"/>
      <c r="R145" s="66"/>
      <c r="S145" s="72"/>
      <c r="U145" s="64"/>
    </row>
    <row r="146" spans="1:21" x14ac:dyDescent="0.4">
      <c r="A146" s="107" t="s">
        <v>41</v>
      </c>
      <c r="B146" s="14" t="str">
        <f>VLOOKUP(A146,Lookup!$E$2:$F$103,2,FALSE)</f>
        <v>Chevron</v>
      </c>
      <c r="C146" s="13" t="s">
        <v>271</v>
      </c>
      <c r="D146" s="15" t="str">
        <f>VLOOKUP(C146,Lookup!$A$2:$B$250,2,FALSE)</f>
        <v>Premium Discount</v>
      </c>
      <c r="E146" s="12">
        <v>52952</v>
      </c>
      <c r="F146" s="76">
        <v>0</v>
      </c>
      <c r="G146" s="16">
        <v>0</v>
      </c>
      <c r="H146" s="16">
        <v>0</v>
      </c>
      <c r="I146" s="16">
        <f t="shared" ref="I146:I152" si="31">F146+G146+H146</f>
        <v>0</v>
      </c>
      <c r="J146" s="63">
        <v>0</v>
      </c>
      <c r="K146" s="63">
        <f t="shared" ref="K146:K152" si="32">I146-J146</f>
        <v>0</v>
      </c>
      <c r="L146" s="63">
        <v>0</v>
      </c>
      <c r="M146" s="63">
        <f t="shared" ref="M146:M152" si="33">K146+L146</f>
        <v>0</v>
      </c>
      <c r="N146" s="60">
        <v>0</v>
      </c>
      <c r="O146" s="78">
        <v>5725.44</v>
      </c>
      <c r="P146" s="17">
        <f t="shared" ref="P146:P152" si="34">K146*N146</f>
        <v>0</v>
      </c>
      <c r="Q146" s="17">
        <f t="shared" ref="Q146:Q152" si="35">L146*N146</f>
        <v>0</v>
      </c>
      <c r="R146" s="66">
        <f t="shared" ref="R146:R152" si="36">P146+Q146-O146</f>
        <v>-5725.44</v>
      </c>
      <c r="S146" s="72"/>
      <c r="U146" s="64"/>
    </row>
    <row r="147" spans="1:21" x14ac:dyDescent="0.4">
      <c r="A147" s="107" t="s">
        <v>54</v>
      </c>
      <c r="B147" s="14" t="str">
        <f>VLOOKUP(A147,Lookup!$E$2:$F$103,2,FALSE)</f>
        <v>Shell Oil Products</v>
      </c>
      <c r="C147" s="13" t="s">
        <v>271</v>
      </c>
      <c r="D147" s="15" t="str">
        <f>VLOOKUP(C147,Lookup!$A$2:$B$250,2,FALSE)</f>
        <v>Premium Discount</v>
      </c>
      <c r="E147" s="12">
        <v>52958</v>
      </c>
      <c r="F147" s="76">
        <v>0</v>
      </c>
      <c r="G147" s="16">
        <v>0</v>
      </c>
      <c r="H147" s="16">
        <v>0</v>
      </c>
      <c r="I147" s="16">
        <f t="shared" si="31"/>
        <v>0</v>
      </c>
      <c r="J147" s="63">
        <v>0</v>
      </c>
      <c r="K147" s="63">
        <f t="shared" si="32"/>
        <v>0</v>
      </c>
      <c r="L147" s="63">
        <v>0</v>
      </c>
      <c r="M147" s="63">
        <f t="shared" si="33"/>
        <v>0</v>
      </c>
      <c r="N147" s="60">
        <v>0</v>
      </c>
      <c r="O147" s="78">
        <v>0</v>
      </c>
      <c r="P147" s="17">
        <f t="shared" si="34"/>
        <v>0</v>
      </c>
      <c r="Q147" s="17">
        <f t="shared" si="35"/>
        <v>0</v>
      </c>
      <c r="R147" s="66">
        <f t="shared" si="36"/>
        <v>0</v>
      </c>
      <c r="S147" s="72"/>
      <c r="U147" s="64"/>
    </row>
    <row r="148" spans="1:21" x14ac:dyDescent="0.4">
      <c r="A148" s="107" t="s">
        <v>56</v>
      </c>
      <c r="B148" s="14" t="str">
        <f>VLOOKUP(A148,Lookup!$E$2:$F$103,2,FALSE)</f>
        <v>ExxonMobil</v>
      </c>
      <c r="C148" s="13" t="s">
        <v>271</v>
      </c>
      <c r="D148" s="15" t="str">
        <f>VLOOKUP(C148,Lookup!$A$2:$B$250,2,FALSE)</f>
        <v>Premium Discount</v>
      </c>
      <c r="E148" s="12">
        <v>52961</v>
      </c>
      <c r="F148" s="76">
        <v>0</v>
      </c>
      <c r="G148" s="16">
        <v>0</v>
      </c>
      <c r="H148" s="16">
        <v>0</v>
      </c>
      <c r="I148" s="16">
        <f t="shared" si="31"/>
        <v>0</v>
      </c>
      <c r="J148" s="63">
        <v>0</v>
      </c>
      <c r="K148" s="63">
        <f t="shared" si="32"/>
        <v>0</v>
      </c>
      <c r="L148" s="63">
        <v>0</v>
      </c>
      <c r="M148" s="63">
        <f t="shared" si="33"/>
        <v>0</v>
      </c>
      <c r="N148" s="60">
        <v>0</v>
      </c>
      <c r="O148" s="78">
        <v>8477.39</v>
      </c>
      <c r="P148" s="17">
        <f t="shared" si="34"/>
        <v>0</v>
      </c>
      <c r="Q148" s="17">
        <f t="shared" si="35"/>
        <v>0</v>
      </c>
      <c r="R148" s="66">
        <f t="shared" si="36"/>
        <v>-8477.39</v>
      </c>
      <c r="S148" s="72"/>
      <c r="U148" s="64"/>
    </row>
    <row r="149" spans="1:21" s="23" customFormat="1" x14ac:dyDescent="0.4">
      <c r="A149" s="107" t="s">
        <v>66</v>
      </c>
      <c r="B149" s="14" t="str">
        <f>VLOOKUP(A149,Lookup!$E$2:$F$103,2,FALSE)</f>
        <v>Motiva</v>
      </c>
      <c r="C149" s="13" t="s">
        <v>271</v>
      </c>
      <c r="D149" s="15" t="str">
        <f>VLOOKUP(C149,Lookup!$A$2:$B$250,2,FALSE)</f>
        <v>Premium Discount</v>
      </c>
      <c r="E149" s="12">
        <v>52975</v>
      </c>
      <c r="F149" s="76">
        <v>0</v>
      </c>
      <c r="G149" s="16">
        <v>0</v>
      </c>
      <c r="H149" s="16">
        <v>0</v>
      </c>
      <c r="I149" s="16">
        <f t="shared" si="31"/>
        <v>0</v>
      </c>
      <c r="J149" s="63">
        <v>0</v>
      </c>
      <c r="K149" s="63">
        <f t="shared" si="32"/>
        <v>0</v>
      </c>
      <c r="L149" s="63">
        <v>0</v>
      </c>
      <c r="M149" s="63">
        <f t="shared" si="33"/>
        <v>0</v>
      </c>
      <c r="N149" s="60">
        <v>0</v>
      </c>
      <c r="O149" s="78">
        <v>30768.26</v>
      </c>
      <c r="P149" s="17">
        <f t="shared" si="34"/>
        <v>0</v>
      </c>
      <c r="Q149" s="17">
        <f t="shared" si="35"/>
        <v>0</v>
      </c>
      <c r="R149" s="66">
        <f t="shared" si="36"/>
        <v>-30768.26</v>
      </c>
      <c r="S149" s="95"/>
      <c r="T149" s="96"/>
      <c r="U149" s="97"/>
    </row>
    <row r="150" spans="1:21" x14ac:dyDescent="0.4">
      <c r="A150" s="107" t="s">
        <v>72</v>
      </c>
      <c r="B150" s="14" t="str">
        <f>VLOOKUP(A150,Lookup!$E$2:$F$103,2,FALSE)</f>
        <v>MetroPlex</v>
      </c>
      <c r="C150" s="13" t="s">
        <v>271</v>
      </c>
      <c r="D150" s="15" t="str">
        <f>VLOOKUP(C150,Lookup!$A$2:$B$250,2,FALSE)</f>
        <v>Premium Discount</v>
      </c>
      <c r="E150" s="12">
        <v>52977</v>
      </c>
      <c r="F150" s="76">
        <v>0</v>
      </c>
      <c r="G150" s="16">
        <v>0</v>
      </c>
      <c r="H150" s="16">
        <v>0</v>
      </c>
      <c r="I150" s="16">
        <f t="shared" si="31"/>
        <v>0</v>
      </c>
      <c r="J150" s="63">
        <v>0</v>
      </c>
      <c r="K150" s="63">
        <f t="shared" si="32"/>
        <v>0</v>
      </c>
      <c r="L150" s="63">
        <v>0</v>
      </c>
      <c r="M150" s="63">
        <f t="shared" si="33"/>
        <v>0</v>
      </c>
      <c r="N150" s="60">
        <v>0</v>
      </c>
      <c r="O150" s="78">
        <v>4204.83</v>
      </c>
      <c r="P150" s="17">
        <f t="shared" si="34"/>
        <v>0</v>
      </c>
      <c r="Q150" s="17">
        <f t="shared" si="35"/>
        <v>0</v>
      </c>
      <c r="R150" s="66">
        <f t="shared" si="36"/>
        <v>-4204.83</v>
      </c>
      <c r="S150" s="72"/>
      <c r="U150" s="64"/>
    </row>
    <row r="151" spans="1:21" x14ac:dyDescent="0.4">
      <c r="A151" s="107" t="s">
        <v>76</v>
      </c>
      <c r="B151" s="14" t="str">
        <f>VLOOKUP(A151,Lookup!$E$2:$F$103,2,FALSE)</f>
        <v>QuikTrip</v>
      </c>
      <c r="C151" s="13" t="s">
        <v>271</v>
      </c>
      <c r="D151" s="15" t="str">
        <f>VLOOKUP(C151,Lookup!$A$2:$B$250,2,FALSE)</f>
        <v>Premium Discount</v>
      </c>
      <c r="E151" s="12">
        <v>52981</v>
      </c>
      <c r="F151" s="76">
        <v>0</v>
      </c>
      <c r="G151" s="16">
        <v>0</v>
      </c>
      <c r="H151" s="16">
        <v>0</v>
      </c>
      <c r="I151" s="16">
        <f t="shared" si="31"/>
        <v>0</v>
      </c>
      <c r="J151" s="63">
        <v>0</v>
      </c>
      <c r="K151" s="63">
        <f t="shared" si="32"/>
        <v>0</v>
      </c>
      <c r="L151" s="63">
        <v>0</v>
      </c>
      <c r="M151" s="63">
        <f t="shared" si="33"/>
        <v>0</v>
      </c>
      <c r="N151" s="60">
        <v>0</v>
      </c>
      <c r="O151" s="78">
        <v>4725.42</v>
      </c>
      <c r="P151" s="17">
        <f t="shared" si="34"/>
        <v>0</v>
      </c>
      <c r="Q151" s="17">
        <f t="shared" si="35"/>
        <v>0</v>
      </c>
      <c r="R151" s="66">
        <f t="shared" si="36"/>
        <v>-4725.42</v>
      </c>
      <c r="S151" s="72"/>
      <c r="U151" s="64"/>
    </row>
    <row r="152" spans="1:21" x14ac:dyDescent="0.4">
      <c r="A152" s="107" t="s">
        <v>88</v>
      </c>
      <c r="B152" s="14" t="str">
        <f>VLOOKUP(A152,Lookup!$E$2:$F$103,2,FALSE)</f>
        <v>Valero</v>
      </c>
      <c r="C152" s="13" t="s">
        <v>271</v>
      </c>
      <c r="D152" s="15" t="str">
        <f>VLOOKUP(C152,Lookup!$A$2:$B$250,2,FALSE)</f>
        <v>Premium Discount</v>
      </c>
      <c r="E152" s="46">
        <v>52993</v>
      </c>
      <c r="F152" s="76">
        <v>0</v>
      </c>
      <c r="G152" s="47">
        <v>0</v>
      </c>
      <c r="H152" s="47">
        <v>0</v>
      </c>
      <c r="I152" s="16">
        <f t="shared" si="31"/>
        <v>0</v>
      </c>
      <c r="J152" s="63">
        <v>0</v>
      </c>
      <c r="K152" s="63">
        <f t="shared" si="32"/>
        <v>0</v>
      </c>
      <c r="L152" s="63">
        <v>0</v>
      </c>
      <c r="M152" s="63">
        <f t="shared" si="33"/>
        <v>0</v>
      </c>
      <c r="N152" s="61">
        <v>0</v>
      </c>
      <c r="O152" s="78">
        <v>3381.11</v>
      </c>
      <c r="P152" s="17">
        <f t="shared" si="34"/>
        <v>0</v>
      </c>
      <c r="Q152" s="17">
        <f t="shared" si="35"/>
        <v>0</v>
      </c>
      <c r="R152" s="66">
        <f t="shared" si="36"/>
        <v>-3381.11</v>
      </c>
      <c r="S152" s="72"/>
      <c r="U152" s="64"/>
    </row>
    <row r="153" spans="1:21" x14ac:dyDescent="0.3">
      <c r="O153" s="21">
        <f>SUM(O146:O152)</f>
        <v>57282.45</v>
      </c>
    </row>
    <row r="155" spans="1:21" x14ac:dyDescent="0.3">
      <c r="O155" s="21">
        <f>O142+O153</f>
        <v>2125086.0500000007</v>
      </c>
      <c r="P155" s="21"/>
      <c r="Q155" s="21"/>
    </row>
  </sheetData>
  <sortState ref="A2:R148">
    <sortCondition ref="D2:D14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topLeftCell="A49" zoomScaleNormal="100" workbookViewId="0">
      <selection activeCell="A67" sqref="A67"/>
    </sheetView>
  </sheetViews>
  <sheetFormatPr defaultRowHeight="13.2" x14ac:dyDescent="0.3"/>
  <cols>
    <col min="1" max="1" width="11.875" style="1" bestFit="1" customWidth="1"/>
    <col min="2" max="2" width="12.75" style="2" bestFit="1" customWidth="1"/>
    <col min="3" max="3" width="21.375" bestFit="1" customWidth="1"/>
    <col min="4" max="4" width="43" bestFit="1" customWidth="1"/>
    <col min="5" max="5" width="37.875" bestFit="1" customWidth="1"/>
    <col min="6" max="6" width="26.375" bestFit="1" customWidth="1"/>
    <col min="7" max="7" width="28.875" bestFit="1" customWidth="1"/>
    <col min="8" max="8" width="15.5" style="85" bestFit="1" customWidth="1"/>
    <col min="9" max="9" width="14.75" style="85" bestFit="1" customWidth="1"/>
    <col min="10" max="10" width="11.625" style="85" bestFit="1" customWidth="1"/>
    <col min="11" max="11" width="9.25" bestFit="1" customWidth="1"/>
  </cols>
  <sheetData>
    <row r="1" spans="1:10" s="51" customFormat="1" ht="13.95" customHeight="1" x14ac:dyDescent="0.3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86" t="s">
        <v>27</v>
      </c>
      <c r="I1" s="86"/>
      <c r="J1" s="81"/>
    </row>
    <row r="2" spans="1:10" ht="13.95" customHeight="1" x14ac:dyDescent="0.3">
      <c r="A2" s="123">
        <v>41943</v>
      </c>
      <c r="B2" s="122">
        <v>444044</v>
      </c>
      <c r="C2" s="125" t="s">
        <v>7</v>
      </c>
      <c r="D2" s="125" t="s">
        <v>8</v>
      </c>
      <c r="E2" s="125" t="s">
        <v>14</v>
      </c>
      <c r="F2" s="125">
        <v>240272</v>
      </c>
      <c r="G2" s="125" t="s">
        <v>325</v>
      </c>
      <c r="H2" s="124">
        <v>344628.25</v>
      </c>
      <c r="I2" s="88"/>
    </row>
    <row r="3" spans="1:10" ht="13.95" customHeight="1" x14ac:dyDescent="0.3">
      <c r="A3" s="123">
        <v>41943</v>
      </c>
      <c r="B3" s="122">
        <v>444045</v>
      </c>
      <c r="C3" s="125" t="s">
        <v>7</v>
      </c>
      <c r="D3" s="125" t="s">
        <v>8</v>
      </c>
      <c r="E3" s="125" t="s">
        <v>15</v>
      </c>
      <c r="F3" s="125">
        <v>240273</v>
      </c>
      <c r="G3" s="125" t="s">
        <v>326</v>
      </c>
      <c r="H3" s="124">
        <v>1080536.3999999999</v>
      </c>
      <c r="I3" s="88"/>
    </row>
    <row r="4" spans="1:10" ht="13.95" customHeight="1" x14ac:dyDescent="0.3">
      <c r="A4" s="123">
        <v>41943</v>
      </c>
      <c r="B4" s="122">
        <v>444046</v>
      </c>
      <c r="C4" s="125" t="s">
        <v>7</v>
      </c>
      <c r="D4" s="125" t="s">
        <v>8</v>
      </c>
      <c r="E4" s="125" t="s">
        <v>327</v>
      </c>
      <c r="F4" s="125">
        <v>240274</v>
      </c>
      <c r="G4" s="125" t="s">
        <v>328</v>
      </c>
      <c r="H4" s="124">
        <v>152474.98000000001</v>
      </c>
      <c r="I4" s="88"/>
    </row>
    <row r="5" spans="1:10" ht="13.95" customHeight="1" x14ac:dyDescent="0.3">
      <c r="A5" s="123">
        <v>41943</v>
      </c>
      <c r="B5" s="122">
        <v>444047</v>
      </c>
      <c r="C5" s="125" t="s">
        <v>7</v>
      </c>
      <c r="D5" s="125" t="s">
        <v>8</v>
      </c>
      <c r="E5" s="125" t="s">
        <v>329</v>
      </c>
      <c r="F5" s="125">
        <v>240275</v>
      </c>
      <c r="G5" s="125" t="s">
        <v>330</v>
      </c>
      <c r="H5" s="124">
        <v>160167.82</v>
      </c>
      <c r="I5" s="88"/>
    </row>
    <row r="6" spans="1:10" ht="13.95" customHeight="1" x14ac:dyDescent="0.3">
      <c r="A6" s="123">
        <v>41943</v>
      </c>
      <c r="B6" s="122">
        <v>444048</v>
      </c>
      <c r="C6" s="125" t="s">
        <v>7</v>
      </c>
      <c r="D6" s="125" t="s">
        <v>8</v>
      </c>
      <c r="E6" s="125" t="s">
        <v>291</v>
      </c>
      <c r="F6" s="125">
        <v>240276</v>
      </c>
      <c r="G6" s="125" t="s">
        <v>331</v>
      </c>
      <c r="H6" s="124">
        <v>619733.73</v>
      </c>
      <c r="I6" s="88"/>
    </row>
    <row r="7" spans="1:10" ht="13.95" customHeight="1" x14ac:dyDescent="0.3">
      <c r="A7" s="123">
        <v>41943</v>
      </c>
      <c r="B7" s="122">
        <v>444049</v>
      </c>
      <c r="C7" s="125" t="s">
        <v>7</v>
      </c>
      <c r="D7" s="125" t="s">
        <v>8</v>
      </c>
      <c r="E7" s="125" t="s">
        <v>314</v>
      </c>
      <c r="F7" s="125">
        <v>240277</v>
      </c>
      <c r="G7" s="125" t="s">
        <v>332</v>
      </c>
      <c r="H7" s="124">
        <v>34389.279999999999</v>
      </c>
      <c r="I7" s="88"/>
    </row>
    <row r="8" spans="1:10" ht="13.95" customHeight="1" x14ac:dyDescent="0.3">
      <c r="A8" s="123">
        <v>41943</v>
      </c>
      <c r="B8" s="122">
        <v>444050</v>
      </c>
      <c r="C8" s="125" t="s">
        <v>7</v>
      </c>
      <c r="D8" s="125" t="s">
        <v>8</v>
      </c>
      <c r="E8" s="125" t="s">
        <v>292</v>
      </c>
      <c r="F8" s="125">
        <v>240278</v>
      </c>
      <c r="G8" s="125" t="s">
        <v>333</v>
      </c>
      <c r="H8" s="124">
        <v>688367.56</v>
      </c>
      <c r="I8" s="88"/>
    </row>
    <row r="9" spans="1:10" ht="13.95" customHeight="1" x14ac:dyDescent="0.3">
      <c r="A9" s="123">
        <v>41943</v>
      </c>
      <c r="B9" s="122">
        <v>444051</v>
      </c>
      <c r="C9" s="125" t="s">
        <v>7</v>
      </c>
      <c r="D9" s="125" t="s">
        <v>8</v>
      </c>
      <c r="E9" s="125" t="s">
        <v>334</v>
      </c>
      <c r="F9" s="125">
        <v>240279</v>
      </c>
      <c r="G9" s="125" t="s">
        <v>335</v>
      </c>
      <c r="H9" s="124">
        <v>1223833.25</v>
      </c>
      <c r="I9" s="88"/>
    </row>
    <row r="10" spans="1:10" ht="13.95" customHeight="1" x14ac:dyDescent="0.3">
      <c r="A10" s="123">
        <v>41943</v>
      </c>
      <c r="B10" s="122">
        <v>444052</v>
      </c>
      <c r="C10" s="125" t="s">
        <v>7</v>
      </c>
      <c r="D10" s="125" t="s">
        <v>8</v>
      </c>
      <c r="E10" s="125" t="s">
        <v>16</v>
      </c>
      <c r="F10" s="125">
        <v>240280</v>
      </c>
      <c r="G10" s="125" t="s">
        <v>336</v>
      </c>
      <c r="H10" s="124">
        <v>154121.39000000001</v>
      </c>
      <c r="I10" s="88"/>
    </row>
    <row r="11" spans="1:10" ht="13.95" customHeight="1" x14ac:dyDescent="0.3">
      <c r="A11" s="123">
        <v>41943</v>
      </c>
      <c r="B11" s="122">
        <v>444053</v>
      </c>
      <c r="C11" s="125" t="s">
        <v>7</v>
      </c>
      <c r="D11" s="125" t="s">
        <v>8</v>
      </c>
      <c r="E11" s="125" t="s">
        <v>265</v>
      </c>
      <c r="F11" s="125">
        <v>240281</v>
      </c>
      <c r="G11" s="125" t="s">
        <v>337</v>
      </c>
      <c r="H11" s="124">
        <v>392983.54</v>
      </c>
      <c r="I11" s="88"/>
    </row>
    <row r="12" spans="1:10" ht="13.95" customHeight="1" x14ac:dyDescent="0.3">
      <c r="A12" s="123">
        <v>41943</v>
      </c>
      <c r="B12" s="122">
        <v>444054</v>
      </c>
      <c r="C12" s="125" t="s">
        <v>7</v>
      </c>
      <c r="D12" s="125" t="s">
        <v>8</v>
      </c>
      <c r="E12" s="125" t="s">
        <v>338</v>
      </c>
      <c r="F12" s="125">
        <v>240282</v>
      </c>
      <c r="G12" s="125" t="s">
        <v>339</v>
      </c>
      <c r="H12" s="124">
        <v>457660.99</v>
      </c>
      <c r="I12" s="88"/>
    </row>
    <row r="13" spans="1:10" ht="13.95" customHeight="1" x14ac:dyDescent="0.3">
      <c r="A13" s="123">
        <v>41943</v>
      </c>
      <c r="B13" s="122">
        <v>444055</v>
      </c>
      <c r="C13" s="125" t="s">
        <v>7</v>
      </c>
      <c r="D13" s="125" t="s">
        <v>8</v>
      </c>
      <c r="E13" s="125" t="s">
        <v>297</v>
      </c>
      <c r="F13" s="125">
        <v>240283</v>
      </c>
      <c r="G13" s="125" t="s">
        <v>340</v>
      </c>
      <c r="H13" s="124">
        <v>428928.73</v>
      </c>
      <c r="I13" s="88"/>
    </row>
    <row r="14" spans="1:10" ht="13.95" customHeight="1" x14ac:dyDescent="0.3">
      <c r="A14" s="123">
        <v>41943</v>
      </c>
      <c r="B14" s="122">
        <v>444056</v>
      </c>
      <c r="C14" s="125" t="s">
        <v>7</v>
      </c>
      <c r="D14" s="125" t="s">
        <v>8</v>
      </c>
      <c r="E14" s="125" t="s">
        <v>341</v>
      </c>
      <c r="F14" s="125">
        <v>240284</v>
      </c>
      <c r="G14" s="125" t="s">
        <v>342</v>
      </c>
      <c r="H14" s="124">
        <v>49638.35</v>
      </c>
      <c r="I14" s="88"/>
    </row>
    <row r="15" spans="1:10" ht="13.95" customHeight="1" x14ac:dyDescent="0.3">
      <c r="A15" s="123">
        <v>41943</v>
      </c>
      <c r="B15" s="122">
        <v>444057</v>
      </c>
      <c r="C15" s="125" t="s">
        <v>7</v>
      </c>
      <c r="D15" s="125" t="s">
        <v>8</v>
      </c>
      <c r="E15" s="125" t="s">
        <v>343</v>
      </c>
      <c r="F15" s="125">
        <v>240285</v>
      </c>
      <c r="G15" s="125" t="s">
        <v>344</v>
      </c>
      <c r="H15" s="124">
        <v>280870.03000000003</v>
      </c>
      <c r="I15" s="88"/>
    </row>
    <row r="16" spans="1:10" ht="13.95" customHeight="1" x14ac:dyDescent="0.3">
      <c r="A16" s="123">
        <v>41943</v>
      </c>
      <c r="B16" s="122">
        <v>444058</v>
      </c>
      <c r="C16" s="125" t="s">
        <v>7</v>
      </c>
      <c r="D16" s="125" t="s">
        <v>8</v>
      </c>
      <c r="E16" s="125" t="s">
        <v>298</v>
      </c>
      <c r="F16" s="125">
        <v>240286</v>
      </c>
      <c r="G16" s="125" t="s">
        <v>345</v>
      </c>
      <c r="H16" s="124">
        <v>331272.90000000002</v>
      </c>
      <c r="I16" s="88"/>
    </row>
    <row r="17" spans="1:9" ht="13.95" customHeight="1" x14ac:dyDescent="0.3">
      <c r="A17" s="123">
        <v>41943</v>
      </c>
      <c r="B17" s="122">
        <v>444059</v>
      </c>
      <c r="C17" s="125" t="s">
        <v>7</v>
      </c>
      <c r="D17" s="125" t="s">
        <v>8</v>
      </c>
      <c r="E17" s="125" t="s">
        <v>276</v>
      </c>
      <c r="F17" s="125">
        <v>240287</v>
      </c>
      <c r="G17" s="125" t="s">
        <v>346</v>
      </c>
      <c r="H17" s="124">
        <v>697732.76</v>
      </c>
      <c r="I17" s="88"/>
    </row>
    <row r="18" spans="1:9" ht="13.95" customHeight="1" x14ac:dyDescent="0.3">
      <c r="A18" s="123">
        <v>41943</v>
      </c>
      <c r="B18" s="122">
        <v>444060</v>
      </c>
      <c r="C18" s="125" t="s">
        <v>7</v>
      </c>
      <c r="D18" s="125" t="s">
        <v>8</v>
      </c>
      <c r="E18" s="125" t="s">
        <v>236</v>
      </c>
      <c r="F18" s="125">
        <v>240288</v>
      </c>
      <c r="G18" s="125" t="s">
        <v>347</v>
      </c>
      <c r="H18" s="124">
        <v>2731222.05</v>
      </c>
      <c r="I18" s="88"/>
    </row>
    <row r="19" spans="1:9" ht="13.95" customHeight="1" x14ac:dyDescent="0.3">
      <c r="A19" s="123">
        <v>41943</v>
      </c>
      <c r="B19" s="122">
        <v>444061</v>
      </c>
      <c r="C19" s="125" t="s">
        <v>7</v>
      </c>
      <c r="D19" s="125" t="s">
        <v>8</v>
      </c>
      <c r="E19" s="125" t="s">
        <v>17</v>
      </c>
      <c r="F19" s="125">
        <v>240289</v>
      </c>
      <c r="G19" s="125" t="s">
        <v>348</v>
      </c>
      <c r="H19" s="124">
        <v>3528926.23</v>
      </c>
      <c r="I19" s="88"/>
    </row>
    <row r="20" spans="1:9" ht="13.95" customHeight="1" x14ac:dyDescent="0.3">
      <c r="A20" s="123">
        <v>41943</v>
      </c>
      <c r="B20" s="122">
        <v>444043</v>
      </c>
      <c r="C20" s="125" t="s">
        <v>7</v>
      </c>
      <c r="D20" s="125" t="s">
        <v>8</v>
      </c>
      <c r="E20" s="125" t="s">
        <v>317</v>
      </c>
      <c r="F20" s="125">
        <v>240290</v>
      </c>
      <c r="G20" s="125" t="s">
        <v>349</v>
      </c>
      <c r="H20" s="124">
        <v>2886.27</v>
      </c>
      <c r="I20" s="88"/>
    </row>
    <row r="21" spans="1:9" ht="13.95" customHeight="1" x14ac:dyDescent="0.3">
      <c r="A21" s="123">
        <v>41943</v>
      </c>
      <c r="B21" s="122">
        <v>444063</v>
      </c>
      <c r="C21" s="125" t="s">
        <v>7</v>
      </c>
      <c r="D21" s="125" t="s">
        <v>8</v>
      </c>
      <c r="E21" s="125" t="s">
        <v>255</v>
      </c>
      <c r="F21" s="125">
        <v>240291</v>
      </c>
      <c r="G21" s="125" t="s">
        <v>350</v>
      </c>
      <c r="H21" s="124">
        <v>539794.43999999994</v>
      </c>
      <c r="I21" s="88"/>
    </row>
    <row r="22" spans="1:9" ht="13.95" customHeight="1" x14ac:dyDescent="0.3">
      <c r="A22" s="123">
        <v>41943</v>
      </c>
      <c r="B22" s="122">
        <v>444064</v>
      </c>
      <c r="C22" s="125" t="s">
        <v>7</v>
      </c>
      <c r="D22" s="125" t="s">
        <v>8</v>
      </c>
      <c r="E22" s="125" t="s">
        <v>256</v>
      </c>
      <c r="F22" s="125">
        <v>240292</v>
      </c>
      <c r="G22" s="125" t="s">
        <v>351</v>
      </c>
      <c r="H22" s="124">
        <v>685290.85</v>
      </c>
      <c r="I22" s="88"/>
    </row>
    <row r="23" spans="1:9" ht="13.95" customHeight="1" x14ac:dyDescent="0.3">
      <c r="A23" s="123">
        <v>41943</v>
      </c>
      <c r="B23" s="122">
        <v>444065</v>
      </c>
      <c r="C23" s="125" t="s">
        <v>7</v>
      </c>
      <c r="D23" s="125" t="s">
        <v>8</v>
      </c>
      <c r="E23" s="125" t="s">
        <v>277</v>
      </c>
      <c r="F23" s="125">
        <v>240293</v>
      </c>
      <c r="G23" s="125" t="s">
        <v>352</v>
      </c>
      <c r="H23" s="124">
        <v>3612658.15</v>
      </c>
      <c r="I23" s="88"/>
    </row>
    <row r="24" spans="1:9" ht="13.95" customHeight="1" x14ac:dyDescent="0.3">
      <c r="A24" s="123">
        <v>41943</v>
      </c>
      <c r="B24" s="122">
        <v>444066</v>
      </c>
      <c r="C24" s="125" t="s">
        <v>7</v>
      </c>
      <c r="D24" s="125" t="s">
        <v>8</v>
      </c>
      <c r="E24" s="125" t="s">
        <v>293</v>
      </c>
      <c r="F24" s="125">
        <v>240294</v>
      </c>
      <c r="G24" s="125" t="s">
        <v>353</v>
      </c>
      <c r="H24" s="124">
        <v>1965867.86</v>
      </c>
      <c r="I24" s="88"/>
    </row>
    <row r="25" spans="1:9" ht="13.95" customHeight="1" x14ac:dyDescent="0.3">
      <c r="A25" s="123">
        <v>41943</v>
      </c>
      <c r="B25" s="122">
        <v>444067</v>
      </c>
      <c r="C25" s="125" t="s">
        <v>7</v>
      </c>
      <c r="D25" s="125" t="s">
        <v>8</v>
      </c>
      <c r="E25" s="125" t="s">
        <v>266</v>
      </c>
      <c r="F25" s="125">
        <v>240295</v>
      </c>
      <c r="G25" s="125" t="s">
        <v>354</v>
      </c>
      <c r="H25" s="124">
        <v>127627.2</v>
      </c>
      <c r="I25" s="88"/>
    </row>
    <row r="26" spans="1:9" ht="13.95" customHeight="1" x14ac:dyDescent="0.3">
      <c r="A26" s="123">
        <v>41943</v>
      </c>
      <c r="B26" s="122">
        <v>444068</v>
      </c>
      <c r="C26" s="125" t="s">
        <v>7</v>
      </c>
      <c r="D26" s="125" t="s">
        <v>8</v>
      </c>
      <c r="E26" s="125" t="s">
        <v>18</v>
      </c>
      <c r="F26" s="125">
        <v>240296</v>
      </c>
      <c r="G26" s="125" t="s">
        <v>355</v>
      </c>
      <c r="H26" s="124">
        <v>323334.48</v>
      </c>
      <c r="I26" s="88"/>
    </row>
    <row r="27" spans="1:9" ht="13.95" customHeight="1" x14ac:dyDescent="0.3">
      <c r="A27" s="123">
        <v>41943</v>
      </c>
      <c r="B27" s="122">
        <v>444069</v>
      </c>
      <c r="C27" s="125" t="s">
        <v>7</v>
      </c>
      <c r="D27" s="125" t="s">
        <v>8</v>
      </c>
      <c r="E27" s="125" t="s">
        <v>257</v>
      </c>
      <c r="F27" s="125">
        <v>240297</v>
      </c>
      <c r="G27" s="125" t="s">
        <v>356</v>
      </c>
      <c r="H27" s="124">
        <v>545575.25</v>
      </c>
      <c r="I27" s="88"/>
    </row>
    <row r="28" spans="1:9" ht="13.95" customHeight="1" x14ac:dyDescent="0.3">
      <c r="A28" s="123">
        <v>41943</v>
      </c>
      <c r="B28" s="122">
        <v>444070</v>
      </c>
      <c r="C28" s="125" t="s">
        <v>7</v>
      </c>
      <c r="D28" s="125" t="s">
        <v>8</v>
      </c>
      <c r="E28" s="125" t="s">
        <v>299</v>
      </c>
      <c r="F28" s="125">
        <v>240298</v>
      </c>
      <c r="G28" s="125" t="s">
        <v>357</v>
      </c>
      <c r="H28" s="124">
        <v>32285.96</v>
      </c>
      <c r="I28" s="88"/>
    </row>
    <row r="29" spans="1:9" ht="13.95" customHeight="1" x14ac:dyDescent="0.3">
      <c r="A29" s="123">
        <v>41943</v>
      </c>
      <c r="B29" s="122">
        <v>444071</v>
      </c>
      <c r="C29" s="125" t="s">
        <v>7</v>
      </c>
      <c r="D29" s="125" t="s">
        <v>8</v>
      </c>
      <c r="E29" s="125" t="s">
        <v>278</v>
      </c>
      <c r="F29" s="125">
        <v>240299</v>
      </c>
      <c r="G29" s="125" t="s">
        <v>358</v>
      </c>
      <c r="H29" s="124">
        <v>263691.26</v>
      </c>
      <c r="I29" s="88"/>
    </row>
    <row r="30" spans="1:9" ht="13.95" customHeight="1" x14ac:dyDescent="0.3">
      <c r="A30" s="123">
        <v>41943</v>
      </c>
      <c r="B30" s="122">
        <v>444072</v>
      </c>
      <c r="C30" s="125" t="s">
        <v>7</v>
      </c>
      <c r="D30" s="125" t="s">
        <v>8</v>
      </c>
      <c r="E30" s="125" t="s">
        <v>259</v>
      </c>
      <c r="F30" s="125">
        <v>240300</v>
      </c>
      <c r="G30" s="125" t="s">
        <v>359</v>
      </c>
      <c r="H30" s="124">
        <v>99697.37</v>
      </c>
      <c r="I30" s="88"/>
    </row>
    <row r="31" spans="1:9" ht="13.95" customHeight="1" x14ac:dyDescent="0.3">
      <c r="A31" s="123">
        <v>41943</v>
      </c>
      <c r="B31" s="122">
        <v>444073</v>
      </c>
      <c r="C31" s="125" t="s">
        <v>7</v>
      </c>
      <c r="D31" s="125" t="s">
        <v>8</v>
      </c>
      <c r="E31" s="125" t="s">
        <v>237</v>
      </c>
      <c r="F31" s="125">
        <v>240301</v>
      </c>
      <c r="G31" s="125" t="s">
        <v>360</v>
      </c>
      <c r="H31" s="124">
        <v>1473170.55</v>
      </c>
      <c r="I31" s="88"/>
    </row>
    <row r="32" spans="1:9" ht="13.95" customHeight="1" x14ac:dyDescent="0.3">
      <c r="A32" s="123">
        <v>41943</v>
      </c>
      <c r="B32" s="122">
        <v>444074</v>
      </c>
      <c r="C32" s="125" t="s">
        <v>7</v>
      </c>
      <c r="D32" s="125" t="s">
        <v>8</v>
      </c>
      <c r="E32" s="125" t="s">
        <v>19</v>
      </c>
      <c r="F32" s="125">
        <v>240302</v>
      </c>
      <c r="G32" s="125" t="s">
        <v>361</v>
      </c>
      <c r="H32" s="124">
        <v>2347999.58</v>
      </c>
      <c r="I32" s="88"/>
    </row>
    <row r="33" spans="1:11" ht="13.95" customHeight="1" x14ac:dyDescent="0.3">
      <c r="A33" s="123">
        <v>41943</v>
      </c>
      <c r="B33" s="122">
        <v>444005</v>
      </c>
      <c r="C33" s="125" t="s">
        <v>7</v>
      </c>
      <c r="D33" s="125" t="s">
        <v>8</v>
      </c>
      <c r="E33" s="125" t="s">
        <v>362</v>
      </c>
      <c r="F33" s="125" t="s">
        <v>363</v>
      </c>
      <c r="G33" s="125" t="s">
        <v>363</v>
      </c>
      <c r="H33" s="124">
        <v>-1261.99</v>
      </c>
      <c r="I33" s="88"/>
    </row>
    <row r="34" spans="1:11" ht="13.95" customHeight="1" x14ac:dyDescent="0.3">
      <c r="A34" s="123">
        <v>41943</v>
      </c>
      <c r="B34" s="122">
        <v>444006</v>
      </c>
      <c r="C34" s="125" t="s">
        <v>7</v>
      </c>
      <c r="D34" s="125" t="s">
        <v>8</v>
      </c>
      <c r="E34" s="125" t="s">
        <v>20</v>
      </c>
      <c r="F34" s="125" t="s">
        <v>364</v>
      </c>
      <c r="G34" s="125" t="s">
        <v>364</v>
      </c>
      <c r="H34" s="124">
        <v>-1369794.99</v>
      </c>
      <c r="I34" s="88"/>
    </row>
    <row r="35" spans="1:11" ht="13.95" customHeight="1" x14ac:dyDescent="0.3">
      <c r="A35" s="123">
        <v>41943</v>
      </c>
      <c r="B35" s="122">
        <v>444007</v>
      </c>
      <c r="C35" s="125" t="s">
        <v>7</v>
      </c>
      <c r="D35" s="125" t="s">
        <v>8</v>
      </c>
      <c r="E35" s="125" t="s">
        <v>21</v>
      </c>
      <c r="F35" s="125" t="s">
        <v>365</v>
      </c>
      <c r="G35" s="125" t="s">
        <v>365</v>
      </c>
      <c r="H35" s="124">
        <v>-1135295.79</v>
      </c>
      <c r="I35" s="88"/>
    </row>
    <row r="36" spans="1:11" ht="13.95" customHeight="1" x14ac:dyDescent="0.3">
      <c r="A36" s="123">
        <v>41943</v>
      </c>
      <c r="B36" s="122">
        <v>444008</v>
      </c>
      <c r="C36" s="125" t="s">
        <v>7</v>
      </c>
      <c r="D36" s="125" t="s">
        <v>8</v>
      </c>
      <c r="E36" s="125" t="s">
        <v>366</v>
      </c>
      <c r="F36" s="125" t="s">
        <v>367</v>
      </c>
      <c r="G36" s="125" t="s">
        <v>367</v>
      </c>
      <c r="H36" s="124">
        <v>-23297.79</v>
      </c>
      <c r="I36" s="88"/>
    </row>
    <row r="37" spans="1:11" ht="13.95" customHeight="1" x14ac:dyDescent="0.3">
      <c r="A37" s="123">
        <v>41943</v>
      </c>
      <c r="B37" s="122">
        <v>444009</v>
      </c>
      <c r="C37" s="125" t="s">
        <v>7</v>
      </c>
      <c r="D37" s="125" t="s">
        <v>8</v>
      </c>
      <c r="E37" s="125" t="s">
        <v>22</v>
      </c>
      <c r="F37" s="125" t="s">
        <v>368</v>
      </c>
      <c r="G37" s="125" t="s">
        <v>368</v>
      </c>
      <c r="H37" s="124">
        <v>-590151.77</v>
      </c>
      <c r="I37" s="88"/>
    </row>
    <row r="38" spans="1:11" ht="13.95" customHeight="1" x14ac:dyDescent="0.3">
      <c r="A38" s="123">
        <v>41943</v>
      </c>
      <c r="B38" s="122">
        <v>444010</v>
      </c>
      <c r="C38" s="125" t="s">
        <v>7</v>
      </c>
      <c r="D38" s="125" t="s">
        <v>8</v>
      </c>
      <c r="E38" s="125" t="s">
        <v>23</v>
      </c>
      <c r="F38" s="125" t="s">
        <v>369</v>
      </c>
      <c r="G38" s="125" t="s">
        <v>369</v>
      </c>
      <c r="H38" s="124">
        <v>-1667208.08</v>
      </c>
      <c r="I38" s="88"/>
    </row>
    <row r="39" spans="1:11" ht="13.95" customHeight="1" x14ac:dyDescent="0.3">
      <c r="A39" s="123">
        <v>41943</v>
      </c>
      <c r="B39" s="122">
        <v>444011</v>
      </c>
      <c r="C39" s="125" t="s">
        <v>7</v>
      </c>
      <c r="D39" s="125" t="s">
        <v>8</v>
      </c>
      <c r="E39" s="125" t="s">
        <v>315</v>
      </c>
      <c r="F39" s="125" t="s">
        <v>370</v>
      </c>
      <c r="G39" s="125" t="s">
        <v>370</v>
      </c>
      <c r="H39" s="124">
        <v>-2539.71</v>
      </c>
      <c r="I39" s="88"/>
    </row>
    <row r="40" spans="1:11" ht="13.95" customHeight="1" x14ac:dyDescent="0.3">
      <c r="A40" s="123">
        <v>41943</v>
      </c>
      <c r="B40" s="122">
        <v>444012</v>
      </c>
      <c r="C40" s="125" t="s">
        <v>7</v>
      </c>
      <c r="D40" s="125" t="s">
        <v>8</v>
      </c>
      <c r="E40" s="125" t="s">
        <v>24</v>
      </c>
      <c r="F40" s="125" t="s">
        <v>371</v>
      </c>
      <c r="G40" s="125" t="s">
        <v>371</v>
      </c>
      <c r="H40" s="124">
        <v>-6706870.4199999999</v>
      </c>
      <c r="I40" s="88"/>
    </row>
    <row r="41" spans="1:11" ht="13.95" customHeight="1" x14ac:dyDescent="0.3">
      <c r="A41" s="123">
        <v>41943</v>
      </c>
      <c r="B41" s="122">
        <v>444013</v>
      </c>
      <c r="C41" s="125" t="s">
        <v>7</v>
      </c>
      <c r="D41" s="125" t="s">
        <v>8</v>
      </c>
      <c r="E41" s="125" t="s">
        <v>372</v>
      </c>
      <c r="F41" s="125" t="s">
        <v>373</v>
      </c>
      <c r="G41" s="125" t="s">
        <v>373</v>
      </c>
      <c r="H41" s="124">
        <v>-3156.86</v>
      </c>
      <c r="I41" s="88"/>
    </row>
    <row r="42" spans="1:11" ht="13.95" customHeight="1" x14ac:dyDescent="0.3">
      <c r="A42" s="123">
        <v>41943</v>
      </c>
      <c r="B42" s="122">
        <v>444014</v>
      </c>
      <c r="C42" s="125" t="s">
        <v>7</v>
      </c>
      <c r="D42" s="125" t="s">
        <v>8</v>
      </c>
      <c r="E42" s="125" t="s">
        <v>294</v>
      </c>
      <c r="F42" s="125" t="s">
        <v>374</v>
      </c>
      <c r="G42" s="125" t="s">
        <v>374</v>
      </c>
      <c r="H42" s="124">
        <v>-485253.94</v>
      </c>
      <c r="I42" s="88"/>
    </row>
    <row r="43" spans="1:11" ht="13.95" customHeight="1" x14ac:dyDescent="0.3">
      <c r="A43" s="123">
        <v>41943</v>
      </c>
      <c r="B43" s="122">
        <v>444015</v>
      </c>
      <c r="C43" s="125" t="s">
        <v>7</v>
      </c>
      <c r="D43" s="125" t="s">
        <v>8</v>
      </c>
      <c r="E43" s="125" t="s">
        <v>316</v>
      </c>
      <c r="F43" s="125" t="s">
        <v>375</v>
      </c>
      <c r="G43" s="125" t="s">
        <v>375</v>
      </c>
      <c r="H43" s="124">
        <v>-7603.39</v>
      </c>
      <c r="I43" s="88"/>
    </row>
    <row r="44" spans="1:11" ht="13.95" customHeight="1" x14ac:dyDescent="0.3">
      <c r="A44" s="123">
        <v>41943</v>
      </c>
      <c r="B44" s="122">
        <v>444016</v>
      </c>
      <c r="C44" s="125" t="s">
        <v>7</v>
      </c>
      <c r="D44" s="125" t="s">
        <v>8</v>
      </c>
      <c r="E44" s="125" t="s">
        <v>25</v>
      </c>
      <c r="F44" s="125" t="s">
        <v>376</v>
      </c>
      <c r="G44" s="125" t="s">
        <v>376</v>
      </c>
      <c r="H44" s="124">
        <v>-7636046.0599999996</v>
      </c>
      <c r="I44" s="88"/>
    </row>
    <row r="45" spans="1:11" ht="13.95" customHeight="1" x14ac:dyDescent="0.3">
      <c r="A45" s="123">
        <v>41943</v>
      </c>
      <c r="B45" s="122">
        <v>444017</v>
      </c>
      <c r="C45" s="125" t="s">
        <v>7</v>
      </c>
      <c r="D45" s="125" t="s">
        <v>8</v>
      </c>
      <c r="E45" s="125" t="s">
        <v>377</v>
      </c>
      <c r="F45" s="125" t="s">
        <v>378</v>
      </c>
      <c r="G45" s="125" t="s">
        <v>378</v>
      </c>
      <c r="H45" s="124">
        <v>-227386.11</v>
      </c>
      <c r="I45" s="88"/>
      <c r="K45" s="3"/>
    </row>
    <row r="46" spans="1:11" ht="13.95" customHeight="1" x14ac:dyDescent="0.3">
      <c r="A46" s="123">
        <v>41943</v>
      </c>
      <c r="B46" s="122">
        <v>444018</v>
      </c>
      <c r="C46" s="125" t="s">
        <v>7</v>
      </c>
      <c r="D46" s="125" t="s">
        <v>8</v>
      </c>
      <c r="E46" s="125" t="s">
        <v>379</v>
      </c>
      <c r="F46" s="125" t="s">
        <v>380</v>
      </c>
      <c r="G46" s="125" t="s">
        <v>380</v>
      </c>
      <c r="H46" s="124">
        <v>-274147.36</v>
      </c>
      <c r="I46" s="88"/>
      <c r="K46" s="3"/>
    </row>
    <row r="47" spans="1:11" ht="13.95" customHeight="1" x14ac:dyDescent="0.3">
      <c r="A47" s="123">
        <v>41943</v>
      </c>
      <c r="B47" s="122">
        <v>444019</v>
      </c>
      <c r="C47" s="125" t="s">
        <v>7</v>
      </c>
      <c r="D47" s="125" t="s">
        <v>8</v>
      </c>
      <c r="E47" s="125" t="s">
        <v>238</v>
      </c>
      <c r="F47" s="125" t="s">
        <v>381</v>
      </c>
      <c r="G47" s="125" t="s">
        <v>381</v>
      </c>
      <c r="H47" s="124">
        <v>-27148.97</v>
      </c>
      <c r="I47" s="88"/>
    </row>
    <row r="48" spans="1:11" ht="13.95" customHeight="1" x14ac:dyDescent="0.3">
      <c r="A48" s="123">
        <v>41943</v>
      </c>
      <c r="B48" s="122">
        <v>444020</v>
      </c>
      <c r="C48" s="125" t="s">
        <v>7</v>
      </c>
      <c r="D48" s="125" t="s">
        <v>8</v>
      </c>
      <c r="E48" s="125" t="s">
        <v>382</v>
      </c>
      <c r="F48" s="125" t="s">
        <v>383</v>
      </c>
      <c r="G48" s="125" t="s">
        <v>383</v>
      </c>
      <c r="H48" s="124">
        <v>-438081.48</v>
      </c>
      <c r="I48" s="88"/>
    </row>
    <row r="49" spans="1:9" ht="13.95" customHeight="1" x14ac:dyDescent="0.3">
      <c r="A49" s="123">
        <v>41943</v>
      </c>
      <c r="B49" s="122">
        <v>444021</v>
      </c>
      <c r="C49" s="125" t="s">
        <v>7</v>
      </c>
      <c r="D49" s="125" t="s">
        <v>8</v>
      </c>
      <c r="E49" s="125" t="s">
        <v>384</v>
      </c>
      <c r="F49" s="125" t="s">
        <v>385</v>
      </c>
      <c r="G49" s="125" t="s">
        <v>385</v>
      </c>
      <c r="H49" s="124">
        <v>-1172.55</v>
      </c>
      <c r="I49" s="122"/>
    </row>
    <row r="50" spans="1:9" ht="13.95" customHeight="1" x14ac:dyDescent="0.3">
      <c r="A50" s="123">
        <v>41943</v>
      </c>
      <c r="B50" s="122">
        <v>444022</v>
      </c>
      <c r="C50" s="125" t="s">
        <v>7</v>
      </c>
      <c r="D50" s="125" t="s">
        <v>8</v>
      </c>
      <c r="E50" s="125" t="s">
        <v>386</v>
      </c>
      <c r="F50" s="125" t="s">
        <v>387</v>
      </c>
      <c r="G50" s="125" t="s">
        <v>387</v>
      </c>
      <c r="H50" s="124">
        <v>-13356.08</v>
      </c>
      <c r="I50" s="122"/>
    </row>
    <row r="51" spans="1:9" ht="13.95" customHeight="1" x14ac:dyDescent="0.3">
      <c r="A51" s="123">
        <v>41943</v>
      </c>
      <c r="B51" s="122">
        <v>444023</v>
      </c>
      <c r="C51" s="125" t="s">
        <v>7</v>
      </c>
      <c r="D51" s="125" t="s">
        <v>8</v>
      </c>
      <c r="E51" s="125" t="s">
        <v>388</v>
      </c>
      <c r="F51" s="125" t="s">
        <v>389</v>
      </c>
      <c r="G51" s="125" t="s">
        <v>389</v>
      </c>
      <c r="H51" s="124">
        <v>-96548.4</v>
      </c>
      <c r="I51" s="122"/>
    </row>
    <row r="52" spans="1:9" ht="13.95" customHeight="1" x14ac:dyDescent="0.3">
      <c r="A52" s="123">
        <v>41943</v>
      </c>
      <c r="B52" s="122">
        <v>444024</v>
      </c>
      <c r="C52" s="125" t="s">
        <v>7</v>
      </c>
      <c r="D52" s="125" t="s">
        <v>8</v>
      </c>
      <c r="E52" s="125" t="s">
        <v>26</v>
      </c>
      <c r="F52" s="125" t="s">
        <v>390</v>
      </c>
      <c r="G52" s="125" t="s">
        <v>390</v>
      </c>
      <c r="H52" s="124">
        <v>-2545959.67</v>
      </c>
      <c r="I52" s="124">
        <v>2125086.0500000035</v>
      </c>
    </row>
    <row r="53" spans="1:9" ht="13.95" customHeight="1" x14ac:dyDescent="0.3">
      <c r="A53" s="123"/>
      <c r="B53" s="122"/>
      <c r="C53" s="122"/>
      <c r="D53" s="122"/>
      <c r="E53" s="122"/>
      <c r="F53" s="122"/>
      <c r="G53" s="122"/>
      <c r="H53" s="124"/>
      <c r="I53" s="122"/>
    </row>
    <row r="54" spans="1:9" ht="13.95" customHeight="1" x14ac:dyDescent="0.3">
      <c r="A54" s="123"/>
      <c r="B54" s="122"/>
      <c r="C54" s="122"/>
      <c r="D54" s="122"/>
      <c r="E54" s="122"/>
      <c r="F54" s="122"/>
      <c r="G54" s="122"/>
      <c r="H54" s="124"/>
      <c r="I54" s="122"/>
    </row>
    <row r="55" spans="1:9" ht="13.95" customHeight="1" x14ac:dyDescent="0.3">
      <c r="A55" s="123">
        <v>41939</v>
      </c>
      <c r="B55" s="122">
        <v>442539</v>
      </c>
      <c r="C55" s="125" t="s">
        <v>7</v>
      </c>
      <c r="D55" s="125" t="s">
        <v>8</v>
      </c>
      <c r="E55" s="125" t="s">
        <v>391</v>
      </c>
      <c r="F55" s="125">
        <v>239463</v>
      </c>
      <c r="G55" s="125" t="s">
        <v>392</v>
      </c>
      <c r="H55" s="124">
        <v>331.55</v>
      </c>
      <c r="I55" s="122"/>
    </row>
    <row r="56" spans="1:9" ht="13.95" customHeight="1" x14ac:dyDescent="0.3">
      <c r="A56" s="123"/>
      <c r="B56" s="122"/>
      <c r="C56" s="122"/>
      <c r="D56" s="122"/>
      <c r="E56" s="122"/>
      <c r="F56" s="122"/>
      <c r="G56" s="122"/>
      <c r="H56" s="124"/>
      <c r="I56" s="122"/>
    </row>
    <row r="57" spans="1:9" ht="13.95" customHeight="1" x14ac:dyDescent="0.3">
      <c r="A57" s="123">
        <v>41943</v>
      </c>
      <c r="B57" s="122">
        <v>444076</v>
      </c>
      <c r="C57" s="125" t="s">
        <v>7</v>
      </c>
      <c r="D57" s="125" t="s">
        <v>8</v>
      </c>
      <c r="E57" s="122" t="s">
        <v>99</v>
      </c>
      <c r="F57" s="122"/>
      <c r="G57" s="122"/>
      <c r="H57" s="124">
        <v>859404.39</v>
      </c>
      <c r="I57" s="122"/>
    </row>
    <row r="58" spans="1:9" ht="13.95" customHeight="1" x14ac:dyDescent="0.3">
      <c r="E58" s="122"/>
      <c r="F58" s="122"/>
      <c r="G58" s="122"/>
      <c r="I58" s="122"/>
    </row>
    <row r="59" spans="1:9" ht="13.95" customHeight="1" x14ac:dyDescent="0.3">
      <c r="A59" s="123">
        <v>41943</v>
      </c>
      <c r="B59" s="122">
        <v>444076</v>
      </c>
      <c r="C59" s="125" t="s">
        <v>7</v>
      </c>
      <c r="D59" s="125" t="s">
        <v>8</v>
      </c>
      <c r="E59" s="125" t="s">
        <v>11</v>
      </c>
      <c r="F59" s="122"/>
      <c r="G59" s="122"/>
      <c r="H59" s="124">
        <v>-103773.6</v>
      </c>
      <c r="I59" s="122"/>
    </row>
    <row r="60" spans="1:9" ht="13.95" customHeight="1" x14ac:dyDescent="0.3">
      <c r="A60" s="123">
        <v>41943</v>
      </c>
      <c r="B60" s="122">
        <v>444076</v>
      </c>
      <c r="C60" s="125" t="s">
        <v>7</v>
      </c>
      <c r="D60" s="125" t="s">
        <v>8</v>
      </c>
      <c r="E60" s="125" t="s">
        <v>11</v>
      </c>
      <c r="F60" s="122"/>
      <c r="G60" s="122"/>
      <c r="H60" s="124">
        <v>-1009263.36</v>
      </c>
      <c r="I60" s="122"/>
    </row>
    <row r="61" spans="1:9" ht="13.95" customHeight="1" x14ac:dyDescent="0.3">
      <c r="A61" s="123">
        <v>41943</v>
      </c>
      <c r="B61" s="122">
        <v>444076</v>
      </c>
      <c r="C61" s="125" t="s">
        <v>7</v>
      </c>
      <c r="D61" s="125" t="s">
        <v>8</v>
      </c>
      <c r="E61" s="125" t="s">
        <v>11</v>
      </c>
      <c r="F61" s="122"/>
      <c r="G61" s="122"/>
      <c r="H61" s="124">
        <v>-534519.73</v>
      </c>
      <c r="I61" s="122"/>
    </row>
    <row r="62" spans="1:9" ht="13.95" customHeight="1" x14ac:dyDescent="0.3">
      <c r="A62" s="123"/>
      <c r="B62" s="122"/>
      <c r="C62" s="125"/>
      <c r="D62" s="125"/>
      <c r="E62" s="122"/>
      <c r="F62" s="122"/>
      <c r="G62" s="122"/>
      <c r="H62" s="124"/>
      <c r="I62" s="122"/>
    </row>
    <row r="63" spans="1:9" ht="13.95" customHeight="1" x14ac:dyDescent="0.3">
      <c r="A63" s="123">
        <v>41943</v>
      </c>
      <c r="B63" s="122">
        <v>444076</v>
      </c>
      <c r="C63" s="125" t="s">
        <v>7</v>
      </c>
      <c r="D63" s="125" t="s">
        <v>8</v>
      </c>
      <c r="E63" s="122" t="s">
        <v>393</v>
      </c>
      <c r="F63" s="122"/>
      <c r="G63" s="122"/>
      <c r="H63" s="124">
        <v>-555635.77</v>
      </c>
      <c r="I63" s="122"/>
    </row>
    <row r="64" spans="1:9" ht="13.95" customHeight="1" x14ac:dyDescent="0.3">
      <c r="A64" s="83"/>
      <c r="B64" s="82"/>
      <c r="C64" s="84"/>
      <c r="D64" s="84"/>
      <c r="E64" s="82"/>
      <c r="F64" s="82"/>
      <c r="G64" s="82"/>
      <c r="H64" s="87"/>
      <c r="I64" s="122"/>
    </row>
    <row r="65" spans="1:9" ht="13.95" customHeight="1" x14ac:dyDescent="0.3">
      <c r="A65" s="111"/>
      <c r="B65" s="110"/>
      <c r="C65" s="113"/>
      <c r="D65" s="113"/>
      <c r="E65" s="113"/>
      <c r="F65" s="110"/>
      <c r="G65" s="110"/>
      <c r="H65" s="112"/>
      <c r="I65" s="88"/>
    </row>
    <row r="66" spans="1:9" ht="13.95" customHeight="1" x14ac:dyDescent="0.3">
      <c r="H66" s="89"/>
      <c r="I66" s="88"/>
    </row>
    <row r="67" spans="1:9" ht="13.95" customHeight="1" x14ac:dyDescent="0.3">
      <c r="A67" s="123">
        <v>41943</v>
      </c>
      <c r="B67" s="122">
        <v>444076</v>
      </c>
      <c r="C67" s="125" t="s">
        <v>10</v>
      </c>
      <c r="D67" s="125" t="s">
        <v>11</v>
      </c>
      <c r="E67" s="122"/>
      <c r="F67" s="122"/>
      <c r="G67" s="122"/>
      <c r="H67" s="124">
        <v>1647556.69</v>
      </c>
      <c r="I67" s="88"/>
    </row>
    <row r="68" spans="1:9" ht="13.95" customHeight="1" x14ac:dyDescent="0.3">
      <c r="H68" s="88"/>
      <c r="I68" s="88"/>
    </row>
    <row r="69" spans="1:9" ht="13.95" customHeight="1" thickBot="1" x14ac:dyDescent="0.35">
      <c r="G69" s="68" t="s">
        <v>268</v>
      </c>
      <c r="H69" s="90">
        <f>SUM(H2:H68)</f>
        <v>2429186.2200000035</v>
      </c>
      <c r="I69" s="88"/>
    </row>
    <row r="70" spans="1:9" ht="13.95" customHeight="1" thickTop="1" x14ac:dyDescent="0.3">
      <c r="H70" s="88"/>
      <c r="I70" s="88"/>
    </row>
    <row r="71" spans="1:9" ht="13.95" customHeight="1" x14ac:dyDescent="0.3">
      <c r="H71" s="88"/>
      <c r="I71" s="88"/>
    </row>
    <row r="72" spans="1:9" ht="13.95" customHeight="1" x14ac:dyDescent="0.3">
      <c r="H72" s="88"/>
      <c r="I72" s="88"/>
    </row>
    <row r="73" spans="1:9" ht="13.95" customHeight="1" x14ac:dyDescent="0.3">
      <c r="H73" s="88"/>
      <c r="I73" s="88"/>
    </row>
    <row r="74" spans="1:9" ht="13.95" customHeight="1" x14ac:dyDescent="0.3">
      <c r="H74" s="88"/>
      <c r="I74" s="88"/>
    </row>
    <row r="75" spans="1:9" ht="13.95" customHeight="1" x14ac:dyDescent="0.3">
      <c r="H75" s="88"/>
      <c r="I75" s="88"/>
    </row>
    <row r="76" spans="1:9" ht="13.95" customHeight="1" x14ac:dyDescent="0.3">
      <c r="A76" s="123">
        <v>41943</v>
      </c>
      <c r="B76" s="122">
        <v>444076</v>
      </c>
      <c r="C76" s="125" t="s">
        <v>12</v>
      </c>
      <c r="D76" s="125" t="s">
        <v>13</v>
      </c>
      <c r="E76" s="122"/>
      <c r="F76" s="122"/>
      <c r="G76" s="122"/>
      <c r="H76" s="124">
        <v>555635.77</v>
      </c>
      <c r="I76" s="88"/>
    </row>
    <row r="77" spans="1:9" ht="13.95" customHeight="1" x14ac:dyDescent="0.3">
      <c r="A77" s="115"/>
      <c r="B77" s="114"/>
      <c r="C77" s="80"/>
      <c r="D77" s="80"/>
      <c r="E77" s="79"/>
      <c r="F77" s="79"/>
      <c r="G77" s="79"/>
      <c r="H77" s="87"/>
      <c r="I77" s="88"/>
    </row>
    <row r="78" spans="1:9" x14ac:dyDescent="0.3">
      <c r="H78" s="88"/>
      <c r="I78" s="88"/>
    </row>
    <row r="79" spans="1:9" x14ac:dyDescent="0.3">
      <c r="H79" s="88"/>
      <c r="I79" s="88"/>
    </row>
    <row r="80" spans="1:9" x14ac:dyDescent="0.3">
      <c r="H80" s="88"/>
      <c r="I80" s="88"/>
    </row>
    <row r="81" spans="3:9" x14ac:dyDescent="0.3">
      <c r="H81" s="88"/>
      <c r="I81" s="88"/>
    </row>
    <row r="82" spans="3:9" x14ac:dyDescent="0.3">
      <c r="C82" s="49"/>
      <c r="H82" s="88"/>
      <c r="I82" s="88"/>
    </row>
    <row r="83" spans="3:9" x14ac:dyDescent="0.3">
      <c r="C83" s="49"/>
      <c r="H83" s="88"/>
      <c r="I83" s="88"/>
    </row>
    <row r="84" spans="3:9" x14ac:dyDescent="0.3">
      <c r="C84" s="49"/>
      <c r="H84" s="88"/>
      <c r="I84" s="88"/>
    </row>
    <row r="85" spans="3:9" x14ac:dyDescent="0.3">
      <c r="H85" s="88"/>
      <c r="I85" s="88"/>
    </row>
    <row r="86" spans="3:9" x14ac:dyDescent="0.3">
      <c r="H86" s="88"/>
      <c r="I86" s="88"/>
    </row>
  </sheetData>
  <sortState ref="A2:H55">
    <sortCondition ref="E2:E55"/>
  </sortState>
  <pageMargins left="0" right="0" top="0" bottom="0" header="0.5" footer="0.25"/>
  <pageSetup scale="7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0"/>
  <sheetViews>
    <sheetView workbookViewId="0">
      <selection activeCell="G27" sqref="G27"/>
    </sheetView>
  </sheetViews>
  <sheetFormatPr defaultRowHeight="14.4" x14ac:dyDescent="0.3"/>
  <cols>
    <col min="1" max="1" width="17.25" style="59" bestFit="1" customWidth="1"/>
    <col min="2" max="2" width="19.25" style="59" bestFit="1" customWidth="1"/>
    <col min="3" max="3" width="14.625" style="59" bestFit="1" customWidth="1"/>
    <col min="4" max="4" width="14.875" style="59" bestFit="1" customWidth="1"/>
    <col min="5" max="5" width="14.125" style="59" bestFit="1" customWidth="1"/>
    <col min="6" max="6" width="11.75" style="74" bestFit="1" customWidth="1"/>
    <col min="7" max="8" width="12.875" style="74" bestFit="1" customWidth="1"/>
    <col min="9" max="10" width="11.75" style="74" bestFit="1" customWidth="1"/>
    <col min="11" max="12" width="10" style="74" bestFit="1" customWidth="1"/>
    <col min="13" max="13" width="13.625" style="74" bestFit="1" customWidth="1"/>
    <col min="14" max="14" width="9.5" style="102" bestFit="1" customWidth="1"/>
    <col min="15" max="15" width="16.125" style="99" bestFit="1" customWidth="1"/>
    <col min="16" max="16" width="18.625" style="59" bestFit="1" customWidth="1"/>
    <col min="17" max="17" width="17.25" style="59" bestFit="1" customWidth="1"/>
    <col min="18" max="18" width="5.375" style="59" bestFit="1" customWidth="1"/>
    <col min="19" max="19" width="11.875" style="74" bestFit="1" customWidth="1"/>
    <col min="20" max="20" width="6.375" style="74" bestFit="1" customWidth="1"/>
    <col min="21" max="21" width="14.875" style="99" bestFit="1" customWidth="1"/>
    <col min="22" max="16384" width="9" style="59"/>
  </cols>
  <sheetData>
    <row r="1" spans="1:21" x14ac:dyDescent="0.3">
      <c r="A1" s="4" t="s">
        <v>243</v>
      </c>
      <c r="B1" s="4" t="s">
        <v>244</v>
      </c>
      <c r="C1" s="4" t="s">
        <v>28</v>
      </c>
      <c r="D1" s="4" t="s">
        <v>29</v>
      </c>
      <c r="E1" s="4" t="s">
        <v>30</v>
      </c>
      <c r="F1" s="103" t="s">
        <v>245</v>
      </c>
      <c r="G1" s="103" t="s">
        <v>246</v>
      </c>
      <c r="H1" s="103" t="s">
        <v>247</v>
      </c>
      <c r="I1" s="103" t="s">
        <v>248</v>
      </c>
      <c r="J1" s="103" t="s">
        <v>249</v>
      </c>
      <c r="K1" s="103" t="s">
        <v>250</v>
      </c>
      <c r="L1" s="103" t="s">
        <v>251</v>
      </c>
      <c r="M1" s="103" t="s">
        <v>252</v>
      </c>
      <c r="N1" s="104" t="s">
        <v>31</v>
      </c>
      <c r="O1" s="105" t="s">
        <v>253</v>
      </c>
      <c r="P1" s="4" t="s">
        <v>287</v>
      </c>
      <c r="Q1" s="4" t="s">
        <v>288</v>
      </c>
      <c r="R1" s="4" t="s">
        <v>301</v>
      </c>
    </row>
    <row r="2" spans="1:21" x14ac:dyDescent="0.3">
      <c r="A2" s="4">
        <v>2014</v>
      </c>
      <c r="B2" s="4">
        <v>10</v>
      </c>
      <c r="C2" s="4" t="s">
        <v>32</v>
      </c>
      <c r="D2" s="4" t="s">
        <v>302</v>
      </c>
      <c r="E2" s="4">
        <v>52945</v>
      </c>
      <c r="F2" s="100">
        <v>173827</v>
      </c>
      <c r="G2" s="100">
        <v>350011</v>
      </c>
      <c r="H2" s="100">
        <v>300221</v>
      </c>
      <c r="I2" s="100">
        <v>220108</v>
      </c>
      <c r="J2" s="100">
        <v>223617</v>
      </c>
      <c r="K2" s="100">
        <v>175</v>
      </c>
      <c r="L2" s="100">
        <v>-3509</v>
      </c>
      <c r="M2" s="100">
        <v>-3334</v>
      </c>
      <c r="N2" s="101">
        <v>103.3678</v>
      </c>
      <c r="O2" s="98">
        <v>-344628.25</v>
      </c>
      <c r="P2" s="4">
        <v>1</v>
      </c>
      <c r="Q2" s="4" t="b">
        <v>1</v>
      </c>
      <c r="R2" s="4">
        <v>9317</v>
      </c>
      <c r="S2" s="74">
        <f>-Table_dbsvr_Explorer_SettlementInvoices[[#This Row],[DL]]</f>
        <v>-300221</v>
      </c>
      <c r="T2" s="74">
        <f>-Table_dbsvr_Explorer_SettlementInvoices[[#This Row],[LA]]</f>
        <v>-175</v>
      </c>
      <c r="U2" s="99">
        <f>-Table_dbsvr_Explorer_SettlementInvoices[[#This Row],[LineAmount]]</f>
        <v>344628.25</v>
      </c>
    </row>
    <row r="3" spans="1:21" x14ac:dyDescent="0.3">
      <c r="A3" s="4">
        <v>2014</v>
      </c>
      <c r="B3" s="4">
        <v>10</v>
      </c>
      <c r="C3" s="4" t="s">
        <v>33</v>
      </c>
      <c r="D3" s="4" t="s">
        <v>319</v>
      </c>
      <c r="E3" s="4">
        <v>52946</v>
      </c>
      <c r="F3" s="100">
        <v>0</v>
      </c>
      <c r="G3" s="100">
        <v>70000</v>
      </c>
      <c r="H3" s="100">
        <v>67915</v>
      </c>
      <c r="I3" s="100">
        <v>4880</v>
      </c>
      <c r="J3" s="100">
        <v>2085</v>
      </c>
      <c r="K3" s="100">
        <v>35</v>
      </c>
      <c r="L3" s="100">
        <v>2795</v>
      </c>
      <c r="M3" s="100">
        <v>2830</v>
      </c>
      <c r="N3" s="101">
        <v>90.195899999999995</v>
      </c>
      <c r="O3" s="98">
        <v>255254.39999999999</v>
      </c>
      <c r="P3" s="4">
        <v>1</v>
      </c>
      <c r="Q3" s="4" t="b">
        <v>1</v>
      </c>
      <c r="R3" s="4">
        <v>9318</v>
      </c>
      <c r="S3" s="74">
        <f>-Table_dbsvr_Explorer_SettlementInvoices[[#This Row],[DL]]</f>
        <v>-67915</v>
      </c>
      <c r="T3" s="74">
        <f>-Table_dbsvr_Explorer_SettlementInvoices[[#This Row],[LA]]</f>
        <v>-35</v>
      </c>
      <c r="U3" s="99">
        <f>-Table_dbsvr_Explorer_SettlementInvoices[[#This Row],[LineAmount]]</f>
        <v>-255254.39999999999</v>
      </c>
    </row>
    <row r="4" spans="1:21" x14ac:dyDescent="0.3">
      <c r="A4" s="4">
        <v>2014</v>
      </c>
      <c r="B4" s="4">
        <v>10</v>
      </c>
      <c r="C4" s="4" t="s">
        <v>33</v>
      </c>
      <c r="D4" s="4" t="s">
        <v>38</v>
      </c>
      <c r="E4" s="4">
        <v>52946</v>
      </c>
      <c r="F4" s="100">
        <v>0</v>
      </c>
      <c r="G4" s="100">
        <v>0</v>
      </c>
      <c r="H4" s="100">
        <v>-126</v>
      </c>
      <c r="I4" s="100">
        <v>0</v>
      </c>
      <c r="J4" s="100">
        <v>126</v>
      </c>
      <c r="K4" s="100">
        <v>0</v>
      </c>
      <c r="L4" s="100">
        <v>-126</v>
      </c>
      <c r="M4" s="100">
        <v>-126</v>
      </c>
      <c r="N4" s="101">
        <v>90.195899999999995</v>
      </c>
      <c r="O4" s="98">
        <v>-11364.68</v>
      </c>
      <c r="P4" s="4">
        <v>1</v>
      </c>
      <c r="Q4" s="4" t="b">
        <v>1</v>
      </c>
      <c r="R4" s="4">
        <v>9319</v>
      </c>
      <c r="S4" s="74">
        <f>-Table_dbsvr_Explorer_SettlementInvoices[[#This Row],[DL]]</f>
        <v>126</v>
      </c>
      <c r="T4" s="74">
        <f>-Table_dbsvr_Explorer_SettlementInvoices[[#This Row],[LA]]</f>
        <v>0</v>
      </c>
      <c r="U4" s="99">
        <f>-Table_dbsvr_Explorer_SettlementInvoices[[#This Row],[LineAmount]]</f>
        <v>11364.68</v>
      </c>
    </row>
    <row r="5" spans="1:21" x14ac:dyDescent="0.3">
      <c r="A5" s="4">
        <v>2014</v>
      </c>
      <c r="B5" s="4">
        <v>10</v>
      </c>
      <c r="C5" s="4" t="s">
        <v>33</v>
      </c>
      <c r="D5" s="4" t="s">
        <v>320</v>
      </c>
      <c r="E5" s="4">
        <v>52946</v>
      </c>
      <c r="F5" s="100">
        <v>0</v>
      </c>
      <c r="G5" s="100">
        <v>70001</v>
      </c>
      <c r="H5" s="100">
        <v>0</v>
      </c>
      <c r="I5" s="100">
        <v>71616</v>
      </c>
      <c r="J5" s="100">
        <v>70001</v>
      </c>
      <c r="K5" s="100">
        <v>35</v>
      </c>
      <c r="L5" s="100">
        <v>1615</v>
      </c>
      <c r="M5" s="100">
        <v>1650</v>
      </c>
      <c r="N5" s="101">
        <v>90.195899999999995</v>
      </c>
      <c r="O5" s="98">
        <v>148823.24</v>
      </c>
      <c r="P5" s="4">
        <v>1</v>
      </c>
      <c r="Q5" s="4" t="b">
        <v>1</v>
      </c>
      <c r="R5" s="4">
        <v>9320</v>
      </c>
      <c r="S5" s="74">
        <f>-Table_dbsvr_Explorer_SettlementInvoices[[#This Row],[DL]]</f>
        <v>0</v>
      </c>
      <c r="T5" s="74">
        <f>-Table_dbsvr_Explorer_SettlementInvoices[[#This Row],[LA]]</f>
        <v>-35</v>
      </c>
      <c r="U5" s="99">
        <f>-Table_dbsvr_Explorer_SettlementInvoices[[#This Row],[LineAmount]]</f>
        <v>-148823.24</v>
      </c>
    </row>
    <row r="6" spans="1:21" x14ac:dyDescent="0.3">
      <c r="A6" s="4">
        <v>2014</v>
      </c>
      <c r="B6" s="4">
        <v>10</v>
      </c>
      <c r="C6" s="4" t="s">
        <v>33</v>
      </c>
      <c r="D6" s="4" t="s">
        <v>303</v>
      </c>
      <c r="E6" s="4">
        <v>52946</v>
      </c>
      <c r="F6" s="100">
        <v>255426</v>
      </c>
      <c r="G6" s="100">
        <v>205597</v>
      </c>
      <c r="H6" s="100">
        <v>362759</v>
      </c>
      <c r="I6" s="100">
        <v>87547</v>
      </c>
      <c r="J6" s="100">
        <v>98264</v>
      </c>
      <c r="K6" s="100">
        <v>103</v>
      </c>
      <c r="L6" s="100">
        <v>-10717</v>
      </c>
      <c r="M6" s="100">
        <v>-10614</v>
      </c>
      <c r="N6" s="101">
        <v>90.195899999999995</v>
      </c>
      <c r="O6" s="98">
        <v>-957339.28</v>
      </c>
      <c r="P6" s="4">
        <v>1</v>
      </c>
      <c r="Q6" s="4" t="b">
        <v>1</v>
      </c>
      <c r="R6" s="4">
        <v>9321</v>
      </c>
      <c r="S6" s="74">
        <f>-Table_dbsvr_Explorer_SettlementInvoices[[#This Row],[DL]]</f>
        <v>-362759</v>
      </c>
      <c r="T6" s="74">
        <f>-Table_dbsvr_Explorer_SettlementInvoices[[#This Row],[LA]]</f>
        <v>-103</v>
      </c>
      <c r="U6" s="99">
        <f>-Table_dbsvr_Explorer_SettlementInvoices[[#This Row],[LineAmount]]</f>
        <v>957339.28</v>
      </c>
    </row>
    <row r="7" spans="1:21" x14ac:dyDescent="0.3">
      <c r="A7" s="4">
        <v>2014</v>
      </c>
      <c r="B7" s="4">
        <v>10</v>
      </c>
      <c r="C7" s="4" t="s">
        <v>33</v>
      </c>
      <c r="D7" s="4" t="s">
        <v>302</v>
      </c>
      <c r="E7" s="4">
        <v>52946</v>
      </c>
      <c r="F7" s="100">
        <v>52525</v>
      </c>
      <c r="G7" s="100">
        <v>125017</v>
      </c>
      <c r="H7" s="100">
        <v>122308</v>
      </c>
      <c r="I7" s="100">
        <v>51175</v>
      </c>
      <c r="J7" s="100">
        <v>55234</v>
      </c>
      <c r="K7" s="100">
        <v>63</v>
      </c>
      <c r="L7" s="100">
        <v>-4059</v>
      </c>
      <c r="M7" s="100">
        <v>-3996</v>
      </c>
      <c r="N7" s="101">
        <v>103.3678</v>
      </c>
      <c r="O7" s="98">
        <v>-413057.73</v>
      </c>
      <c r="P7" s="4">
        <v>1</v>
      </c>
      <c r="Q7" s="4" t="b">
        <v>1</v>
      </c>
      <c r="R7" s="4">
        <v>9322</v>
      </c>
      <c r="S7" s="74">
        <f>-Table_dbsvr_Explorer_SettlementInvoices[[#This Row],[DL]]</f>
        <v>-122308</v>
      </c>
      <c r="T7" s="74">
        <f>-Table_dbsvr_Explorer_SettlementInvoices[[#This Row],[LA]]</f>
        <v>-63</v>
      </c>
      <c r="U7" s="99">
        <f>-Table_dbsvr_Explorer_SettlementInvoices[[#This Row],[LineAmount]]</f>
        <v>413057.73</v>
      </c>
    </row>
    <row r="8" spans="1:21" x14ac:dyDescent="0.3">
      <c r="A8" s="4">
        <v>2014</v>
      </c>
      <c r="B8" s="4">
        <v>10</v>
      </c>
      <c r="C8" s="4" t="s">
        <v>33</v>
      </c>
      <c r="D8" s="4" t="s">
        <v>304</v>
      </c>
      <c r="E8" s="4">
        <v>52946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1">
        <v>105.166</v>
      </c>
      <c r="O8" s="98">
        <v>0</v>
      </c>
      <c r="P8" s="4">
        <v>1</v>
      </c>
      <c r="Q8" s="4" t="b">
        <v>1</v>
      </c>
      <c r="R8" s="4">
        <v>9323</v>
      </c>
      <c r="S8" s="74">
        <f>-Table_dbsvr_Explorer_SettlementInvoices[[#This Row],[DL]]</f>
        <v>0</v>
      </c>
      <c r="T8" s="74">
        <f>-Table_dbsvr_Explorer_SettlementInvoices[[#This Row],[LA]]</f>
        <v>0</v>
      </c>
      <c r="U8" s="99">
        <f>-Table_dbsvr_Explorer_SettlementInvoices[[#This Row],[LineAmount]]</f>
        <v>0</v>
      </c>
    </row>
    <row r="9" spans="1:21" x14ac:dyDescent="0.3">
      <c r="A9" s="4">
        <v>2014</v>
      </c>
      <c r="B9" s="4">
        <v>10</v>
      </c>
      <c r="C9" s="4" t="s">
        <v>33</v>
      </c>
      <c r="D9" s="4" t="s">
        <v>34</v>
      </c>
      <c r="E9" s="4">
        <v>52946</v>
      </c>
      <c r="F9" s="100">
        <v>0</v>
      </c>
      <c r="G9" s="100">
        <v>50003</v>
      </c>
      <c r="H9" s="100">
        <v>49000</v>
      </c>
      <c r="I9" s="100">
        <v>0</v>
      </c>
      <c r="J9" s="100">
        <v>1003</v>
      </c>
      <c r="K9" s="100">
        <v>25</v>
      </c>
      <c r="L9" s="100">
        <v>-1003</v>
      </c>
      <c r="M9" s="100">
        <v>-978</v>
      </c>
      <c r="N9" s="101">
        <v>105.166</v>
      </c>
      <c r="O9" s="98">
        <v>-102852.35</v>
      </c>
      <c r="P9" s="4">
        <v>1</v>
      </c>
      <c r="Q9" s="4" t="b">
        <v>1</v>
      </c>
      <c r="R9" s="4">
        <v>9324</v>
      </c>
      <c r="S9" s="74">
        <f>-Table_dbsvr_Explorer_SettlementInvoices[[#This Row],[DL]]</f>
        <v>-49000</v>
      </c>
      <c r="T9" s="74">
        <f>-Table_dbsvr_Explorer_SettlementInvoices[[#This Row],[LA]]</f>
        <v>-25</v>
      </c>
      <c r="U9" s="99">
        <f>-Table_dbsvr_Explorer_SettlementInvoices[[#This Row],[LineAmount]]</f>
        <v>102852.35</v>
      </c>
    </row>
    <row r="10" spans="1:21" x14ac:dyDescent="0.3">
      <c r="A10" s="4">
        <v>2014</v>
      </c>
      <c r="B10" s="4">
        <v>10</v>
      </c>
      <c r="C10" s="4" t="s">
        <v>35</v>
      </c>
      <c r="D10" s="4" t="s">
        <v>190</v>
      </c>
      <c r="E10" s="4">
        <v>52947</v>
      </c>
      <c r="F10" s="100">
        <v>0</v>
      </c>
      <c r="G10" s="100">
        <v>25001</v>
      </c>
      <c r="H10" s="100">
        <v>0</v>
      </c>
      <c r="I10" s="100">
        <v>25001</v>
      </c>
      <c r="J10" s="100">
        <v>25001</v>
      </c>
      <c r="K10" s="100">
        <v>13</v>
      </c>
      <c r="L10" s="100">
        <v>0</v>
      </c>
      <c r="M10" s="100">
        <v>13</v>
      </c>
      <c r="N10" s="101">
        <v>90.195899999999995</v>
      </c>
      <c r="O10" s="98">
        <v>1172.55</v>
      </c>
      <c r="P10" s="4">
        <v>1</v>
      </c>
      <c r="Q10" s="4" t="b">
        <v>1</v>
      </c>
      <c r="R10" s="4">
        <v>9325</v>
      </c>
      <c r="S10" s="74">
        <f>-Table_dbsvr_Explorer_SettlementInvoices[[#This Row],[DL]]</f>
        <v>0</v>
      </c>
      <c r="T10" s="74">
        <f>-Table_dbsvr_Explorer_SettlementInvoices[[#This Row],[LA]]</f>
        <v>-13</v>
      </c>
      <c r="U10" s="99">
        <f>-Table_dbsvr_Explorer_SettlementInvoices[[#This Row],[LineAmount]]</f>
        <v>-1172.55</v>
      </c>
    </row>
    <row r="11" spans="1:21" x14ac:dyDescent="0.3">
      <c r="A11" s="4">
        <v>2014</v>
      </c>
      <c r="B11" s="4">
        <v>10</v>
      </c>
      <c r="C11" s="4" t="s">
        <v>35</v>
      </c>
      <c r="D11" s="4" t="s">
        <v>34</v>
      </c>
      <c r="E11" s="4">
        <v>52947</v>
      </c>
      <c r="F11" s="100">
        <v>0</v>
      </c>
      <c r="G11" s="100">
        <v>100005</v>
      </c>
      <c r="H11" s="100">
        <v>73493</v>
      </c>
      <c r="I11" s="100">
        <v>25001</v>
      </c>
      <c r="J11" s="100">
        <v>26512</v>
      </c>
      <c r="K11" s="100">
        <v>50</v>
      </c>
      <c r="L11" s="100">
        <v>-1511</v>
      </c>
      <c r="M11" s="100">
        <v>-1461</v>
      </c>
      <c r="N11" s="101">
        <v>105.166</v>
      </c>
      <c r="O11" s="98">
        <v>-153647.53</v>
      </c>
      <c r="P11" s="4">
        <v>1</v>
      </c>
      <c r="Q11" s="4" t="b">
        <v>1</v>
      </c>
      <c r="R11" s="4">
        <v>9326</v>
      </c>
      <c r="S11" s="74">
        <f>-Table_dbsvr_Explorer_SettlementInvoices[[#This Row],[DL]]</f>
        <v>-73493</v>
      </c>
      <c r="T11" s="74">
        <f>-Table_dbsvr_Explorer_SettlementInvoices[[#This Row],[LA]]</f>
        <v>-50</v>
      </c>
      <c r="U11" s="99">
        <f>-Table_dbsvr_Explorer_SettlementInvoices[[#This Row],[LineAmount]]</f>
        <v>153647.53</v>
      </c>
    </row>
    <row r="12" spans="1:21" x14ac:dyDescent="0.3">
      <c r="A12" s="4">
        <v>2014</v>
      </c>
      <c r="B12" s="4">
        <v>10</v>
      </c>
      <c r="C12" s="4" t="s">
        <v>36</v>
      </c>
      <c r="D12" s="4" t="s">
        <v>304</v>
      </c>
      <c r="E12" s="4">
        <v>52948</v>
      </c>
      <c r="F12" s="100">
        <v>0</v>
      </c>
      <c r="G12" s="100">
        <v>50002</v>
      </c>
      <c r="H12" s="100">
        <v>48454</v>
      </c>
      <c r="I12" s="100">
        <v>0</v>
      </c>
      <c r="J12" s="100">
        <v>1548</v>
      </c>
      <c r="K12" s="100">
        <v>25</v>
      </c>
      <c r="L12" s="100">
        <v>-1548</v>
      </c>
      <c r="M12" s="100">
        <v>-1523</v>
      </c>
      <c r="N12" s="101">
        <v>105.166</v>
      </c>
      <c r="O12" s="98">
        <v>-160167.82</v>
      </c>
      <c r="P12" s="4">
        <v>1</v>
      </c>
      <c r="Q12" s="4" t="b">
        <v>1</v>
      </c>
      <c r="R12" s="4">
        <v>9327</v>
      </c>
      <c r="S12" s="74">
        <f>-Table_dbsvr_Explorer_SettlementInvoices[[#This Row],[DL]]</f>
        <v>-48454</v>
      </c>
      <c r="T12" s="74">
        <f>-Table_dbsvr_Explorer_SettlementInvoices[[#This Row],[LA]]</f>
        <v>-25</v>
      </c>
      <c r="U12" s="99">
        <f>-Table_dbsvr_Explorer_SettlementInvoices[[#This Row],[LineAmount]]</f>
        <v>160167.82</v>
      </c>
    </row>
    <row r="13" spans="1:21" x14ac:dyDescent="0.3">
      <c r="A13" s="4">
        <v>2014</v>
      </c>
      <c r="B13" s="4">
        <v>10</v>
      </c>
      <c r="C13" s="4" t="s">
        <v>321</v>
      </c>
      <c r="D13" s="4" t="s">
        <v>34</v>
      </c>
      <c r="E13" s="4">
        <v>52949</v>
      </c>
      <c r="F13" s="100">
        <v>0</v>
      </c>
      <c r="G13" s="100">
        <v>25000</v>
      </c>
      <c r="H13" s="100">
        <v>0</v>
      </c>
      <c r="I13" s="100">
        <v>25000</v>
      </c>
      <c r="J13" s="100">
        <v>25000</v>
      </c>
      <c r="K13" s="100">
        <v>12</v>
      </c>
      <c r="L13" s="100">
        <v>0</v>
      </c>
      <c r="M13" s="100">
        <v>12</v>
      </c>
      <c r="N13" s="101">
        <v>105.166</v>
      </c>
      <c r="O13" s="98">
        <v>1261.99</v>
      </c>
      <c r="P13" s="4">
        <v>1</v>
      </c>
      <c r="Q13" s="4" t="b">
        <v>1</v>
      </c>
      <c r="R13" s="4">
        <v>9328</v>
      </c>
      <c r="S13" s="74">
        <f>-Table_dbsvr_Explorer_SettlementInvoices[[#This Row],[DL]]</f>
        <v>0</v>
      </c>
      <c r="T13" s="74">
        <f>-Table_dbsvr_Explorer_SettlementInvoices[[#This Row],[LA]]</f>
        <v>-12</v>
      </c>
      <c r="U13" s="99">
        <f>-Table_dbsvr_Explorer_SettlementInvoices[[#This Row],[LineAmount]]</f>
        <v>-1261.99</v>
      </c>
    </row>
    <row r="14" spans="1:21" x14ac:dyDescent="0.3">
      <c r="A14" s="4">
        <v>2014</v>
      </c>
      <c r="B14" s="4">
        <v>10</v>
      </c>
      <c r="C14" s="4" t="s">
        <v>37</v>
      </c>
      <c r="D14" s="4" t="s">
        <v>38</v>
      </c>
      <c r="E14" s="4">
        <v>52950</v>
      </c>
      <c r="F14" s="100">
        <v>681852</v>
      </c>
      <c r="G14" s="100">
        <v>937206</v>
      </c>
      <c r="H14" s="100">
        <v>1095477</v>
      </c>
      <c r="I14" s="100">
        <v>540594</v>
      </c>
      <c r="J14" s="100">
        <v>523581</v>
      </c>
      <c r="K14" s="100">
        <v>469</v>
      </c>
      <c r="L14" s="100">
        <v>17013</v>
      </c>
      <c r="M14" s="100">
        <v>17482</v>
      </c>
      <c r="N14" s="101">
        <v>90.195899999999995</v>
      </c>
      <c r="O14" s="98">
        <v>1576804.72</v>
      </c>
      <c r="P14" s="4">
        <v>1</v>
      </c>
      <c r="Q14" s="4" t="b">
        <v>1</v>
      </c>
      <c r="R14" s="4">
        <v>9329</v>
      </c>
      <c r="S14" s="74">
        <f>-Table_dbsvr_Explorer_SettlementInvoices[[#This Row],[DL]]</f>
        <v>-1095477</v>
      </c>
      <c r="T14" s="74">
        <f>-Table_dbsvr_Explorer_SettlementInvoices[[#This Row],[LA]]</f>
        <v>-469</v>
      </c>
      <c r="U14" s="99">
        <f>-Table_dbsvr_Explorer_SettlementInvoices[[#This Row],[LineAmount]]</f>
        <v>-1576804.72</v>
      </c>
    </row>
    <row r="15" spans="1:21" x14ac:dyDescent="0.3">
      <c r="A15" s="4">
        <v>2014</v>
      </c>
      <c r="B15" s="4">
        <v>10</v>
      </c>
      <c r="C15" s="4" t="s">
        <v>37</v>
      </c>
      <c r="D15" s="4" t="s">
        <v>190</v>
      </c>
      <c r="E15" s="4">
        <v>52950</v>
      </c>
      <c r="F15" s="100">
        <v>0</v>
      </c>
      <c r="G15" s="100">
        <v>75200</v>
      </c>
      <c r="H15" s="100">
        <v>0</v>
      </c>
      <c r="I15" s="100">
        <v>75200</v>
      </c>
      <c r="J15" s="100">
        <v>75200</v>
      </c>
      <c r="K15" s="100">
        <v>38</v>
      </c>
      <c r="L15" s="100">
        <v>0</v>
      </c>
      <c r="M15" s="100">
        <v>38</v>
      </c>
      <c r="N15" s="101">
        <v>90.195899999999995</v>
      </c>
      <c r="O15" s="98">
        <v>3427.44</v>
      </c>
      <c r="P15" s="4">
        <v>1</v>
      </c>
      <c r="Q15" s="4" t="b">
        <v>1</v>
      </c>
      <c r="R15" s="4">
        <v>9330</v>
      </c>
      <c r="S15" s="74">
        <f>-Table_dbsvr_Explorer_SettlementInvoices[[#This Row],[DL]]</f>
        <v>0</v>
      </c>
      <c r="T15" s="74">
        <f>-Table_dbsvr_Explorer_SettlementInvoices[[#This Row],[LA]]</f>
        <v>-38</v>
      </c>
      <c r="U15" s="99">
        <f>-Table_dbsvr_Explorer_SettlementInvoices[[#This Row],[LineAmount]]</f>
        <v>-3427.44</v>
      </c>
    </row>
    <row r="16" spans="1:21" x14ac:dyDescent="0.3">
      <c r="A16" s="4">
        <v>2014</v>
      </c>
      <c r="B16" s="4">
        <v>10</v>
      </c>
      <c r="C16" s="4" t="s">
        <v>37</v>
      </c>
      <c r="D16" s="4" t="s">
        <v>34</v>
      </c>
      <c r="E16" s="4">
        <v>52950</v>
      </c>
      <c r="F16" s="100">
        <v>0</v>
      </c>
      <c r="G16" s="100">
        <v>100065</v>
      </c>
      <c r="H16" s="100">
        <v>98014</v>
      </c>
      <c r="I16" s="100">
        <v>0</v>
      </c>
      <c r="J16" s="100">
        <v>2051</v>
      </c>
      <c r="K16" s="100">
        <v>50</v>
      </c>
      <c r="L16" s="100">
        <v>-2051</v>
      </c>
      <c r="M16" s="100">
        <v>-2001</v>
      </c>
      <c r="N16" s="101">
        <v>105.166</v>
      </c>
      <c r="O16" s="98">
        <v>-210437.17</v>
      </c>
      <c r="P16" s="4">
        <v>1</v>
      </c>
      <c r="Q16" s="4" t="b">
        <v>1</v>
      </c>
      <c r="R16" s="4">
        <v>9331</v>
      </c>
      <c r="S16" s="74">
        <f>-Table_dbsvr_Explorer_SettlementInvoices[[#This Row],[DL]]</f>
        <v>-98014</v>
      </c>
      <c r="T16" s="74">
        <f>-Table_dbsvr_Explorer_SettlementInvoices[[#This Row],[LA]]</f>
        <v>-50</v>
      </c>
      <c r="U16" s="99">
        <f>-Table_dbsvr_Explorer_SettlementInvoices[[#This Row],[LineAmount]]</f>
        <v>210437.17</v>
      </c>
    </row>
    <row r="17" spans="1:21" x14ac:dyDescent="0.3">
      <c r="A17" s="4">
        <v>2014</v>
      </c>
      <c r="B17" s="4">
        <v>10</v>
      </c>
      <c r="C17" s="4" t="s">
        <v>39</v>
      </c>
      <c r="D17" s="4" t="s">
        <v>38</v>
      </c>
      <c r="E17" s="4">
        <v>52951</v>
      </c>
      <c r="F17" s="100">
        <v>205002</v>
      </c>
      <c r="G17" s="100">
        <v>675673</v>
      </c>
      <c r="H17" s="100">
        <v>646924</v>
      </c>
      <c r="I17" s="100">
        <v>246000</v>
      </c>
      <c r="J17" s="100">
        <v>233751</v>
      </c>
      <c r="K17" s="100">
        <v>338</v>
      </c>
      <c r="L17" s="100">
        <v>12249</v>
      </c>
      <c r="M17" s="100">
        <v>12587</v>
      </c>
      <c r="N17" s="101">
        <v>90.195899999999995</v>
      </c>
      <c r="O17" s="98">
        <v>1135295.79</v>
      </c>
      <c r="P17" s="4">
        <v>1</v>
      </c>
      <c r="Q17" s="4" t="b">
        <v>1</v>
      </c>
      <c r="R17" s="4">
        <v>9332</v>
      </c>
      <c r="S17" s="74">
        <f>-Table_dbsvr_Explorer_SettlementInvoices[[#This Row],[DL]]</f>
        <v>-646924</v>
      </c>
      <c r="T17" s="74">
        <f>-Table_dbsvr_Explorer_SettlementInvoices[[#This Row],[LA]]</f>
        <v>-338</v>
      </c>
      <c r="U17" s="99">
        <f>-Table_dbsvr_Explorer_SettlementInvoices[[#This Row],[LineAmount]]</f>
        <v>-1135295.79</v>
      </c>
    </row>
    <row r="18" spans="1:21" x14ac:dyDescent="0.3">
      <c r="A18" s="4">
        <v>2014</v>
      </c>
      <c r="B18" s="4">
        <v>10</v>
      </c>
      <c r="C18" s="4" t="s">
        <v>39</v>
      </c>
      <c r="D18" s="4" t="s">
        <v>40</v>
      </c>
      <c r="E18" s="4">
        <v>52951</v>
      </c>
      <c r="F18" s="100">
        <v>16197</v>
      </c>
      <c r="G18" s="100">
        <v>0</v>
      </c>
      <c r="H18" s="100">
        <v>0</v>
      </c>
      <c r="I18" s="100">
        <v>16197</v>
      </c>
      <c r="J18" s="100">
        <v>16197</v>
      </c>
      <c r="K18" s="100">
        <v>0</v>
      </c>
      <c r="L18" s="100">
        <v>0</v>
      </c>
      <c r="M18" s="100">
        <v>0</v>
      </c>
      <c r="N18" s="101">
        <v>90.195899999999995</v>
      </c>
      <c r="O18" s="98">
        <v>0</v>
      </c>
      <c r="P18" s="4">
        <v>1</v>
      </c>
      <c r="Q18" s="4" t="b">
        <v>1</v>
      </c>
      <c r="R18" s="4">
        <v>9333</v>
      </c>
      <c r="S18" s="74">
        <f>-Table_dbsvr_Explorer_SettlementInvoices[[#This Row],[DL]]</f>
        <v>0</v>
      </c>
      <c r="T18" s="74">
        <f>-Table_dbsvr_Explorer_SettlementInvoices[[#This Row],[LA]]</f>
        <v>0</v>
      </c>
      <c r="U18" s="99">
        <f>-Table_dbsvr_Explorer_SettlementInvoices[[#This Row],[LineAmount]]</f>
        <v>0</v>
      </c>
    </row>
    <row r="19" spans="1:21" x14ac:dyDescent="0.3">
      <c r="A19" s="4">
        <v>2014</v>
      </c>
      <c r="B19" s="4">
        <v>10</v>
      </c>
      <c r="C19" s="4" t="s">
        <v>41</v>
      </c>
      <c r="D19" s="4" t="s">
        <v>271</v>
      </c>
      <c r="E19" s="4">
        <v>52952</v>
      </c>
      <c r="F19" s="100">
        <v>0</v>
      </c>
      <c r="G19" s="100">
        <v>0</v>
      </c>
      <c r="H19" s="100">
        <v>0</v>
      </c>
      <c r="I19" s="100">
        <v>0</v>
      </c>
      <c r="J19" s="100">
        <v>0</v>
      </c>
      <c r="K19" s="100">
        <v>0</v>
      </c>
      <c r="L19" s="100">
        <v>0</v>
      </c>
      <c r="M19" s="100">
        <v>0</v>
      </c>
      <c r="N19" s="101">
        <v>0</v>
      </c>
      <c r="O19" s="98">
        <v>-5725.44</v>
      </c>
      <c r="P19" s="4">
        <v>1</v>
      </c>
      <c r="Q19" s="4" t="b">
        <v>1</v>
      </c>
      <c r="R19" s="4">
        <v>9457</v>
      </c>
      <c r="S19" s="74">
        <f>-Table_dbsvr_Explorer_SettlementInvoices[[#This Row],[DL]]</f>
        <v>0</v>
      </c>
      <c r="T19" s="74">
        <f>-Table_dbsvr_Explorer_SettlementInvoices[[#This Row],[LA]]</f>
        <v>0</v>
      </c>
      <c r="U19" s="99">
        <f>-Table_dbsvr_Explorer_SettlementInvoices[[#This Row],[LineAmount]]</f>
        <v>5725.44</v>
      </c>
    </row>
    <row r="20" spans="1:21" x14ac:dyDescent="0.3">
      <c r="A20" s="4">
        <v>2014</v>
      </c>
      <c r="B20" s="4">
        <v>10</v>
      </c>
      <c r="C20" s="4" t="s">
        <v>41</v>
      </c>
      <c r="D20" s="4" t="s">
        <v>119</v>
      </c>
      <c r="E20" s="4">
        <v>52952</v>
      </c>
      <c r="F20" s="100">
        <v>5000</v>
      </c>
      <c r="G20" s="100">
        <v>0</v>
      </c>
      <c r="H20" s="100">
        <v>5000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1">
        <v>109.2064</v>
      </c>
      <c r="O20" s="98">
        <v>0</v>
      </c>
      <c r="P20" s="4">
        <v>1</v>
      </c>
      <c r="Q20" s="4" t="b">
        <v>1</v>
      </c>
      <c r="R20" s="4">
        <v>9334</v>
      </c>
      <c r="S20" s="74">
        <f>-Table_dbsvr_Explorer_SettlementInvoices[[#This Row],[DL]]</f>
        <v>-5000</v>
      </c>
      <c r="T20" s="74">
        <f>-Table_dbsvr_Explorer_SettlementInvoices[[#This Row],[LA]]</f>
        <v>0</v>
      </c>
      <c r="U20" s="99">
        <f>-Table_dbsvr_Explorer_SettlementInvoices[[#This Row],[LineAmount]]</f>
        <v>0</v>
      </c>
    </row>
    <row r="21" spans="1:21" x14ac:dyDescent="0.3">
      <c r="A21" s="4">
        <v>2014</v>
      </c>
      <c r="B21" s="4">
        <v>10</v>
      </c>
      <c r="C21" s="4" t="s">
        <v>41</v>
      </c>
      <c r="D21" s="4" t="s">
        <v>42</v>
      </c>
      <c r="E21" s="4">
        <v>52952</v>
      </c>
      <c r="F21" s="100">
        <v>25006</v>
      </c>
      <c r="G21" s="100">
        <v>54528</v>
      </c>
      <c r="H21" s="100">
        <v>61520</v>
      </c>
      <c r="I21" s="100">
        <v>17584</v>
      </c>
      <c r="J21" s="100">
        <v>18014</v>
      </c>
      <c r="K21" s="100">
        <v>27</v>
      </c>
      <c r="L21" s="100">
        <v>-430</v>
      </c>
      <c r="M21" s="100">
        <v>-403</v>
      </c>
      <c r="N21" s="101">
        <v>109.2064</v>
      </c>
      <c r="O21" s="98">
        <v>-44010.18</v>
      </c>
      <c r="P21" s="4">
        <v>1</v>
      </c>
      <c r="Q21" s="4" t="b">
        <v>1</v>
      </c>
      <c r="R21" s="4">
        <v>9335</v>
      </c>
      <c r="S21" s="74">
        <f>-Table_dbsvr_Explorer_SettlementInvoices[[#This Row],[DL]]</f>
        <v>-61520</v>
      </c>
      <c r="T21" s="74">
        <f>-Table_dbsvr_Explorer_SettlementInvoices[[#This Row],[LA]]</f>
        <v>-27</v>
      </c>
      <c r="U21" s="99">
        <f>-Table_dbsvr_Explorer_SettlementInvoices[[#This Row],[LineAmount]]</f>
        <v>44010.18</v>
      </c>
    </row>
    <row r="22" spans="1:21" x14ac:dyDescent="0.3">
      <c r="A22" s="4">
        <v>2014</v>
      </c>
      <c r="B22" s="4">
        <v>10</v>
      </c>
      <c r="C22" s="4" t="s">
        <v>41</v>
      </c>
      <c r="D22" s="4" t="s">
        <v>43</v>
      </c>
      <c r="E22" s="4">
        <v>52952</v>
      </c>
      <c r="F22" s="100">
        <v>60005</v>
      </c>
      <c r="G22" s="100">
        <v>360050</v>
      </c>
      <c r="H22" s="100">
        <v>357119</v>
      </c>
      <c r="I22" s="100">
        <v>64776</v>
      </c>
      <c r="J22" s="100">
        <v>62936</v>
      </c>
      <c r="K22" s="100">
        <v>180</v>
      </c>
      <c r="L22" s="100">
        <v>1840</v>
      </c>
      <c r="M22" s="100">
        <v>2020</v>
      </c>
      <c r="N22" s="101">
        <v>90.195899999999995</v>
      </c>
      <c r="O22" s="98">
        <v>182195.72</v>
      </c>
      <c r="P22" s="4">
        <v>1</v>
      </c>
      <c r="Q22" s="4" t="b">
        <v>1</v>
      </c>
      <c r="R22" s="4">
        <v>9336</v>
      </c>
      <c r="S22" s="74">
        <f>-Table_dbsvr_Explorer_SettlementInvoices[[#This Row],[DL]]</f>
        <v>-357119</v>
      </c>
      <c r="T22" s="74">
        <f>-Table_dbsvr_Explorer_SettlementInvoices[[#This Row],[LA]]</f>
        <v>-180</v>
      </c>
      <c r="U22" s="99">
        <f>-Table_dbsvr_Explorer_SettlementInvoices[[#This Row],[LineAmount]]</f>
        <v>-182195.72</v>
      </c>
    </row>
    <row r="23" spans="1:21" x14ac:dyDescent="0.3">
      <c r="A23" s="4">
        <v>2014</v>
      </c>
      <c r="B23" s="4">
        <v>10</v>
      </c>
      <c r="C23" s="4" t="s">
        <v>41</v>
      </c>
      <c r="D23" s="4" t="s">
        <v>304</v>
      </c>
      <c r="E23" s="4">
        <v>52952</v>
      </c>
      <c r="F23" s="100">
        <v>5046</v>
      </c>
      <c r="G23" s="100">
        <v>110166</v>
      </c>
      <c r="H23" s="100">
        <v>99744</v>
      </c>
      <c r="I23" s="100">
        <v>15110</v>
      </c>
      <c r="J23" s="100">
        <v>15468</v>
      </c>
      <c r="K23" s="100">
        <v>55</v>
      </c>
      <c r="L23" s="100">
        <v>-358</v>
      </c>
      <c r="M23" s="100">
        <v>-303</v>
      </c>
      <c r="N23" s="101">
        <v>105.166</v>
      </c>
      <c r="O23" s="98">
        <v>-31865.3</v>
      </c>
      <c r="P23" s="4">
        <v>1</v>
      </c>
      <c r="Q23" s="4" t="b">
        <v>1</v>
      </c>
      <c r="R23" s="4">
        <v>9337</v>
      </c>
      <c r="S23" s="74">
        <f>-Table_dbsvr_Explorer_SettlementInvoices[[#This Row],[DL]]</f>
        <v>-99744</v>
      </c>
      <c r="T23" s="74">
        <f>-Table_dbsvr_Explorer_SettlementInvoices[[#This Row],[LA]]</f>
        <v>-55</v>
      </c>
      <c r="U23" s="99">
        <f>-Table_dbsvr_Explorer_SettlementInvoices[[#This Row],[LineAmount]]</f>
        <v>31865.3</v>
      </c>
    </row>
    <row r="24" spans="1:21" x14ac:dyDescent="0.3">
      <c r="A24" s="4">
        <v>2014</v>
      </c>
      <c r="B24" s="4">
        <v>10</v>
      </c>
      <c r="C24" s="4" t="s">
        <v>41</v>
      </c>
      <c r="D24" s="4" t="s">
        <v>68</v>
      </c>
      <c r="E24" s="4">
        <v>52952</v>
      </c>
      <c r="F24" s="100">
        <v>10468</v>
      </c>
      <c r="G24" s="100">
        <v>10549</v>
      </c>
      <c r="H24" s="100">
        <v>10504</v>
      </c>
      <c r="I24" s="100">
        <v>9778</v>
      </c>
      <c r="J24" s="100">
        <v>10513</v>
      </c>
      <c r="K24" s="100">
        <v>0</v>
      </c>
      <c r="L24" s="100">
        <v>-735</v>
      </c>
      <c r="M24" s="100">
        <v>-735</v>
      </c>
      <c r="N24" s="101">
        <v>105.166</v>
      </c>
      <c r="O24" s="98">
        <v>-77297.009999999995</v>
      </c>
      <c r="P24" s="4">
        <v>1</v>
      </c>
      <c r="Q24" s="4" t="b">
        <v>1</v>
      </c>
      <c r="R24" s="4">
        <v>9338</v>
      </c>
      <c r="S24" s="74">
        <f>-Table_dbsvr_Explorer_SettlementInvoices[[#This Row],[DL]]</f>
        <v>-10504</v>
      </c>
      <c r="T24" s="74">
        <f>-Table_dbsvr_Explorer_SettlementInvoices[[#This Row],[LA]]</f>
        <v>0</v>
      </c>
      <c r="U24" s="99">
        <f>-Table_dbsvr_Explorer_SettlementInvoices[[#This Row],[LineAmount]]</f>
        <v>77297.009999999995</v>
      </c>
    </row>
    <row r="25" spans="1:21" x14ac:dyDescent="0.3">
      <c r="A25" s="4">
        <v>2014</v>
      </c>
      <c r="B25" s="4">
        <v>10</v>
      </c>
      <c r="C25" s="4" t="s">
        <v>44</v>
      </c>
      <c r="D25" s="4" t="s">
        <v>303</v>
      </c>
      <c r="E25" s="4">
        <v>52953</v>
      </c>
      <c r="F25" s="100">
        <v>100062</v>
      </c>
      <c r="G25" s="100">
        <v>75111</v>
      </c>
      <c r="H25" s="100">
        <v>95998</v>
      </c>
      <c r="I25" s="100">
        <v>75111</v>
      </c>
      <c r="J25" s="100">
        <v>79175</v>
      </c>
      <c r="K25" s="100">
        <v>38</v>
      </c>
      <c r="L25" s="100">
        <v>-4064</v>
      </c>
      <c r="M25" s="100">
        <v>-4026</v>
      </c>
      <c r="N25" s="101">
        <v>90.195899999999995</v>
      </c>
      <c r="O25" s="98">
        <v>-363128.69</v>
      </c>
      <c r="P25" s="4">
        <v>1</v>
      </c>
      <c r="Q25" s="4" t="b">
        <v>1</v>
      </c>
      <c r="R25" s="4">
        <v>9339</v>
      </c>
      <c r="S25" s="74">
        <f>-Table_dbsvr_Explorer_SettlementInvoices[[#This Row],[DL]]</f>
        <v>-95998</v>
      </c>
      <c r="T25" s="74">
        <f>-Table_dbsvr_Explorer_SettlementInvoices[[#This Row],[LA]]</f>
        <v>-38</v>
      </c>
      <c r="U25" s="99">
        <f>-Table_dbsvr_Explorer_SettlementInvoices[[#This Row],[LineAmount]]</f>
        <v>363128.69</v>
      </c>
    </row>
    <row r="26" spans="1:21" x14ac:dyDescent="0.3">
      <c r="A26" s="4">
        <v>2014</v>
      </c>
      <c r="B26" s="4">
        <v>10</v>
      </c>
      <c r="C26" s="4" t="s">
        <v>44</v>
      </c>
      <c r="D26" s="4" t="s">
        <v>34</v>
      </c>
      <c r="E26" s="4">
        <v>52953</v>
      </c>
      <c r="F26" s="100">
        <v>25002</v>
      </c>
      <c r="G26" s="100">
        <v>150793</v>
      </c>
      <c r="H26" s="100">
        <v>122490</v>
      </c>
      <c r="I26" s="100">
        <v>50790</v>
      </c>
      <c r="J26" s="100">
        <v>53305</v>
      </c>
      <c r="K26" s="100">
        <v>75</v>
      </c>
      <c r="L26" s="100">
        <v>-2515</v>
      </c>
      <c r="M26" s="100">
        <v>-2440</v>
      </c>
      <c r="N26" s="101">
        <v>105.166</v>
      </c>
      <c r="O26" s="98">
        <v>-256605.04</v>
      </c>
      <c r="P26" s="4">
        <v>1</v>
      </c>
      <c r="Q26" s="4" t="b">
        <v>1</v>
      </c>
      <c r="R26" s="4">
        <v>9340</v>
      </c>
      <c r="S26" s="74">
        <f>-Table_dbsvr_Explorer_SettlementInvoices[[#This Row],[DL]]</f>
        <v>-122490</v>
      </c>
      <c r="T26" s="74">
        <f>-Table_dbsvr_Explorer_SettlementInvoices[[#This Row],[LA]]</f>
        <v>-75</v>
      </c>
      <c r="U26" s="99">
        <f>-Table_dbsvr_Explorer_SettlementInvoices[[#This Row],[LineAmount]]</f>
        <v>256605.04</v>
      </c>
    </row>
    <row r="27" spans="1:21" x14ac:dyDescent="0.3">
      <c r="A27" s="4">
        <v>2014</v>
      </c>
      <c r="B27" s="4">
        <v>10</v>
      </c>
      <c r="C27" s="4" t="s">
        <v>45</v>
      </c>
      <c r="D27" s="4" t="s">
        <v>38</v>
      </c>
      <c r="E27" s="4">
        <v>52954</v>
      </c>
      <c r="F27" s="100">
        <v>165501</v>
      </c>
      <c r="G27" s="100">
        <v>310008</v>
      </c>
      <c r="H27" s="100">
        <v>332008</v>
      </c>
      <c r="I27" s="100">
        <v>149889</v>
      </c>
      <c r="J27" s="100">
        <v>143501</v>
      </c>
      <c r="K27" s="100">
        <v>155</v>
      </c>
      <c r="L27" s="100">
        <v>6388</v>
      </c>
      <c r="M27" s="100">
        <v>6543</v>
      </c>
      <c r="N27" s="101">
        <v>90.195899999999995</v>
      </c>
      <c r="O27" s="98">
        <v>590151.77</v>
      </c>
      <c r="P27" s="4">
        <v>1</v>
      </c>
      <c r="Q27" s="4" t="b">
        <v>1</v>
      </c>
      <c r="R27" s="4">
        <v>9341</v>
      </c>
      <c r="S27" s="74">
        <f>-Table_dbsvr_Explorer_SettlementInvoices[[#This Row],[DL]]</f>
        <v>-332008</v>
      </c>
      <c r="T27" s="74">
        <f>-Table_dbsvr_Explorer_SettlementInvoices[[#This Row],[LA]]</f>
        <v>-155</v>
      </c>
      <c r="U27" s="99">
        <f>-Table_dbsvr_Explorer_SettlementInvoices[[#This Row],[LineAmount]]</f>
        <v>-590151.77</v>
      </c>
    </row>
    <row r="28" spans="1:21" x14ac:dyDescent="0.3">
      <c r="A28" s="4">
        <v>2014</v>
      </c>
      <c r="B28" s="4">
        <v>10</v>
      </c>
      <c r="C28" s="4" t="s">
        <v>45</v>
      </c>
      <c r="D28" s="4" t="s">
        <v>40</v>
      </c>
      <c r="E28" s="4">
        <v>52954</v>
      </c>
      <c r="F28" s="100">
        <v>12189</v>
      </c>
      <c r="G28" s="100">
        <v>0</v>
      </c>
      <c r="H28" s="100">
        <v>0</v>
      </c>
      <c r="I28" s="100">
        <v>12189</v>
      </c>
      <c r="J28" s="100">
        <v>12189</v>
      </c>
      <c r="K28" s="100">
        <v>0</v>
      </c>
      <c r="L28" s="100">
        <v>0</v>
      </c>
      <c r="M28" s="100">
        <v>0</v>
      </c>
      <c r="N28" s="101">
        <v>90.195899999999995</v>
      </c>
      <c r="O28" s="98">
        <v>0</v>
      </c>
      <c r="P28" s="4">
        <v>1</v>
      </c>
      <c r="Q28" s="4" t="b">
        <v>1</v>
      </c>
      <c r="R28" s="4">
        <v>9342</v>
      </c>
      <c r="S28" s="74">
        <f>-Table_dbsvr_Explorer_SettlementInvoices[[#This Row],[DL]]</f>
        <v>0</v>
      </c>
      <c r="T28" s="74">
        <f>-Table_dbsvr_Explorer_SettlementInvoices[[#This Row],[LA]]</f>
        <v>0</v>
      </c>
      <c r="U28" s="99">
        <f>-Table_dbsvr_Explorer_SettlementInvoices[[#This Row],[LineAmount]]</f>
        <v>0</v>
      </c>
    </row>
    <row r="29" spans="1:21" x14ac:dyDescent="0.3">
      <c r="A29" s="4">
        <v>2014</v>
      </c>
      <c r="B29" s="4">
        <v>10</v>
      </c>
      <c r="C29" s="4" t="s">
        <v>46</v>
      </c>
      <c r="D29" s="4" t="s">
        <v>34</v>
      </c>
      <c r="E29" s="4">
        <v>52955</v>
      </c>
      <c r="F29" s="100">
        <v>0</v>
      </c>
      <c r="G29" s="100">
        <v>125066</v>
      </c>
      <c r="H29" s="100">
        <v>74174</v>
      </c>
      <c r="I29" s="100">
        <v>50502</v>
      </c>
      <c r="J29" s="100">
        <v>50892</v>
      </c>
      <c r="K29" s="100">
        <v>63</v>
      </c>
      <c r="L29" s="100">
        <v>-390</v>
      </c>
      <c r="M29" s="100">
        <v>-327</v>
      </c>
      <c r="N29" s="101">
        <v>105.166</v>
      </c>
      <c r="O29" s="98">
        <v>-34389.279999999999</v>
      </c>
      <c r="P29" s="4">
        <v>1</v>
      </c>
      <c r="Q29" s="4" t="b">
        <v>1</v>
      </c>
      <c r="R29" s="4">
        <v>9343</v>
      </c>
      <c r="S29" s="74">
        <f>-Table_dbsvr_Explorer_SettlementInvoices[[#This Row],[DL]]</f>
        <v>-74174</v>
      </c>
      <c r="T29" s="74">
        <f>-Table_dbsvr_Explorer_SettlementInvoices[[#This Row],[LA]]</f>
        <v>-63</v>
      </c>
      <c r="U29" s="99">
        <f>-Table_dbsvr_Explorer_SettlementInvoices[[#This Row],[LineAmount]]</f>
        <v>34389.279999999999</v>
      </c>
    </row>
    <row r="30" spans="1:21" x14ac:dyDescent="0.3">
      <c r="A30" s="4">
        <v>2014</v>
      </c>
      <c r="B30" s="4">
        <v>10</v>
      </c>
      <c r="C30" s="4" t="s">
        <v>49</v>
      </c>
      <c r="D30" s="4" t="s">
        <v>303</v>
      </c>
      <c r="E30" s="4">
        <v>52956</v>
      </c>
      <c r="F30" s="100">
        <v>25000</v>
      </c>
      <c r="G30" s="100">
        <v>50000</v>
      </c>
      <c r="H30" s="100">
        <v>17994</v>
      </c>
      <c r="I30" s="100">
        <v>55546</v>
      </c>
      <c r="J30" s="100">
        <v>57006</v>
      </c>
      <c r="K30" s="100">
        <v>25</v>
      </c>
      <c r="L30" s="100">
        <v>-1460</v>
      </c>
      <c r="M30" s="100">
        <v>-1435</v>
      </c>
      <c r="N30" s="101">
        <v>90.195899999999995</v>
      </c>
      <c r="O30" s="98">
        <v>-129431.12</v>
      </c>
      <c r="P30" s="4">
        <v>1</v>
      </c>
      <c r="Q30" s="4" t="b">
        <v>1</v>
      </c>
      <c r="R30" s="4">
        <v>9344</v>
      </c>
      <c r="S30" s="74">
        <f>-Table_dbsvr_Explorer_SettlementInvoices[[#This Row],[DL]]</f>
        <v>-17994</v>
      </c>
      <c r="T30" s="74">
        <f>-Table_dbsvr_Explorer_SettlementInvoices[[#This Row],[LA]]</f>
        <v>-25</v>
      </c>
      <c r="U30" s="99">
        <f>-Table_dbsvr_Explorer_SettlementInvoices[[#This Row],[LineAmount]]</f>
        <v>129431.12</v>
      </c>
    </row>
    <row r="31" spans="1:21" x14ac:dyDescent="0.3">
      <c r="A31" s="4">
        <v>2014</v>
      </c>
      <c r="B31" s="4">
        <v>10</v>
      </c>
      <c r="C31" s="4" t="s">
        <v>49</v>
      </c>
      <c r="D31" s="4" t="s">
        <v>193</v>
      </c>
      <c r="E31" s="4">
        <v>52956</v>
      </c>
      <c r="F31" s="100">
        <v>1000</v>
      </c>
      <c r="G31" s="100">
        <v>0</v>
      </c>
      <c r="H31" s="100">
        <v>0</v>
      </c>
      <c r="I31" s="100">
        <v>0</v>
      </c>
      <c r="J31" s="100">
        <v>1000</v>
      </c>
      <c r="K31" s="100">
        <v>0</v>
      </c>
      <c r="L31" s="100">
        <v>-1000</v>
      </c>
      <c r="M31" s="100">
        <v>-1000</v>
      </c>
      <c r="N31" s="101">
        <v>90.195899999999995</v>
      </c>
      <c r="O31" s="98">
        <v>-90195.9</v>
      </c>
      <c r="P31" s="4">
        <v>1</v>
      </c>
      <c r="Q31" s="4" t="b">
        <v>1</v>
      </c>
      <c r="R31" s="4">
        <v>9345</v>
      </c>
      <c r="S31" s="74">
        <f>-Table_dbsvr_Explorer_SettlementInvoices[[#This Row],[DL]]</f>
        <v>0</v>
      </c>
      <c r="T31" s="74">
        <f>-Table_dbsvr_Explorer_SettlementInvoices[[#This Row],[LA]]</f>
        <v>0</v>
      </c>
      <c r="U31" s="99">
        <f>-Table_dbsvr_Explorer_SettlementInvoices[[#This Row],[LineAmount]]</f>
        <v>90195.9</v>
      </c>
    </row>
    <row r="32" spans="1:21" x14ac:dyDescent="0.3">
      <c r="A32" s="4">
        <v>2014</v>
      </c>
      <c r="B32" s="4">
        <v>10</v>
      </c>
      <c r="C32" s="4" t="s">
        <v>49</v>
      </c>
      <c r="D32" s="4" t="s">
        <v>51</v>
      </c>
      <c r="E32" s="4">
        <v>52956</v>
      </c>
      <c r="F32" s="100">
        <v>25001</v>
      </c>
      <c r="G32" s="100">
        <v>125003</v>
      </c>
      <c r="H32" s="100">
        <v>122686</v>
      </c>
      <c r="I32" s="100">
        <v>25001</v>
      </c>
      <c r="J32" s="100">
        <v>27318</v>
      </c>
      <c r="K32" s="100">
        <v>63</v>
      </c>
      <c r="L32" s="100">
        <v>-2317</v>
      </c>
      <c r="M32" s="100">
        <v>-2254</v>
      </c>
      <c r="N32" s="101">
        <v>90.195899999999995</v>
      </c>
      <c r="O32" s="98">
        <v>-203301.56</v>
      </c>
      <c r="P32" s="4">
        <v>1</v>
      </c>
      <c r="Q32" s="4" t="b">
        <v>1</v>
      </c>
      <c r="R32" s="4">
        <v>9346</v>
      </c>
      <c r="S32" s="74">
        <f>-Table_dbsvr_Explorer_SettlementInvoices[[#This Row],[DL]]</f>
        <v>-122686</v>
      </c>
      <c r="T32" s="74">
        <f>-Table_dbsvr_Explorer_SettlementInvoices[[#This Row],[LA]]</f>
        <v>-63</v>
      </c>
      <c r="U32" s="99">
        <f>-Table_dbsvr_Explorer_SettlementInvoices[[#This Row],[LineAmount]]</f>
        <v>203301.56</v>
      </c>
    </row>
    <row r="33" spans="1:21" x14ac:dyDescent="0.3">
      <c r="A33" s="4">
        <v>2014</v>
      </c>
      <c r="B33" s="4">
        <v>10</v>
      </c>
      <c r="C33" s="4" t="s">
        <v>49</v>
      </c>
      <c r="D33" s="4" t="s">
        <v>304</v>
      </c>
      <c r="E33" s="4">
        <v>52956</v>
      </c>
      <c r="F33" s="100">
        <v>34975</v>
      </c>
      <c r="G33" s="100">
        <v>150096</v>
      </c>
      <c r="H33" s="100">
        <v>106911</v>
      </c>
      <c r="I33" s="100">
        <v>75561</v>
      </c>
      <c r="J33" s="100">
        <v>78160</v>
      </c>
      <c r="K33" s="100">
        <v>75</v>
      </c>
      <c r="L33" s="100">
        <v>-2599</v>
      </c>
      <c r="M33" s="100">
        <v>-2524</v>
      </c>
      <c r="N33" s="101">
        <v>105.166</v>
      </c>
      <c r="O33" s="98">
        <v>-265438.98</v>
      </c>
      <c r="P33" s="4">
        <v>1</v>
      </c>
      <c r="Q33" s="4" t="b">
        <v>1</v>
      </c>
      <c r="R33" s="4">
        <v>9347</v>
      </c>
      <c r="S33" s="74">
        <f>-Table_dbsvr_Explorer_SettlementInvoices[[#This Row],[DL]]</f>
        <v>-106911</v>
      </c>
      <c r="T33" s="74">
        <f>-Table_dbsvr_Explorer_SettlementInvoices[[#This Row],[LA]]</f>
        <v>-75</v>
      </c>
      <c r="U33" s="99">
        <f>-Table_dbsvr_Explorer_SettlementInvoices[[#This Row],[LineAmount]]</f>
        <v>265438.98</v>
      </c>
    </row>
    <row r="34" spans="1:21" x14ac:dyDescent="0.3">
      <c r="A34" s="4">
        <v>2014</v>
      </c>
      <c r="B34" s="4">
        <v>10</v>
      </c>
      <c r="C34" s="4" t="s">
        <v>53</v>
      </c>
      <c r="D34" s="4" t="s">
        <v>304</v>
      </c>
      <c r="E34" s="4">
        <v>52957</v>
      </c>
      <c r="F34" s="100">
        <v>0</v>
      </c>
      <c r="G34" s="100">
        <v>50057</v>
      </c>
      <c r="H34" s="100">
        <v>48164</v>
      </c>
      <c r="I34" s="100">
        <v>0</v>
      </c>
      <c r="J34" s="100">
        <v>1893</v>
      </c>
      <c r="K34" s="100">
        <v>25</v>
      </c>
      <c r="L34" s="100">
        <v>-1893</v>
      </c>
      <c r="M34" s="100">
        <v>-1868</v>
      </c>
      <c r="N34" s="101">
        <v>105.166</v>
      </c>
      <c r="O34" s="98">
        <v>-196450.09</v>
      </c>
      <c r="P34" s="4">
        <v>1</v>
      </c>
      <c r="Q34" s="4" t="b">
        <v>1</v>
      </c>
      <c r="R34" s="4">
        <v>9348</v>
      </c>
      <c r="S34" s="74">
        <f>-Table_dbsvr_Explorer_SettlementInvoices[[#This Row],[DL]]</f>
        <v>-48164</v>
      </c>
      <c r="T34" s="74">
        <f>-Table_dbsvr_Explorer_SettlementInvoices[[#This Row],[LA]]</f>
        <v>-25</v>
      </c>
      <c r="U34" s="99">
        <f>-Table_dbsvr_Explorer_SettlementInvoices[[#This Row],[LineAmount]]</f>
        <v>196450.09</v>
      </c>
    </row>
    <row r="35" spans="1:21" x14ac:dyDescent="0.3">
      <c r="A35" s="4">
        <v>2014</v>
      </c>
      <c r="B35" s="4">
        <v>10</v>
      </c>
      <c r="C35" s="4" t="s">
        <v>53</v>
      </c>
      <c r="D35" s="4" t="s">
        <v>305</v>
      </c>
      <c r="E35" s="4">
        <v>52957</v>
      </c>
      <c r="F35" s="100">
        <v>2879</v>
      </c>
      <c r="G35" s="100">
        <v>17923</v>
      </c>
      <c r="H35" s="100">
        <v>19890</v>
      </c>
      <c r="I35" s="100">
        <v>912</v>
      </c>
      <c r="J35" s="100">
        <v>912</v>
      </c>
      <c r="K35" s="100">
        <v>9</v>
      </c>
      <c r="L35" s="100">
        <v>0</v>
      </c>
      <c r="M35" s="100">
        <v>9</v>
      </c>
      <c r="N35" s="101">
        <v>94.886499999999998</v>
      </c>
      <c r="O35" s="98">
        <v>853.98</v>
      </c>
      <c r="P35" s="4">
        <v>1</v>
      </c>
      <c r="Q35" s="4" t="b">
        <v>1</v>
      </c>
      <c r="R35" s="4">
        <v>9349</v>
      </c>
      <c r="S35" s="74">
        <f>-Table_dbsvr_Explorer_SettlementInvoices[[#This Row],[DL]]</f>
        <v>-19890</v>
      </c>
      <c r="T35" s="74">
        <f>-Table_dbsvr_Explorer_SettlementInvoices[[#This Row],[LA]]</f>
        <v>-9</v>
      </c>
      <c r="U35" s="99">
        <f>-Table_dbsvr_Explorer_SettlementInvoices[[#This Row],[LineAmount]]</f>
        <v>-853.98</v>
      </c>
    </row>
    <row r="36" spans="1:21" x14ac:dyDescent="0.3">
      <c r="A36" s="4">
        <v>2014</v>
      </c>
      <c r="B36" s="4">
        <v>10</v>
      </c>
      <c r="C36" s="4" t="s">
        <v>53</v>
      </c>
      <c r="D36" s="4" t="s">
        <v>306</v>
      </c>
      <c r="E36" s="4">
        <v>52957</v>
      </c>
      <c r="F36" s="100">
        <v>19279</v>
      </c>
      <c r="G36" s="100">
        <v>0</v>
      </c>
      <c r="H36" s="100">
        <v>19860</v>
      </c>
      <c r="I36" s="100">
        <v>20009</v>
      </c>
      <c r="J36" s="100">
        <v>-581</v>
      </c>
      <c r="K36" s="100">
        <v>0</v>
      </c>
      <c r="L36" s="100">
        <v>20590</v>
      </c>
      <c r="M36" s="100">
        <v>20590</v>
      </c>
      <c r="N36" s="101">
        <v>0</v>
      </c>
      <c r="O36" s="98">
        <v>1862804.19</v>
      </c>
      <c r="P36" s="4">
        <v>1</v>
      </c>
      <c r="Q36" s="4" t="b">
        <v>1</v>
      </c>
      <c r="R36" s="4">
        <v>9350</v>
      </c>
      <c r="S36" s="74">
        <f>-Table_dbsvr_Explorer_SettlementInvoices[[#This Row],[DL]]</f>
        <v>-19860</v>
      </c>
      <c r="T36" s="74">
        <f>-Table_dbsvr_Explorer_SettlementInvoices[[#This Row],[LA]]</f>
        <v>0</v>
      </c>
      <c r="U36" s="99">
        <f>-Table_dbsvr_Explorer_SettlementInvoices[[#This Row],[LineAmount]]</f>
        <v>-1862804.19</v>
      </c>
    </row>
    <row r="37" spans="1:21" x14ac:dyDescent="0.3">
      <c r="A37" s="4">
        <v>2014</v>
      </c>
      <c r="B37" s="4">
        <v>10</v>
      </c>
      <c r="C37" s="4" t="s">
        <v>54</v>
      </c>
      <c r="D37" s="4" t="s">
        <v>307</v>
      </c>
      <c r="E37" s="4">
        <v>52958</v>
      </c>
      <c r="F37" s="100">
        <v>62149</v>
      </c>
      <c r="G37" s="100">
        <v>0</v>
      </c>
      <c r="H37" s="100">
        <v>57672</v>
      </c>
      <c r="I37" s="100">
        <v>0</v>
      </c>
      <c r="J37" s="100">
        <v>4477</v>
      </c>
      <c r="K37" s="100">
        <v>0</v>
      </c>
      <c r="L37" s="100">
        <v>-4477</v>
      </c>
      <c r="M37" s="100">
        <v>-4477</v>
      </c>
      <c r="N37" s="101">
        <v>109.2064</v>
      </c>
      <c r="O37" s="98">
        <v>-488917.05</v>
      </c>
      <c r="P37" s="4">
        <v>1</v>
      </c>
      <c r="Q37" s="4" t="b">
        <v>1</v>
      </c>
      <c r="R37" s="4">
        <v>9351</v>
      </c>
      <c r="S37" s="74">
        <f>-Table_dbsvr_Explorer_SettlementInvoices[[#This Row],[DL]]</f>
        <v>-57672</v>
      </c>
      <c r="T37" s="74">
        <f>-Table_dbsvr_Explorer_SettlementInvoices[[#This Row],[LA]]</f>
        <v>0</v>
      </c>
      <c r="U37" s="99">
        <f>-Table_dbsvr_Explorer_SettlementInvoices[[#This Row],[LineAmount]]</f>
        <v>488917.05</v>
      </c>
    </row>
    <row r="38" spans="1:21" x14ac:dyDescent="0.3">
      <c r="A38" s="4">
        <v>2014</v>
      </c>
      <c r="B38" s="4">
        <v>10</v>
      </c>
      <c r="C38" s="4" t="s">
        <v>54</v>
      </c>
      <c r="D38" s="4" t="s">
        <v>271</v>
      </c>
      <c r="E38" s="4">
        <v>52958</v>
      </c>
      <c r="F38" s="100">
        <v>0</v>
      </c>
      <c r="G38" s="100">
        <v>0</v>
      </c>
      <c r="H38" s="100">
        <v>0</v>
      </c>
      <c r="I38" s="100">
        <v>0</v>
      </c>
      <c r="J38" s="100">
        <v>0</v>
      </c>
      <c r="K38" s="100">
        <v>0</v>
      </c>
      <c r="L38" s="100">
        <v>0</v>
      </c>
      <c r="M38" s="100">
        <v>0</v>
      </c>
      <c r="N38" s="101">
        <v>0</v>
      </c>
      <c r="O38" s="98">
        <v>0</v>
      </c>
      <c r="P38" s="4">
        <v>1</v>
      </c>
      <c r="Q38" s="4" t="b">
        <v>1</v>
      </c>
      <c r="R38" s="4">
        <v>9458</v>
      </c>
      <c r="S38" s="74">
        <f>-Table_dbsvr_Explorer_SettlementInvoices[[#This Row],[DL]]</f>
        <v>0</v>
      </c>
      <c r="T38" s="74">
        <f>-Table_dbsvr_Explorer_SettlementInvoices[[#This Row],[LA]]</f>
        <v>0</v>
      </c>
      <c r="U38" s="99">
        <f>-Table_dbsvr_Explorer_SettlementInvoices[[#This Row],[LineAmount]]</f>
        <v>0</v>
      </c>
    </row>
    <row r="39" spans="1:21" x14ac:dyDescent="0.3">
      <c r="A39" s="4">
        <v>2014</v>
      </c>
      <c r="B39" s="4">
        <v>10</v>
      </c>
      <c r="C39" s="4" t="s">
        <v>54</v>
      </c>
      <c r="D39" s="4" t="s">
        <v>303</v>
      </c>
      <c r="E39" s="4">
        <v>52958</v>
      </c>
      <c r="F39" s="100">
        <v>56888</v>
      </c>
      <c r="G39" s="100">
        <v>40035</v>
      </c>
      <c r="H39" s="100">
        <v>90663</v>
      </c>
      <c r="I39" s="100">
        <v>0</v>
      </c>
      <c r="J39" s="100">
        <v>6260</v>
      </c>
      <c r="K39" s="100">
        <v>20</v>
      </c>
      <c r="L39" s="100">
        <v>-6260</v>
      </c>
      <c r="M39" s="100">
        <v>-6240</v>
      </c>
      <c r="N39" s="101">
        <v>90.195899999999995</v>
      </c>
      <c r="O39" s="98">
        <v>-562822.42000000004</v>
      </c>
      <c r="P39" s="4">
        <v>1</v>
      </c>
      <c r="Q39" s="4" t="b">
        <v>1</v>
      </c>
      <c r="R39" s="4">
        <v>9352</v>
      </c>
      <c r="S39" s="74">
        <f>-Table_dbsvr_Explorer_SettlementInvoices[[#This Row],[DL]]</f>
        <v>-90663</v>
      </c>
      <c r="T39" s="74">
        <f>-Table_dbsvr_Explorer_SettlementInvoices[[#This Row],[LA]]</f>
        <v>-20</v>
      </c>
      <c r="U39" s="99">
        <f>-Table_dbsvr_Explorer_SettlementInvoices[[#This Row],[LineAmount]]</f>
        <v>562822.42000000004</v>
      </c>
    </row>
    <row r="40" spans="1:21" x14ac:dyDescent="0.3">
      <c r="A40" s="4">
        <v>2014</v>
      </c>
      <c r="B40" s="4">
        <v>10</v>
      </c>
      <c r="C40" s="4" t="s">
        <v>54</v>
      </c>
      <c r="D40" s="4" t="s">
        <v>193</v>
      </c>
      <c r="E40" s="4">
        <v>52958</v>
      </c>
      <c r="F40" s="100">
        <v>3000</v>
      </c>
      <c r="G40" s="100">
        <v>0</v>
      </c>
      <c r="H40" s="100">
        <v>0</v>
      </c>
      <c r="I40" s="100">
        <v>0</v>
      </c>
      <c r="J40" s="100">
        <v>3000</v>
      </c>
      <c r="K40" s="100">
        <v>0</v>
      </c>
      <c r="L40" s="100">
        <v>-3000</v>
      </c>
      <c r="M40" s="100">
        <v>-3000</v>
      </c>
      <c r="N40" s="101">
        <v>90.195899999999995</v>
      </c>
      <c r="O40" s="98">
        <v>-270587.7</v>
      </c>
      <c r="P40" s="4">
        <v>1</v>
      </c>
      <c r="Q40" s="4" t="b">
        <v>1</v>
      </c>
      <c r="R40" s="4">
        <v>9353</v>
      </c>
      <c r="S40" s="74">
        <f>-Table_dbsvr_Explorer_SettlementInvoices[[#This Row],[DL]]</f>
        <v>0</v>
      </c>
      <c r="T40" s="74">
        <f>-Table_dbsvr_Explorer_SettlementInvoices[[#This Row],[LA]]</f>
        <v>0</v>
      </c>
      <c r="U40" s="99">
        <f>-Table_dbsvr_Explorer_SettlementInvoices[[#This Row],[LineAmount]]</f>
        <v>270587.7</v>
      </c>
    </row>
    <row r="41" spans="1:21" x14ac:dyDescent="0.3">
      <c r="A41" s="4">
        <v>2014</v>
      </c>
      <c r="B41" s="4">
        <v>10</v>
      </c>
      <c r="C41" s="4" t="s">
        <v>54</v>
      </c>
      <c r="D41" s="4" t="s">
        <v>51</v>
      </c>
      <c r="E41" s="4">
        <v>52958</v>
      </c>
      <c r="F41" s="100">
        <v>60015</v>
      </c>
      <c r="G41" s="100">
        <v>175012</v>
      </c>
      <c r="H41" s="100">
        <v>191592</v>
      </c>
      <c r="I41" s="100">
        <v>44439</v>
      </c>
      <c r="J41" s="100">
        <v>43435</v>
      </c>
      <c r="K41" s="100">
        <v>88</v>
      </c>
      <c r="L41" s="100">
        <v>1004</v>
      </c>
      <c r="M41" s="100">
        <v>1092</v>
      </c>
      <c r="N41" s="101">
        <v>90.195899999999995</v>
      </c>
      <c r="O41" s="98">
        <v>98493.92</v>
      </c>
      <c r="P41" s="4">
        <v>1</v>
      </c>
      <c r="Q41" s="4" t="b">
        <v>1</v>
      </c>
      <c r="R41" s="4">
        <v>9354</v>
      </c>
      <c r="S41" s="74">
        <f>-Table_dbsvr_Explorer_SettlementInvoices[[#This Row],[DL]]</f>
        <v>-191592</v>
      </c>
      <c r="T41" s="74">
        <f>-Table_dbsvr_Explorer_SettlementInvoices[[#This Row],[LA]]</f>
        <v>-88</v>
      </c>
      <c r="U41" s="99">
        <f>-Table_dbsvr_Explorer_SettlementInvoices[[#This Row],[LineAmount]]</f>
        <v>-98493.92</v>
      </c>
    </row>
    <row r="42" spans="1:21" x14ac:dyDescent="0.3">
      <c r="A42" s="4">
        <v>2014</v>
      </c>
      <c r="B42" s="4">
        <v>10</v>
      </c>
      <c r="C42" s="4" t="s">
        <v>55</v>
      </c>
      <c r="D42" s="4" t="s">
        <v>302</v>
      </c>
      <c r="E42" s="4">
        <v>52959</v>
      </c>
      <c r="F42" s="100">
        <v>42503</v>
      </c>
      <c r="G42" s="100">
        <v>25000</v>
      </c>
      <c r="H42" s="100">
        <v>50900</v>
      </c>
      <c r="I42" s="100">
        <v>15100</v>
      </c>
      <c r="J42" s="100">
        <v>16603</v>
      </c>
      <c r="K42" s="100">
        <v>12</v>
      </c>
      <c r="L42" s="100">
        <v>-1503</v>
      </c>
      <c r="M42" s="100">
        <v>-1491</v>
      </c>
      <c r="N42" s="101">
        <v>103.3678</v>
      </c>
      <c r="O42" s="98">
        <v>-154121.39000000001</v>
      </c>
      <c r="P42" s="4">
        <v>1</v>
      </c>
      <c r="Q42" s="4" t="b">
        <v>1</v>
      </c>
      <c r="R42" s="4">
        <v>9355</v>
      </c>
      <c r="S42" s="74">
        <f>-Table_dbsvr_Explorer_SettlementInvoices[[#This Row],[DL]]</f>
        <v>-50900</v>
      </c>
      <c r="T42" s="74">
        <f>-Table_dbsvr_Explorer_SettlementInvoices[[#This Row],[LA]]</f>
        <v>-12</v>
      </c>
      <c r="U42" s="99">
        <f>-Table_dbsvr_Explorer_SettlementInvoices[[#This Row],[LineAmount]]</f>
        <v>154121.39000000001</v>
      </c>
    </row>
    <row r="43" spans="1:21" x14ac:dyDescent="0.3">
      <c r="A43" s="4">
        <v>2014</v>
      </c>
      <c r="B43" s="4">
        <v>10</v>
      </c>
      <c r="C43" s="4" t="s">
        <v>129</v>
      </c>
      <c r="D43" s="4" t="s">
        <v>303</v>
      </c>
      <c r="E43" s="4">
        <v>52960</v>
      </c>
      <c r="F43" s="100">
        <v>50021</v>
      </c>
      <c r="G43" s="100">
        <v>0</v>
      </c>
      <c r="H43" s="100">
        <v>45664</v>
      </c>
      <c r="I43" s="100">
        <v>0</v>
      </c>
      <c r="J43" s="100">
        <v>4357</v>
      </c>
      <c r="K43" s="100">
        <v>0</v>
      </c>
      <c r="L43" s="100">
        <v>-4357</v>
      </c>
      <c r="M43" s="100">
        <v>-4357</v>
      </c>
      <c r="N43" s="101">
        <v>90.195899999999995</v>
      </c>
      <c r="O43" s="98">
        <v>-392983.54</v>
      </c>
      <c r="P43" s="4">
        <v>1</v>
      </c>
      <c r="Q43" s="4" t="b">
        <v>1</v>
      </c>
      <c r="R43" s="4">
        <v>9356</v>
      </c>
      <c r="S43" s="74">
        <f>-Table_dbsvr_Explorer_SettlementInvoices[[#This Row],[DL]]</f>
        <v>-45664</v>
      </c>
      <c r="T43" s="74">
        <f>-Table_dbsvr_Explorer_SettlementInvoices[[#This Row],[LA]]</f>
        <v>0</v>
      </c>
      <c r="U43" s="99">
        <f>-Table_dbsvr_Explorer_SettlementInvoices[[#This Row],[LineAmount]]</f>
        <v>392983.54</v>
      </c>
    </row>
    <row r="44" spans="1:21" x14ac:dyDescent="0.3">
      <c r="A44" s="4">
        <v>2014</v>
      </c>
      <c r="B44" s="4">
        <v>10</v>
      </c>
      <c r="C44" s="4" t="s">
        <v>56</v>
      </c>
      <c r="D44" s="4" t="s">
        <v>307</v>
      </c>
      <c r="E44" s="4">
        <v>52961</v>
      </c>
      <c r="F44" s="100">
        <v>0</v>
      </c>
      <c r="G44" s="100">
        <v>30731</v>
      </c>
      <c r="H44" s="100">
        <v>27649</v>
      </c>
      <c r="I44" s="100">
        <v>3000</v>
      </c>
      <c r="J44" s="100">
        <v>3082</v>
      </c>
      <c r="K44" s="100">
        <v>15</v>
      </c>
      <c r="L44" s="100">
        <v>-82</v>
      </c>
      <c r="M44" s="100">
        <v>-67</v>
      </c>
      <c r="N44" s="101">
        <v>109.2064</v>
      </c>
      <c r="O44" s="98">
        <v>-7316.83</v>
      </c>
      <c r="P44" s="4">
        <v>1</v>
      </c>
      <c r="Q44" s="4" t="b">
        <v>1</v>
      </c>
      <c r="R44" s="4">
        <v>9357</v>
      </c>
      <c r="S44" s="74">
        <f>-Table_dbsvr_Explorer_SettlementInvoices[[#This Row],[DL]]</f>
        <v>-27649</v>
      </c>
      <c r="T44" s="74">
        <f>-Table_dbsvr_Explorer_SettlementInvoices[[#This Row],[LA]]</f>
        <v>-15</v>
      </c>
      <c r="U44" s="99">
        <f>-Table_dbsvr_Explorer_SettlementInvoices[[#This Row],[LineAmount]]</f>
        <v>7316.83</v>
      </c>
    </row>
    <row r="45" spans="1:21" x14ac:dyDescent="0.3">
      <c r="A45" s="4">
        <v>2014</v>
      </c>
      <c r="B45" s="4">
        <v>10</v>
      </c>
      <c r="C45" s="4" t="s">
        <v>56</v>
      </c>
      <c r="D45" s="4" t="s">
        <v>271</v>
      </c>
      <c r="E45" s="4">
        <v>52961</v>
      </c>
      <c r="F45" s="100">
        <v>0</v>
      </c>
      <c r="G45" s="100">
        <v>0</v>
      </c>
      <c r="H45" s="100">
        <v>0</v>
      </c>
      <c r="I45" s="100">
        <v>0</v>
      </c>
      <c r="J45" s="100">
        <v>0</v>
      </c>
      <c r="K45" s="100">
        <v>0</v>
      </c>
      <c r="L45" s="100">
        <v>0</v>
      </c>
      <c r="M45" s="100">
        <v>0</v>
      </c>
      <c r="N45" s="101">
        <v>0</v>
      </c>
      <c r="O45" s="98">
        <v>-8477.39</v>
      </c>
      <c r="P45" s="4">
        <v>1</v>
      </c>
      <c r="Q45" s="4" t="b">
        <v>1</v>
      </c>
      <c r="R45" s="4">
        <v>9459</v>
      </c>
      <c r="S45" s="74">
        <f>-Table_dbsvr_Explorer_SettlementInvoices[[#This Row],[DL]]</f>
        <v>0</v>
      </c>
      <c r="T45" s="74">
        <f>-Table_dbsvr_Explorer_SettlementInvoices[[#This Row],[LA]]</f>
        <v>0</v>
      </c>
      <c r="U45" s="99">
        <f>-Table_dbsvr_Explorer_SettlementInvoices[[#This Row],[LineAmount]]</f>
        <v>8477.39</v>
      </c>
    </row>
    <row r="46" spans="1:21" x14ac:dyDescent="0.3">
      <c r="A46" s="4">
        <v>2014</v>
      </c>
      <c r="B46" s="4">
        <v>10</v>
      </c>
      <c r="C46" s="4" t="s">
        <v>56</v>
      </c>
      <c r="D46" s="4" t="s">
        <v>42</v>
      </c>
      <c r="E46" s="4">
        <v>52961</v>
      </c>
      <c r="F46" s="100">
        <v>0</v>
      </c>
      <c r="G46" s="100">
        <v>25002</v>
      </c>
      <c r="H46" s="100">
        <v>24306</v>
      </c>
      <c r="I46" s="100">
        <v>0</v>
      </c>
      <c r="J46" s="100">
        <v>696</v>
      </c>
      <c r="K46" s="100">
        <v>13</v>
      </c>
      <c r="L46" s="100">
        <v>-696</v>
      </c>
      <c r="M46" s="100">
        <v>-683</v>
      </c>
      <c r="N46" s="101">
        <v>109.2064</v>
      </c>
      <c r="O46" s="98">
        <v>-74587.97</v>
      </c>
      <c r="P46" s="4">
        <v>1</v>
      </c>
      <c r="Q46" s="4" t="b">
        <v>1</v>
      </c>
      <c r="R46" s="4">
        <v>9358</v>
      </c>
      <c r="S46" s="74">
        <f>-Table_dbsvr_Explorer_SettlementInvoices[[#This Row],[DL]]</f>
        <v>-24306</v>
      </c>
      <c r="T46" s="74">
        <f>-Table_dbsvr_Explorer_SettlementInvoices[[#This Row],[LA]]</f>
        <v>-13</v>
      </c>
      <c r="U46" s="99">
        <f>-Table_dbsvr_Explorer_SettlementInvoices[[#This Row],[LineAmount]]</f>
        <v>74587.97</v>
      </c>
    </row>
    <row r="47" spans="1:21" x14ac:dyDescent="0.3">
      <c r="A47" s="4">
        <v>2014</v>
      </c>
      <c r="B47" s="4">
        <v>10</v>
      </c>
      <c r="C47" s="4" t="s">
        <v>56</v>
      </c>
      <c r="D47" s="4" t="s">
        <v>50</v>
      </c>
      <c r="E47" s="4">
        <v>52961</v>
      </c>
      <c r="F47" s="100">
        <v>0</v>
      </c>
      <c r="G47" s="100">
        <v>25004</v>
      </c>
      <c r="H47" s="100">
        <v>15517</v>
      </c>
      <c r="I47" s="100">
        <v>7789</v>
      </c>
      <c r="J47" s="100">
        <v>9487</v>
      </c>
      <c r="K47" s="100">
        <v>13</v>
      </c>
      <c r="L47" s="100">
        <v>-1698</v>
      </c>
      <c r="M47" s="100">
        <v>-1685</v>
      </c>
      <c r="N47" s="101">
        <v>109.2064</v>
      </c>
      <c r="O47" s="98">
        <v>-184012.78</v>
      </c>
      <c r="P47" s="4">
        <v>1</v>
      </c>
      <c r="Q47" s="4" t="b">
        <v>1</v>
      </c>
      <c r="R47" s="4">
        <v>9359</v>
      </c>
      <c r="S47" s="74">
        <f>-Table_dbsvr_Explorer_SettlementInvoices[[#This Row],[DL]]</f>
        <v>-15517</v>
      </c>
      <c r="T47" s="74">
        <f>-Table_dbsvr_Explorer_SettlementInvoices[[#This Row],[LA]]</f>
        <v>-13</v>
      </c>
      <c r="U47" s="99">
        <f>-Table_dbsvr_Explorer_SettlementInvoices[[#This Row],[LineAmount]]</f>
        <v>184012.78</v>
      </c>
    </row>
    <row r="48" spans="1:21" x14ac:dyDescent="0.3">
      <c r="A48" s="4">
        <v>2014</v>
      </c>
      <c r="B48" s="4">
        <v>10</v>
      </c>
      <c r="C48" s="4" t="s">
        <v>56</v>
      </c>
      <c r="D48" s="4" t="s">
        <v>308</v>
      </c>
      <c r="E48" s="4">
        <v>52961</v>
      </c>
      <c r="F48" s="100">
        <v>1355</v>
      </c>
      <c r="G48" s="100">
        <v>289810</v>
      </c>
      <c r="H48" s="100">
        <v>268185</v>
      </c>
      <c r="I48" s="100">
        <v>22543</v>
      </c>
      <c r="J48" s="100">
        <v>22980</v>
      </c>
      <c r="K48" s="100">
        <v>145</v>
      </c>
      <c r="L48" s="100">
        <v>-437</v>
      </c>
      <c r="M48" s="100">
        <v>-292</v>
      </c>
      <c r="N48" s="101">
        <v>90.195899999999995</v>
      </c>
      <c r="O48" s="98">
        <v>-26337.200000000001</v>
      </c>
      <c r="P48" s="4">
        <v>1</v>
      </c>
      <c r="Q48" s="4" t="b">
        <v>1</v>
      </c>
      <c r="R48" s="4">
        <v>9360</v>
      </c>
      <c r="S48" s="74">
        <f>-Table_dbsvr_Explorer_SettlementInvoices[[#This Row],[DL]]</f>
        <v>-268185</v>
      </c>
      <c r="T48" s="74">
        <f>-Table_dbsvr_Explorer_SettlementInvoices[[#This Row],[LA]]</f>
        <v>-145</v>
      </c>
      <c r="U48" s="99">
        <f>-Table_dbsvr_Explorer_SettlementInvoices[[#This Row],[LineAmount]]</f>
        <v>26337.200000000001</v>
      </c>
    </row>
    <row r="49" spans="1:21" x14ac:dyDescent="0.3">
      <c r="A49" s="4">
        <v>2014</v>
      </c>
      <c r="B49" s="4">
        <v>10</v>
      </c>
      <c r="C49" s="4" t="s">
        <v>56</v>
      </c>
      <c r="D49" s="4" t="s">
        <v>43</v>
      </c>
      <c r="E49" s="4">
        <v>52961</v>
      </c>
      <c r="F49" s="100">
        <v>60288</v>
      </c>
      <c r="G49" s="100">
        <v>248243</v>
      </c>
      <c r="H49" s="100">
        <v>283737</v>
      </c>
      <c r="I49" s="100">
        <v>25002</v>
      </c>
      <c r="J49" s="100">
        <v>24794</v>
      </c>
      <c r="K49" s="100">
        <v>124</v>
      </c>
      <c r="L49" s="100">
        <v>208</v>
      </c>
      <c r="M49" s="100">
        <v>332</v>
      </c>
      <c r="N49" s="101">
        <v>90.195899999999995</v>
      </c>
      <c r="O49" s="98">
        <v>29945.040000000001</v>
      </c>
      <c r="P49" s="4">
        <v>1</v>
      </c>
      <c r="Q49" s="4" t="b">
        <v>1</v>
      </c>
      <c r="R49" s="4">
        <v>9361</v>
      </c>
      <c r="S49" s="74">
        <f>-Table_dbsvr_Explorer_SettlementInvoices[[#This Row],[DL]]</f>
        <v>-283737</v>
      </c>
      <c r="T49" s="74">
        <f>-Table_dbsvr_Explorer_SettlementInvoices[[#This Row],[LA]]</f>
        <v>-124</v>
      </c>
      <c r="U49" s="99">
        <f>-Table_dbsvr_Explorer_SettlementInvoices[[#This Row],[LineAmount]]</f>
        <v>-29945.040000000001</v>
      </c>
    </row>
    <row r="50" spans="1:21" x14ac:dyDescent="0.3">
      <c r="A50" s="4">
        <v>2014</v>
      </c>
      <c r="B50" s="4">
        <v>10</v>
      </c>
      <c r="C50" s="4" t="s">
        <v>56</v>
      </c>
      <c r="D50" s="4" t="s">
        <v>193</v>
      </c>
      <c r="E50" s="4">
        <v>52961</v>
      </c>
      <c r="F50" s="100">
        <v>2000</v>
      </c>
      <c r="G50" s="100">
        <v>0</v>
      </c>
      <c r="H50" s="100">
        <v>0</v>
      </c>
      <c r="I50" s="100">
        <v>0</v>
      </c>
      <c r="J50" s="100">
        <v>2000</v>
      </c>
      <c r="K50" s="100">
        <v>0</v>
      </c>
      <c r="L50" s="100">
        <v>-2000</v>
      </c>
      <c r="M50" s="100">
        <v>-2000</v>
      </c>
      <c r="N50" s="101">
        <v>90.195899999999995</v>
      </c>
      <c r="O50" s="98">
        <v>-180391.8</v>
      </c>
      <c r="P50" s="4">
        <v>1</v>
      </c>
      <c r="Q50" s="4" t="b">
        <v>1</v>
      </c>
      <c r="R50" s="4">
        <v>9362</v>
      </c>
      <c r="S50" s="74">
        <f>-Table_dbsvr_Explorer_SettlementInvoices[[#This Row],[DL]]</f>
        <v>0</v>
      </c>
      <c r="T50" s="74">
        <f>-Table_dbsvr_Explorer_SettlementInvoices[[#This Row],[LA]]</f>
        <v>0</v>
      </c>
      <c r="U50" s="99">
        <f>-Table_dbsvr_Explorer_SettlementInvoices[[#This Row],[LineAmount]]</f>
        <v>180391.8</v>
      </c>
    </row>
    <row r="51" spans="1:21" x14ac:dyDescent="0.3">
      <c r="A51" s="4">
        <v>2014</v>
      </c>
      <c r="B51" s="4">
        <v>10</v>
      </c>
      <c r="C51" s="4" t="s">
        <v>56</v>
      </c>
      <c r="D51" s="4" t="s">
        <v>51</v>
      </c>
      <c r="E51" s="4">
        <v>52961</v>
      </c>
      <c r="F51" s="100">
        <v>0</v>
      </c>
      <c r="G51" s="100">
        <v>100011</v>
      </c>
      <c r="H51" s="100">
        <v>75394</v>
      </c>
      <c r="I51" s="100">
        <v>25000</v>
      </c>
      <c r="J51" s="100">
        <v>24617</v>
      </c>
      <c r="K51" s="100">
        <v>50</v>
      </c>
      <c r="L51" s="100">
        <v>383</v>
      </c>
      <c r="M51" s="100">
        <v>433</v>
      </c>
      <c r="N51" s="101">
        <v>90.195899999999995</v>
      </c>
      <c r="O51" s="98">
        <v>39054.82</v>
      </c>
      <c r="P51" s="4">
        <v>1</v>
      </c>
      <c r="Q51" s="4" t="b">
        <v>1</v>
      </c>
      <c r="R51" s="4">
        <v>9363</v>
      </c>
      <c r="S51" s="74">
        <f>-Table_dbsvr_Explorer_SettlementInvoices[[#This Row],[DL]]</f>
        <v>-75394</v>
      </c>
      <c r="T51" s="74">
        <f>-Table_dbsvr_Explorer_SettlementInvoices[[#This Row],[LA]]</f>
        <v>-50</v>
      </c>
      <c r="U51" s="99">
        <f>-Table_dbsvr_Explorer_SettlementInvoices[[#This Row],[LineAmount]]</f>
        <v>-39054.82</v>
      </c>
    </row>
    <row r="52" spans="1:21" x14ac:dyDescent="0.3">
      <c r="A52" s="4">
        <v>2014</v>
      </c>
      <c r="B52" s="4">
        <v>10</v>
      </c>
      <c r="C52" s="4" t="s">
        <v>56</v>
      </c>
      <c r="D52" s="4" t="s">
        <v>304</v>
      </c>
      <c r="E52" s="4">
        <v>52961</v>
      </c>
      <c r="F52" s="100">
        <v>0</v>
      </c>
      <c r="G52" s="100">
        <v>171803</v>
      </c>
      <c r="H52" s="100">
        <v>123266</v>
      </c>
      <c r="I52" s="100">
        <v>48018</v>
      </c>
      <c r="J52" s="100">
        <v>48537</v>
      </c>
      <c r="K52" s="100">
        <v>86</v>
      </c>
      <c r="L52" s="100">
        <v>-519</v>
      </c>
      <c r="M52" s="100">
        <v>-433</v>
      </c>
      <c r="N52" s="101">
        <v>105.166</v>
      </c>
      <c r="O52" s="98">
        <v>-45536.88</v>
      </c>
      <c r="P52" s="4">
        <v>1</v>
      </c>
      <c r="Q52" s="4" t="b">
        <v>1</v>
      </c>
      <c r="R52" s="4">
        <v>9364</v>
      </c>
      <c r="S52" s="74">
        <f>-Table_dbsvr_Explorer_SettlementInvoices[[#This Row],[DL]]</f>
        <v>-123266</v>
      </c>
      <c r="T52" s="74">
        <f>-Table_dbsvr_Explorer_SettlementInvoices[[#This Row],[LA]]</f>
        <v>-86</v>
      </c>
      <c r="U52" s="99">
        <f>-Table_dbsvr_Explorer_SettlementInvoices[[#This Row],[LineAmount]]</f>
        <v>45536.88</v>
      </c>
    </row>
    <row r="53" spans="1:21" x14ac:dyDescent="0.3">
      <c r="A53" s="4">
        <v>2014</v>
      </c>
      <c r="B53" s="4">
        <v>10</v>
      </c>
      <c r="C53" s="4" t="s">
        <v>57</v>
      </c>
      <c r="D53" s="4" t="s">
        <v>302</v>
      </c>
      <c r="E53" s="4">
        <v>52962</v>
      </c>
      <c r="F53" s="100">
        <v>0</v>
      </c>
      <c r="G53" s="100">
        <v>25005</v>
      </c>
      <c r="H53" s="100">
        <v>24500</v>
      </c>
      <c r="I53" s="100">
        <v>0</v>
      </c>
      <c r="J53" s="100">
        <v>505</v>
      </c>
      <c r="K53" s="100">
        <v>13</v>
      </c>
      <c r="L53" s="100">
        <v>-505</v>
      </c>
      <c r="M53" s="100">
        <v>-492</v>
      </c>
      <c r="N53" s="101">
        <v>103.3678</v>
      </c>
      <c r="O53" s="98">
        <v>-50856.959999999999</v>
      </c>
      <c r="P53" s="4">
        <v>1</v>
      </c>
      <c r="Q53" s="4" t="b">
        <v>1</v>
      </c>
      <c r="R53" s="4">
        <v>9365</v>
      </c>
      <c r="S53" s="74">
        <f>-Table_dbsvr_Explorer_SettlementInvoices[[#This Row],[DL]]</f>
        <v>-24500</v>
      </c>
      <c r="T53" s="74">
        <f>-Table_dbsvr_Explorer_SettlementInvoices[[#This Row],[LA]]</f>
        <v>-13</v>
      </c>
      <c r="U53" s="99">
        <f>-Table_dbsvr_Explorer_SettlementInvoices[[#This Row],[LineAmount]]</f>
        <v>50856.959999999999</v>
      </c>
    </row>
    <row r="54" spans="1:21" x14ac:dyDescent="0.3">
      <c r="A54" s="4">
        <v>2014</v>
      </c>
      <c r="B54" s="4">
        <v>10</v>
      </c>
      <c r="C54" s="4" t="s">
        <v>57</v>
      </c>
      <c r="D54" s="4" t="s">
        <v>304</v>
      </c>
      <c r="E54" s="4">
        <v>52962</v>
      </c>
      <c r="F54" s="100">
        <v>50008</v>
      </c>
      <c r="G54" s="100">
        <v>75040</v>
      </c>
      <c r="H54" s="100">
        <v>97918</v>
      </c>
      <c r="I54" s="100">
        <v>25003</v>
      </c>
      <c r="J54" s="100">
        <v>27130</v>
      </c>
      <c r="K54" s="100">
        <v>38</v>
      </c>
      <c r="L54" s="100">
        <v>-2127</v>
      </c>
      <c r="M54" s="100">
        <v>-2089</v>
      </c>
      <c r="N54" s="101">
        <v>105.166</v>
      </c>
      <c r="O54" s="98">
        <v>-219691.77</v>
      </c>
      <c r="P54" s="4">
        <v>1</v>
      </c>
      <c r="Q54" s="4" t="b">
        <v>1</v>
      </c>
      <c r="R54" s="4">
        <v>9366</v>
      </c>
      <c r="S54" s="74">
        <f>-Table_dbsvr_Explorer_SettlementInvoices[[#This Row],[DL]]</f>
        <v>-97918</v>
      </c>
      <c r="T54" s="74">
        <f>-Table_dbsvr_Explorer_SettlementInvoices[[#This Row],[LA]]</f>
        <v>-38</v>
      </c>
      <c r="U54" s="99">
        <f>-Table_dbsvr_Explorer_SettlementInvoices[[#This Row],[LineAmount]]</f>
        <v>219691.77</v>
      </c>
    </row>
    <row r="55" spans="1:21" x14ac:dyDescent="0.3">
      <c r="A55" s="4">
        <v>2014</v>
      </c>
      <c r="B55" s="4">
        <v>10</v>
      </c>
      <c r="C55" s="4" t="s">
        <v>57</v>
      </c>
      <c r="D55" s="4" t="s">
        <v>34</v>
      </c>
      <c r="E55" s="4">
        <v>52962</v>
      </c>
      <c r="F55" s="100">
        <v>0</v>
      </c>
      <c r="G55" s="100">
        <v>149927</v>
      </c>
      <c r="H55" s="100">
        <v>97835</v>
      </c>
      <c r="I55" s="100">
        <v>50511</v>
      </c>
      <c r="J55" s="100">
        <v>52092</v>
      </c>
      <c r="K55" s="100">
        <v>75</v>
      </c>
      <c r="L55" s="100">
        <v>-1581</v>
      </c>
      <c r="M55" s="100">
        <v>-1506</v>
      </c>
      <c r="N55" s="101">
        <v>105.166</v>
      </c>
      <c r="O55" s="98">
        <v>-158380</v>
      </c>
      <c r="P55" s="4">
        <v>1</v>
      </c>
      <c r="Q55" s="4" t="b">
        <v>1</v>
      </c>
      <c r="R55" s="4">
        <v>9367</v>
      </c>
      <c r="S55" s="74">
        <f>-Table_dbsvr_Explorer_SettlementInvoices[[#This Row],[DL]]</f>
        <v>-97835</v>
      </c>
      <c r="T55" s="74">
        <f>-Table_dbsvr_Explorer_SettlementInvoices[[#This Row],[LA]]</f>
        <v>-75</v>
      </c>
      <c r="U55" s="99">
        <f>-Table_dbsvr_Explorer_SettlementInvoices[[#This Row],[LineAmount]]</f>
        <v>158380</v>
      </c>
    </row>
    <row r="56" spans="1:21" x14ac:dyDescent="0.3">
      <c r="A56" s="4">
        <v>2014</v>
      </c>
      <c r="B56" s="4">
        <v>10</v>
      </c>
      <c r="C56" s="4" t="s">
        <v>322</v>
      </c>
      <c r="D56" s="4" t="s">
        <v>34</v>
      </c>
      <c r="E56" s="4">
        <v>52963</v>
      </c>
      <c r="F56" s="100">
        <v>0</v>
      </c>
      <c r="G56" s="100">
        <v>50002</v>
      </c>
      <c r="H56" s="100">
        <v>24505</v>
      </c>
      <c r="I56" s="100">
        <v>25000</v>
      </c>
      <c r="J56" s="100">
        <v>25497</v>
      </c>
      <c r="K56" s="100">
        <v>25</v>
      </c>
      <c r="L56" s="100">
        <v>-497</v>
      </c>
      <c r="M56" s="100">
        <v>-472</v>
      </c>
      <c r="N56" s="101">
        <v>105.166</v>
      </c>
      <c r="O56" s="98">
        <v>-49638.35</v>
      </c>
      <c r="P56" s="4">
        <v>1</v>
      </c>
      <c r="Q56" s="4" t="b">
        <v>1</v>
      </c>
      <c r="R56" s="4">
        <v>9368</v>
      </c>
      <c r="S56" s="74">
        <f>-Table_dbsvr_Explorer_SettlementInvoices[[#This Row],[DL]]</f>
        <v>-24505</v>
      </c>
      <c r="T56" s="74">
        <f>-Table_dbsvr_Explorer_SettlementInvoices[[#This Row],[LA]]</f>
        <v>-25</v>
      </c>
      <c r="U56" s="99">
        <f>-Table_dbsvr_Explorer_SettlementInvoices[[#This Row],[LineAmount]]</f>
        <v>49638.35</v>
      </c>
    </row>
    <row r="57" spans="1:21" x14ac:dyDescent="0.3">
      <c r="A57" s="4">
        <v>2014</v>
      </c>
      <c r="B57" s="4">
        <v>10</v>
      </c>
      <c r="C57" s="4" t="s">
        <v>142</v>
      </c>
      <c r="D57" s="4" t="s">
        <v>303</v>
      </c>
      <c r="E57" s="4">
        <v>52964</v>
      </c>
      <c r="F57" s="100">
        <v>25016</v>
      </c>
      <c r="G57" s="100">
        <v>0</v>
      </c>
      <c r="H57" s="100">
        <v>21902</v>
      </c>
      <c r="I57" s="100">
        <v>0</v>
      </c>
      <c r="J57" s="100">
        <v>3114</v>
      </c>
      <c r="K57" s="100">
        <v>0</v>
      </c>
      <c r="L57" s="100">
        <v>-3114</v>
      </c>
      <c r="M57" s="100">
        <v>-3114</v>
      </c>
      <c r="N57" s="101">
        <v>90.195899999999995</v>
      </c>
      <c r="O57" s="98">
        <v>-280870.03000000003</v>
      </c>
      <c r="P57" s="4">
        <v>1</v>
      </c>
      <c r="Q57" s="4" t="b">
        <v>1</v>
      </c>
      <c r="R57" s="4">
        <v>9369</v>
      </c>
      <c r="S57" s="74">
        <f>-Table_dbsvr_Explorer_SettlementInvoices[[#This Row],[DL]]</f>
        <v>-21902</v>
      </c>
      <c r="T57" s="74">
        <f>-Table_dbsvr_Explorer_SettlementInvoices[[#This Row],[LA]]</f>
        <v>0</v>
      </c>
      <c r="U57" s="99">
        <f>-Table_dbsvr_Explorer_SettlementInvoices[[#This Row],[LineAmount]]</f>
        <v>280870.03000000003</v>
      </c>
    </row>
    <row r="58" spans="1:21" x14ac:dyDescent="0.3">
      <c r="A58" s="4">
        <v>2014</v>
      </c>
      <c r="B58" s="4">
        <v>10</v>
      </c>
      <c r="C58" s="4" t="s">
        <v>58</v>
      </c>
      <c r="D58" s="4" t="s">
        <v>303</v>
      </c>
      <c r="E58" s="4">
        <v>52965</v>
      </c>
      <c r="F58" s="100">
        <v>0</v>
      </c>
      <c r="G58" s="100">
        <v>25046</v>
      </c>
      <c r="H58" s="100">
        <v>0</v>
      </c>
      <c r="I58" s="100">
        <v>25046</v>
      </c>
      <c r="J58" s="100">
        <v>25046</v>
      </c>
      <c r="K58" s="100">
        <v>13</v>
      </c>
      <c r="L58" s="100">
        <v>0</v>
      </c>
      <c r="M58" s="100">
        <v>13</v>
      </c>
      <c r="N58" s="101">
        <v>90.195899999999995</v>
      </c>
      <c r="O58" s="98">
        <v>1172.55</v>
      </c>
      <c r="P58" s="4">
        <v>1</v>
      </c>
      <c r="Q58" s="4" t="b">
        <v>1</v>
      </c>
      <c r="R58" s="4">
        <v>9370</v>
      </c>
      <c r="S58" s="74">
        <f>-Table_dbsvr_Explorer_SettlementInvoices[[#This Row],[DL]]</f>
        <v>0</v>
      </c>
      <c r="T58" s="74">
        <f>-Table_dbsvr_Explorer_SettlementInvoices[[#This Row],[LA]]</f>
        <v>-13</v>
      </c>
      <c r="U58" s="99">
        <f>-Table_dbsvr_Explorer_SettlementInvoices[[#This Row],[LineAmount]]</f>
        <v>-1172.55</v>
      </c>
    </row>
    <row r="59" spans="1:21" x14ac:dyDescent="0.3">
      <c r="A59" s="4">
        <v>2014</v>
      </c>
      <c r="B59" s="4">
        <v>10</v>
      </c>
      <c r="C59" s="4" t="s">
        <v>58</v>
      </c>
      <c r="D59" s="4" t="s">
        <v>34</v>
      </c>
      <c r="E59" s="4">
        <v>52965</v>
      </c>
      <c r="F59" s="100">
        <v>0</v>
      </c>
      <c r="G59" s="100">
        <v>25001</v>
      </c>
      <c r="H59" s="100">
        <v>0</v>
      </c>
      <c r="I59" s="100">
        <v>25001</v>
      </c>
      <c r="J59" s="100">
        <v>25001</v>
      </c>
      <c r="K59" s="100">
        <v>13</v>
      </c>
      <c r="L59" s="100">
        <v>0</v>
      </c>
      <c r="M59" s="100">
        <v>13</v>
      </c>
      <c r="N59" s="101">
        <v>105.166</v>
      </c>
      <c r="O59" s="98">
        <v>1367.16</v>
      </c>
      <c r="P59" s="4">
        <v>1</v>
      </c>
      <c r="Q59" s="4" t="b">
        <v>1</v>
      </c>
      <c r="R59" s="4">
        <v>9371</v>
      </c>
      <c r="S59" s="74">
        <f>-Table_dbsvr_Explorer_SettlementInvoices[[#This Row],[DL]]</f>
        <v>0</v>
      </c>
      <c r="T59" s="74">
        <f>-Table_dbsvr_Explorer_SettlementInvoices[[#This Row],[LA]]</f>
        <v>-13</v>
      </c>
      <c r="U59" s="99">
        <f>-Table_dbsvr_Explorer_SettlementInvoices[[#This Row],[LineAmount]]</f>
        <v>-1367.16</v>
      </c>
    </row>
    <row r="60" spans="1:21" x14ac:dyDescent="0.3">
      <c r="A60" s="4">
        <v>2014</v>
      </c>
      <c r="B60" s="4">
        <v>10</v>
      </c>
      <c r="C60" s="4" t="s">
        <v>59</v>
      </c>
      <c r="D60" s="4" t="s">
        <v>306</v>
      </c>
      <c r="E60" s="4">
        <v>52966</v>
      </c>
      <c r="F60" s="100">
        <v>0</v>
      </c>
      <c r="G60" s="100">
        <v>0</v>
      </c>
      <c r="H60" s="100">
        <v>75094</v>
      </c>
      <c r="I60" s="100">
        <v>0</v>
      </c>
      <c r="J60" s="100">
        <v>-75094</v>
      </c>
      <c r="K60" s="100">
        <v>0</v>
      </c>
      <c r="L60" s="100">
        <v>75094</v>
      </c>
      <c r="M60" s="100">
        <v>75094</v>
      </c>
      <c r="N60" s="101">
        <v>89.313000000000002</v>
      </c>
      <c r="O60" s="98">
        <v>6706870.4199999999</v>
      </c>
      <c r="P60" s="4">
        <v>1</v>
      </c>
      <c r="Q60" s="4" t="b">
        <v>1</v>
      </c>
      <c r="R60" s="4">
        <v>9372</v>
      </c>
      <c r="S60" s="74">
        <f>-Table_dbsvr_Explorer_SettlementInvoices[[#This Row],[DL]]</f>
        <v>-75094</v>
      </c>
      <c r="T60" s="74">
        <f>-Table_dbsvr_Explorer_SettlementInvoices[[#This Row],[LA]]</f>
        <v>0</v>
      </c>
      <c r="U60" s="99">
        <f>-Table_dbsvr_Explorer_SettlementInvoices[[#This Row],[LineAmount]]</f>
        <v>-6706870.4199999999</v>
      </c>
    </row>
    <row r="61" spans="1:21" x14ac:dyDescent="0.3">
      <c r="A61" s="4">
        <v>2014</v>
      </c>
      <c r="B61" s="4">
        <v>10</v>
      </c>
      <c r="C61" s="4" t="s">
        <v>146</v>
      </c>
      <c r="D61" s="4" t="s">
        <v>34</v>
      </c>
      <c r="E61" s="4">
        <v>52967</v>
      </c>
      <c r="F61" s="100">
        <v>26490</v>
      </c>
      <c r="G61" s="100">
        <v>127327</v>
      </c>
      <c r="H61" s="100">
        <v>98445</v>
      </c>
      <c r="I61" s="100">
        <v>52158</v>
      </c>
      <c r="J61" s="100">
        <v>55372</v>
      </c>
      <c r="K61" s="100">
        <v>64</v>
      </c>
      <c r="L61" s="100">
        <v>-3214</v>
      </c>
      <c r="M61" s="100">
        <v>-3150</v>
      </c>
      <c r="N61" s="101">
        <v>105.166</v>
      </c>
      <c r="O61" s="98">
        <v>-331272.90000000002</v>
      </c>
      <c r="P61" s="4">
        <v>1</v>
      </c>
      <c r="Q61" s="4" t="b">
        <v>1</v>
      </c>
      <c r="R61" s="4">
        <v>9373</v>
      </c>
      <c r="S61" s="74">
        <f>-Table_dbsvr_Explorer_SettlementInvoices[[#This Row],[DL]]</f>
        <v>-98445</v>
      </c>
      <c r="T61" s="74">
        <f>-Table_dbsvr_Explorer_SettlementInvoices[[#This Row],[LA]]</f>
        <v>-64</v>
      </c>
      <c r="U61" s="99">
        <f>-Table_dbsvr_Explorer_SettlementInvoices[[#This Row],[LineAmount]]</f>
        <v>331272.90000000002</v>
      </c>
    </row>
    <row r="62" spans="1:21" x14ac:dyDescent="0.3">
      <c r="A62" s="4">
        <v>2014</v>
      </c>
      <c r="B62" s="4">
        <v>10</v>
      </c>
      <c r="C62" s="4" t="s">
        <v>60</v>
      </c>
      <c r="D62" s="4" t="s">
        <v>38</v>
      </c>
      <c r="E62" s="4">
        <v>52968</v>
      </c>
      <c r="F62" s="100">
        <v>0</v>
      </c>
      <c r="G62" s="100">
        <v>70001</v>
      </c>
      <c r="H62" s="100">
        <v>0</v>
      </c>
      <c r="I62" s="100">
        <v>70001</v>
      </c>
      <c r="J62" s="100">
        <v>70001</v>
      </c>
      <c r="K62" s="100">
        <v>35</v>
      </c>
      <c r="L62" s="100">
        <v>0</v>
      </c>
      <c r="M62" s="100">
        <v>35</v>
      </c>
      <c r="N62" s="101">
        <v>90.195899999999995</v>
      </c>
      <c r="O62" s="98">
        <v>3156.86</v>
      </c>
      <c r="P62" s="4">
        <v>1</v>
      </c>
      <c r="Q62" s="4" t="b">
        <v>1</v>
      </c>
      <c r="R62" s="4">
        <v>9374</v>
      </c>
      <c r="S62" s="74">
        <f>-Table_dbsvr_Explorer_SettlementInvoices[[#This Row],[DL]]</f>
        <v>0</v>
      </c>
      <c r="T62" s="74">
        <f>-Table_dbsvr_Explorer_SettlementInvoices[[#This Row],[LA]]</f>
        <v>-35</v>
      </c>
      <c r="U62" s="99">
        <f>-Table_dbsvr_Explorer_SettlementInvoices[[#This Row],[LineAmount]]</f>
        <v>-3156.86</v>
      </c>
    </row>
    <row r="63" spans="1:21" x14ac:dyDescent="0.3">
      <c r="A63" s="4">
        <v>2014</v>
      </c>
      <c r="B63" s="4">
        <v>10</v>
      </c>
      <c r="C63" s="4" t="s">
        <v>289</v>
      </c>
      <c r="D63" s="4" t="s">
        <v>38</v>
      </c>
      <c r="E63" s="4">
        <v>52969</v>
      </c>
      <c r="F63" s="100">
        <v>101596</v>
      </c>
      <c r="G63" s="100">
        <v>255213</v>
      </c>
      <c r="H63" s="100">
        <v>261163</v>
      </c>
      <c r="I63" s="100">
        <v>100898</v>
      </c>
      <c r="J63" s="100">
        <v>95646</v>
      </c>
      <c r="K63" s="100">
        <v>128</v>
      </c>
      <c r="L63" s="100">
        <v>5252</v>
      </c>
      <c r="M63" s="100">
        <v>5380</v>
      </c>
      <c r="N63" s="101">
        <v>90.195899999999995</v>
      </c>
      <c r="O63" s="98">
        <v>485253.94</v>
      </c>
      <c r="P63" s="4">
        <v>1</v>
      </c>
      <c r="Q63" s="4" t="b">
        <v>1</v>
      </c>
      <c r="R63" s="4">
        <v>9375</v>
      </c>
      <c r="S63" s="74">
        <f>-Table_dbsvr_Explorer_SettlementInvoices[[#This Row],[DL]]</f>
        <v>-261163</v>
      </c>
      <c r="T63" s="74">
        <f>-Table_dbsvr_Explorer_SettlementInvoices[[#This Row],[LA]]</f>
        <v>-128</v>
      </c>
      <c r="U63" s="99">
        <f>-Table_dbsvr_Explorer_SettlementInvoices[[#This Row],[LineAmount]]</f>
        <v>-485253.94</v>
      </c>
    </row>
    <row r="64" spans="1:21" x14ac:dyDescent="0.3">
      <c r="A64" s="4">
        <v>2014</v>
      </c>
      <c r="B64" s="4">
        <v>10</v>
      </c>
      <c r="C64" s="4" t="s">
        <v>61</v>
      </c>
      <c r="D64" s="4" t="s">
        <v>303</v>
      </c>
      <c r="E64" s="4">
        <v>52970</v>
      </c>
      <c r="F64" s="100">
        <v>25000</v>
      </c>
      <c r="G64" s="100">
        <v>50000</v>
      </c>
      <c r="H64" s="100">
        <v>46696</v>
      </c>
      <c r="I64" s="100">
        <v>25000</v>
      </c>
      <c r="J64" s="100">
        <v>28304</v>
      </c>
      <c r="K64" s="100">
        <v>25</v>
      </c>
      <c r="L64" s="100">
        <v>-3304</v>
      </c>
      <c r="M64" s="100">
        <v>-3279</v>
      </c>
      <c r="N64" s="101">
        <v>90.195899999999995</v>
      </c>
      <c r="O64" s="98">
        <v>-295752.36</v>
      </c>
      <c r="P64" s="4">
        <v>1</v>
      </c>
      <c r="Q64" s="4" t="b">
        <v>1</v>
      </c>
      <c r="R64" s="4">
        <v>9376</v>
      </c>
      <c r="S64" s="74">
        <f>-Table_dbsvr_Explorer_SettlementInvoices[[#This Row],[DL]]</f>
        <v>-46696</v>
      </c>
      <c r="T64" s="74">
        <f>-Table_dbsvr_Explorer_SettlementInvoices[[#This Row],[LA]]</f>
        <v>-25</v>
      </c>
      <c r="U64" s="99">
        <f>-Table_dbsvr_Explorer_SettlementInvoices[[#This Row],[LineAmount]]</f>
        <v>295752.36</v>
      </c>
    </row>
    <row r="65" spans="1:21" x14ac:dyDescent="0.3">
      <c r="A65" s="4">
        <v>2014</v>
      </c>
      <c r="B65" s="4">
        <v>10</v>
      </c>
      <c r="C65" s="4" t="s">
        <v>61</v>
      </c>
      <c r="D65" s="4" t="s">
        <v>193</v>
      </c>
      <c r="E65" s="4">
        <v>52970</v>
      </c>
      <c r="F65" s="100">
        <v>1000</v>
      </c>
      <c r="G65" s="100">
        <v>0</v>
      </c>
      <c r="H65" s="100">
        <v>0</v>
      </c>
      <c r="I65" s="100">
        <v>0</v>
      </c>
      <c r="J65" s="100">
        <v>1000</v>
      </c>
      <c r="K65" s="100">
        <v>0</v>
      </c>
      <c r="L65" s="100">
        <v>-1000</v>
      </c>
      <c r="M65" s="100">
        <v>-1000</v>
      </c>
      <c r="N65" s="101">
        <v>90.195899999999995</v>
      </c>
      <c r="O65" s="98">
        <v>-90195.9</v>
      </c>
      <c r="P65" s="4">
        <v>1</v>
      </c>
      <c r="Q65" s="4" t="b">
        <v>1</v>
      </c>
      <c r="R65" s="4">
        <v>9377</v>
      </c>
      <c r="S65" s="74">
        <f>-Table_dbsvr_Explorer_SettlementInvoices[[#This Row],[DL]]</f>
        <v>0</v>
      </c>
      <c r="T65" s="74">
        <f>-Table_dbsvr_Explorer_SettlementInvoices[[#This Row],[LA]]</f>
        <v>0</v>
      </c>
      <c r="U65" s="99">
        <f>-Table_dbsvr_Explorer_SettlementInvoices[[#This Row],[LineAmount]]</f>
        <v>90195.9</v>
      </c>
    </row>
    <row r="66" spans="1:21" x14ac:dyDescent="0.3">
      <c r="A66" s="4">
        <v>2014</v>
      </c>
      <c r="B66" s="4">
        <v>10</v>
      </c>
      <c r="C66" s="4" t="s">
        <v>61</v>
      </c>
      <c r="D66" s="4" t="s">
        <v>51</v>
      </c>
      <c r="E66" s="4">
        <v>52970</v>
      </c>
      <c r="F66" s="100">
        <v>50000</v>
      </c>
      <c r="G66" s="100">
        <v>99977</v>
      </c>
      <c r="H66" s="100">
        <v>100513</v>
      </c>
      <c r="I66" s="100">
        <v>50304</v>
      </c>
      <c r="J66" s="100">
        <v>49464</v>
      </c>
      <c r="K66" s="100">
        <v>50</v>
      </c>
      <c r="L66" s="100">
        <v>840</v>
      </c>
      <c r="M66" s="100">
        <v>890</v>
      </c>
      <c r="N66" s="101">
        <v>90.195899999999995</v>
      </c>
      <c r="O66" s="98">
        <v>80274.350000000006</v>
      </c>
      <c r="P66" s="4">
        <v>1</v>
      </c>
      <c r="Q66" s="4" t="b">
        <v>1</v>
      </c>
      <c r="R66" s="4">
        <v>9378</v>
      </c>
      <c r="S66" s="74">
        <f>-Table_dbsvr_Explorer_SettlementInvoices[[#This Row],[DL]]</f>
        <v>-100513</v>
      </c>
      <c r="T66" s="74">
        <f>-Table_dbsvr_Explorer_SettlementInvoices[[#This Row],[LA]]</f>
        <v>-50</v>
      </c>
      <c r="U66" s="99">
        <f>-Table_dbsvr_Explorer_SettlementInvoices[[#This Row],[LineAmount]]</f>
        <v>-80274.350000000006</v>
      </c>
    </row>
    <row r="67" spans="1:21" x14ac:dyDescent="0.3">
      <c r="A67" s="4">
        <v>2014</v>
      </c>
      <c r="B67" s="4">
        <v>10</v>
      </c>
      <c r="C67" s="4" t="s">
        <v>61</v>
      </c>
      <c r="D67" s="4" t="s">
        <v>304</v>
      </c>
      <c r="E67" s="4">
        <v>52970</v>
      </c>
      <c r="F67" s="100">
        <v>125057</v>
      </c>
      <c r="G67" s="100">
        <v>125008</v>
      </c>
      <c r="H67" s="100">
        <v>196763</v>
      </c>
      <c r="I67" s="100">
        <v>50003</v>
      </c>
      <c r="J67" s="100">
        <v>53302</v>
      </c>
      <c r="K67" s="100">
        <v>63</v>
      </c>
      <c r="L67" s="100">
        <v>-3299</v>
      </c>
      <c r="M67" s="100">
        <v>-3236</v>
      </c>
      <c r="N67" s="101">
        <v>105.166</v>
      </c>
      <c r="O67" s="98">
        <v>-340317.18</v>
      </c>
      <c r="P67" s="4">
        <v>1</v>
      </c>
      <c r="Q67" s="4" t="b">
        <v>1</v>
      </c>
      <c r="R67" s="4">
        <v>9379</v>
      </c>
      <c r="S67" s="74">
        <f>-Table_dbsvr_Explorer_SettlementInvoices[[#This Row],[DL]]</f>
        <v>-196763</v>
      </c>
      <c r="T67" s="74">
        <f>-Table_dbsvr_Explorer_SettlementInvoices[[#This Row],[LA]]</f>
        <v>-63</v>
      </c>
      <c r="U67" s="99">
        <f>-Table_dbsvr_Explorer_SettlementInvoices[[#This Row],[LineAmount]]</f>
        <v>340317.18</v>
      </c>
    </row>
    <row r="68" spans="1:21" x14ac:dyDescent="0.3">
      <c r="A68" s="4">
        <v>2014</v>
      </c>
      <c r="B68" s="4">
        <v>10</v>
      </c>
      <c r="C68" s="4" t="s">
        <v>61</v>
      </c>
      <c r="D68" s="4" t="s">
        <v>34</v>
      </c>
      <c r="E68" s="4">
        <v>52970</v>
      </c>
      <c r="F68" s="100">
        <v>0</v>
      </c>
      <c r="G68" s="100">
        <v>25005</v>
      </c>
      <c r="H68" s="100">
        <v>24500</v>
      </c>
      <c r="I68" s="100">
        <v>0</v>
      </c>
      <c r="J68" s="100">
        <v>505</v>
      </c>
      <c r="K68" s="100">
        <v>13</v>
      </c>
      <c r="L68" s="100">
        <v>-505</v>
      </c>
      <c r="M68" s="100">
        <v>-492</v>
      </c>
      <c r="N68" s="101">
        <v>105.166</v>
      </c>
      <c r="O68" s="98">
        <v>-51741.67</v>
      </c>
      <c r="P68" s="4">
        <v>1</v>
      </c>
      <c r="Q68" s="4" t="b">
        <v>1</v>
      </c>
      <c r="R68" s="4">
        <v>9380</v>
      </c>
      <c r="S68" s="74">
        <f>-Table_dbsvr_Explorer_SettlementInvoices[[#This Row],[DL]]</f>
        <v>-24500</v>
      </c>
      <c r="T68" s="74">
        <f>-Table_dbsvr_Explorer_SettlementInvoices[[#This Row],[LA]]</f>
        <v>-13</v>
      </c>
      <c r="U68" s="99">
        <f>-Table_dbsvr_Explorer_SettlementInvoices[[#This Row],[LineAmount]]</f>
        <v>51741.67</v>
      </c>
    </row>
    <row r="69" spans="1:21" x14ac:dyDescent="0.3">
      <c r="A69" s="4">
        <v>2014</v>
      </c>
      <c r="B69" s="4">
        <v>10</v>
      </c>
      <c r="C69" s="4" t="s">
        <v>62</v>
      </c>
      <c r="D69" s="4" t="s">
        <v>51</v>
      </c>
      <c r="E69" s="4">
        <v>52971</v>
      </c>
      <c r="F69" s="100">
        <v>21178</v>
      </c>
      <c r="G69" s="100">
        <v>75007</v>
      </c>
      <c r="H69" s="100">
        <v>71169</v>
      </c>
      <c r="I69" s="100">
        <v>25004</v>
      </c>
      <c r="J69" s="100">
        <v>25016</v>
      </c>
      <c r="K69" s="100">
        <v>38</v>
      </c>
      <c r="L69" s="100">
        <v>-12</v>
      </c>
      <c r="M69" s="100">
        <v>26</v>
      </c>
      <c r="N69" s="101">
        <v>90.195899999999995</v>
      </c>
      <c r="O69" s="98">
        <v>2345.09</v>
      </c>
      <c r="P69" s="4">
        <v>1</v>
      </c>
      <c r="Q69" s="4" t="b">
        <v>1</v>
      </c>
      <c r="R69" s="4">
        <v>9381</v>
      </c>
      <c r="S69" s="74">
        <f>-Table_dbsvr_Explorer_SettlementInvoices[[#This Row],[DL]]</f>
        <v>-71169</v>
      </c>
      <c r="T69" s="74">
        <f>-Table_dbsvr_Explorer_SettlementInvoices[[#This Row],[LA]]</f>
        <v>-38</v>
      </c>
      <c r="U69" s="99">
        <f>-Table_dbsvr_Explorer_SettlementInvoices[[#This Row],[LineAmount]]</f>
        <v>-2345.09</v>
      </c>
    </row>
    <row r="70" spans="1:21" x14ac:dyDescent="0.3">
      <c r="A70" s="4">
        <v>2014</v>
      </c>
      <c r="B70" s="4">
        <v>10</v>
      </c>
      <c r="C70" s="4" t="s">
        <v>62</v>
      </c>
      <c r="D70" s="4" t="s">
        <v>304</v>
      </c>
      <c r="E70" s="4">
        <v>52971</v>
      </c>
      <c r="F70" s="100">
        <v>0</v>
      </c>
      <c r="G70" s="100">
        <v>25003</v>
      </c>
      <c r="H70" s="100">
        <v>0</v>
      </c>
      <c r="I70" s="100">
        <v>25040</v>
      </c>
      <c r="J70" s="100">
        <v>25003</v>
      </c>
      <c r="K70" s="100">
        <v>13</v>
      </c>
      <c r="L70" s="100">
        <v>37</v>
      </c>
      <c r="M70" s="100">
        <v>50</v>
      </c>
      <c r="N70" s="101">
        <v>105.166</v>
      </c>
      <c r="O70" s="98">
        <v>5258.3</v>
      </c>
      <c r="P70" s="4">
        <v>1</v>
      </c>
      <c r="Q70" s="4" t="b">
        <v>1</v>
      </c>
      <c r="R70" s="4">
        <v>9382</v>
      </c>
      <c r="S70" s="74">
        <f>-Table_dbsvr_Explorer_SettlementInvoices[[#This Row],[DL]]</f>
        <v>0</v>
      </c>
      <c r="T70" s="74">
        <f>-Table_dbsvr_Explorer_SettlementInvoices[[#This Row],[LA]]</f>
        <v>-13</v>
      </c>
      <c r="U70" s="99">
        <f>-Table_dbsvr_Explorer_SettlementInvoices[[#This Row],[LineAmount]]</f>
        <v>-5258.3</v>
      </c>
    </row>
    <row r="71" spans="1:21" x14ac:dyDescent="0.3">
      <c r="A71" s="4">
        <v>2014</v>
      </c>
      <c r="B71" s="4">
        <v>10</v>
      </c>
      <c r="C71" s="4" t="s">
        <v>63</v>
      </c>
      <c r="D71" s="4" t="s">
        <v>309</v>
      </c>
      <c r="E71" s="4">
        <v>52972</v>
      </c>
      <c r="F71" s="100">
        <v>69498</v>
      </c>
      <c r="G71" s="100">
        <v>50003</v>
      </c>
      <c r="H71" s="100">
        <v>74901</v>
      </c>
      <c r="I71" s="100">
        <v>37329</v>
      </c>
      <c r="J71" s="100">
        <v>44600</v>
      </c>
      <c r="K71" s="100">
        <v>25</v>
      </c>
      <c r="L71" s="100">
        <v>-7271</v>
      </c>
      <c r="M71" s="100">
        <v>-7246</v>
      </c>
      <c r="N71" s="101">
        <v>90.195899999999995</v>
      </c>
      <c r="O71" s="98">
        <v>-653559.49</v>
      </c>
      <c r="P71" s="4">
        <v>1</v>
      </c>
      <c r="Q71" s="4" t="b">
        <v>1</v>
      </c>
      <c r="R71" s="4">
        <v>9383</v>
      </c>
      <c r="S71" s="74">
        <f>-Table_dbsvr_Explorer_SettlementInvoices[[#This Row],[DL]]</f>
        <v>-74901</v>
      </c>
      <c r="T71" s="74">
        <f>-Table_dbsvr_Explorer_SettlementInvoices[[#This Row],[LA]]</f>
        <v>-25</v>
      </c>
      <c r="U71" s="99">
        <f>-Table_dbsvr_Explorer_SettlementInvoices[[#This Row],[LineAmount]]</f>
        <v>653559.49</v>
      </c>
    </row>
    <row r="72" spans="1:21" x14ac:dyDescent="0.3">
      <c r="A72" s="4">
        <v>2014</v>
      </c>
      <c r="B72" s="4">
        <v>10</v>
      </c>
      <c r="C72" s="4" t="s">
        <v>63</v>
      </c>
      <c r="D72" s="4" t="s">
        <v>304</v>
      </c>
      <c r="E72" s="4">
        <v>52972</v>
      </c>
      <c r="F72" s="100">
        <v>0</v>
      </c>
      <c r="G72" s="100">
        <v>25000</v>
      </c>
      <c r="H72" s="100">
        <v>0</v>
      </c>
      <c r="I72" s="100">
        <v>25000</v>
      </c>
      <c r="J72" s="100">
        <v>25000</v>
      </c>
      <c r="K72" s="100">
        <v>12</v>
      </c>
      <c r="L72" s="100">
        <v>0</v>
      </c>
      <c r="M72" s="100">
        <v>12</v>
      </c>
      <c r="N72" s="101">
        <v>105.166</v>
      </c>
      <c r="O72" s="98">
        <v>1261.99</v>
      </c>
      <c r="P72" s="4">
        <v>1</v>
      </c>
      <c r="Q72" s="4" t="b">
        <v>1</v>
      </c>
      <c r="R72" s="4">
        <v>9384</v>
      </c>
      <c r="S72" s="74">
        <f>-Table_dbsvr_Explorer_SettlementInvoices[[#This Row],[DL]]</f>
        <v>0</v>
      </c>
      <c r="T72" s="74">
        <f>-Table_dbsvr_Explorer_SettlementInvoices[[#This Row],[LA]]</f>
        <v>-12</v>
      </c>
      <c r="U72" s="99">
        <f>-Table_dbsvr_Explorer_SettlementInvoices[[#This Row],[LineAmount]]</f>
        <v>-1261.99</v>
      </c>
    </row>
    <row r="73" spans="1:21" x14ac:dyDescent="0.3">
      <c r="A73" s="4">
        <v>2014</v>
      </c>
      <c r="B73" s="4">
        <v>10</v>
      </c>
      <c r="C73" s="4" t="s">
        <v>63</v>
      </c>
      <c r="D73" s="4" t="s">
        <v>305</v>
      </c>
      <c r="E73" s="4">
        <v>52972</v>
      </c>
      <c r="F73" s="100">
        <v>53312</v>
      </c>
      <c r="G73" s="100">
        <v>43002</v>
      </c>
      <c r="H73" s="100">
        <v>67128</v>
      </c>
      <c r="I73" s="100">
        <v>40585</v>
      </c>
      <c r="J73" s="100">
        <v>29186</v>
      </c>
      <c r="K73" s="100">
        <v>22</v>
      </c>
      <c r="L73" s="100">
        <v>11399</v>
      </c>
      <c r="M73" s="100">
        <v>11421</v>
      </c>
      <c r="N73" s="101">
        <v>94.886499999999998</v>
      </c>
      <c r="O73" s="98">
        <v>1083698.72</v>
      </c>
      <c r="P73" s="4">
        <v>1</v>
      </c>
      <c r="Q73" s="4" t="b">
        <v>1</v>
      </c>
      <c r="R73" s="4">
        <v>9385</v>
      </c>
      <c r="S73" s="74">
        <f>-Table_dbsvr_Explorer_SettlementInvoices[[#This Row],[DL]]</f>
        <v>-67128</v>
      </c>
      <c r="T73" s="74">
        <f>-Table_dbsvr_Explorer_SettlementInvoices[[#This Row],[LA]]</f>
        <v>-22</v>
      </c>
      <c r="U73" s="99">
        <f>-Table_dbsvr_Explorer_SettlementInvoices[[#This Row],[LineAmount]]</f>
        <v>-1083698.72</v>
      </c>
    </row>
    <row r="74" spans="1:21" x14ac:dyDescent="0.3">
      <c r="A74" s="4">
        <v>2014</v>
      </c>
      <c r="B74" s="4">
        <v>10</v>
      </c>
      <c r="C74" s="4" t="s">
        <v>63</v>
      </c>
      <c r="D74" s="4" t="s">
        <v>306</v>
      </c>
      <c r="E74" s="4">
        <v>52972</v>
      </c>
      <c r="F74" s="100">
        <v>0</v>
      </c>
      <c r="G74" s="100">
        <v>84935</v>
      </c>
      <c r="H74" s="100">
        <v>164700</v>
      </c>
      <c r="I74" s="100">
        <v>0</v>
      </c>
      <c r="J74" s="100">
        <v>-79765</v>
      </c>
      <c r="K74" s="100">
        <v>0</v>
      </c>
      <c r="L74" s="100">
        <v>79765</v>
      </c>
      <c r="M74" s="100">
        <v>79765</v>
      </c>
      <c r="N74" s="101">
        <v>0</v>
      </c>
      <c r="O74" s="98">
        <v>7204644.8399999999</v>
      </c>
      <c r="P74" s="4">
        <v>1</v>
      </c>
      <c r="Q74" s="4" t="b">
        <v>1</v>
      </c>
      <c r="R74" s="4">
        <v>9386</v>
      </c>
      <c r="S74" s="74">
        <f>-Table_dbsvr_Explorer_SettlementInvoices[[#This Row],[DL]]</f>
        <v>-164700</v>
      </c>
      <c r="T74" s="74">
        <f>-Table_dbsvr_Explorer_SettlementInvoices[[#This Row],[LA]]</f>
        <v>0</v>
      </c>
      <c r="U74" s="99">
        <f>-Table_dbsvr_Explorer_SettlementInvoices[[#This Row],[LineAmount]]</f>
        <v>-7204644.8399999999</v>
      </c>
    </row>
    <row r="75" spans="1:21" x14ac:dyDescent="0.3">
      <c r="A75" s="4">
        <v>2014</v>
      </c>
      <c r="B75" s="4">
        <v>10</v>
      </c>
      <c r="C75" s="4" t="s">
        <v>65</v>
      </c>
      <c r="D75" s="4" t="s">
        <v>310</v>
      </c>
      <c r="E75" s="4">
        <v>52995</v>
      </c>
      <c r="F75" s="100">
        <v>117694</v>
      </c>
      <c r="G75" s="100">
        <v>315006</v>
      </c>
      <c r="H75" s="100">
        <v>386909</v>
      </c>
      <c r="I75" s="100">
        <v>65140</v>
      </c>
      <c r="J75" s="100">
        <v>45791</v>
      </c>
      <c r="K75" s="100">
        <v>158</v>
      </c>
      <c r="L75" s="100">
        <v>19349</v>
      </c>
      <c r="M75" s="100">
        <v>19507</v>
      </c>
      <c r="N75" s="101">
        <v>90.195899999999995</v>
      </c>
      <c r="O75" s="98">
        <v>1759451.42</v>
      </c>
      <c r="P75" s="4">
        <v>1</v>
      </c>
      <c r="Q75" s="4" t="b">
        <v>1</v>
      </c>
      <c r="R75" s="4">
        <v>9387</v>
      </c>
      <c r="S75" s="74">
        <f>-Table_dbsvr_Explorer_SettlementInvoices[[#This Row],[DL]]</f>
        <v>-386909</v>
      </c>
      <c r="T75" s="74">
        <f>-Table_dbsvr_Explorer_SettlementInvoices[[#This Row],[LA]]</f>
        <v>-158</v>
      </c>
      <c r="U75" s="99">
        <f>-Table_dbsvr_Explorer_SettlementInvoices[[#This Row],[LineAmount]]</f>
        <v>-1759451.42</v>
      </c>
    </row>
    <row r="76" spans="1:21" x14ac:dyDescent="0.3">
      <c r="A76" s="4">
        <v>2014</v>
      </c>
      <c r="B76" s="4">
        <v>10</v>
      </c>
      <c r="C76" s="4" t="s">
        <v>65</v>
      </c>
      <c r="D76" s="4" t="s">
        <v>311</v>
      </c>
      <c r="E76" s="4">
        <v>52995</v>
      </c>
      <c r="F76" s="100">
        <v>143587</v>
      </c>
      <c r="G76" s="100">
        <v>280327</v>
      </c>
      <c r="H76" s="100">
        <v>432494</v>
      </c>
      <c r="I76" s="100">
        <v>0</v>
      </c>
      <c r="J76" s="100">
        <v>-8580</v>
      </c>
      <c r="K76" s="100">
        <v>140</v>
      </c>
      <c r="L76" s="100">
        <v>8580</v>
      </c>
      <c r="M76" s="100">
        <v>8720</v>
      </c>
      <c r="N76" s="101">
        <v>90.195899999999995</v>
      </c>
      <c r="O76" s="98">
        <v>786508.25</v>
      </c>
      <c r="P76" s="4">
        <v>1</v>
      </c>
      <c r="Q76" s="4" t="b">
        <v>1</v>
      </c>
      <c r="R76" s="4">
        <v>9388</v>
      </c>
      <c r="S76" s="74">
        <f>-Table_dbsvr_Explorer_SettlementInvoices[[#This Row],[DL]]</f>
        <v>-432494</v>
      </c>
      <c r="T76" s="74">
        <f>-Table_dbsvr_Explorer_SettlementInvoices[[#This Row],[LA]]</f>
        <v>-140</v>
      </c>
      <c r="U76" s="99">
        <f>-Table_dbsvr_Explorer_SettlementInvoices[[#This Row],[LineAmount]]</f>
        <v>-786508.25</v>
      </c>
    </row>
    <row r="77" spans="1:21" x14ac:dyDescent="0.3">
      <c r="A77" s="4">
        <v>2014</v>
      </c>
      <c r="B77" s="4">
        <v>10</v>
      </c>
      <c r="C77" s="4" t="s">
        <v>65</v>
      </c>
      <c r="D77" s="4" t="s">
        <v>303</v>
      </c>
      <c r="E77" s="4">
        <v>52973</v>
      </c>
      <c r="F77" s="100">
        <v>29803</v>
      </c>
      <c r="G77" s="100">
        <v>50011</v>
      </c>
      <c r="H77" s="100">
        <v>18510</v>
      </c>
      <c r="I77" s="100">
        <v>30998</v>
      </c>
      <c r="J77" s="100">
        <v>61304</v>
      </c>
      <c r="K77" s="100">
        <v>25</v>
      </c>
      <c r="L77" s="100">
        <v>-30306</v>
      </c>
      <c r="M77" s="100">
        <v>-30281</v>
      </c>
      <c r="N77" s="101">
        <v>90.195899999999995</v>
      </c>
      <c r="O77" s="98">
        <v>-2731222.05</v>
      </c>
      <c r="P77" s="4">
        <v>1</v>
      </c>
      <c r="Q77" s="4" t="b">
        <v>1</v>
      </c>
      <c r="R77" s="4">
        <v>9389</v>
      </c>
      <c r="S77" s="74">
        <f>-Table_dbsvr_Explorer_SettlementInvoices[[#This Row],[DL]]</f>
        <v>-18510</v>
      </c>
      <c r="T77" s="74">
        <f>-Table_dbsvr_Explorer_SettlementInvoices[[#This Row],[LA]]</f>
        <v>-25</v>
      </c>
      <c r="U77" s="99">
        <f>-Table_dbsvr_Explorer_SettlementInvoices[[#This Row],[LineAmount]]</f>
        <v>2731222.05</v>
      </c>
    </row>
    <row r="78" spans="1:21" x14ac:dyDescent="0.3">
      <c r="A78" s="4">
        <v>2014</v>
      </c>
      <c r="B78" s="4">
        <v>10</v>
      </c>
      <c r="C78" s="4" t="s">
        <v>159</v>
      </c>
      <c r="D78" s="4" t="s">
        <v>308</v>
      </c>
      <c r="E78" s="4">
        <v>52974</v>
      </c>
      <c r="F78" s="100">
        <v>0</v>
      </c>
      <c r="G78" s="100">
        <v>24983</v>
      </c>
      <c r="H78" s="100">
        <v>0</v>
      </c>
      <c r="I78" s="100">
        <v>24983</v>
      </c>
      <c r="J78" s="100">
        <v>24983</v>
      </c>
      <c r="K78" s="100">
        <v>12</v>
      </c>
      <c r="L78" s="100">
        <v>0</v>
      </c>
      <c r="M78" s="100">
        <v>12</v>
      </c>
      <c r="N78" s="101">
        <v>90.195899999999995</v>
      </c>
      <c r="O78" s="98">
        <v>1082.3499999999999</v>
      </c>
      <c r="P78" s="4">
        <v>1</v>
      </c>
      <c r="Q78" s="4" t="b">
        <v>1</v>
      </c>
      <c r="R78" s="4">
        <v>9390</v>
      </c>
      <c r="S78" s="74">
        <f>-Table_dbsvr_Explorer_SettlementInvoices[[#This Row],[DL]]</f>
        <v>0</v>
      </c>
      <c r="T78" s="74">
        <f>-Table_dbsvr_Explorer_SettlementInvoices[[#This Row],[LA]]</f>
        <v>-12</v>
      </c>
      <c r="U78" s="99">
        <f>-Table_dbsvr_Explorer_SettlementInvoices[[#This Row],[LineAmount]]</f>
        <v>-1082.3499999999999</v>
      </c>
    </row>
    <row r="79" spans="1:21" x14ac:dyDescent="0.3">
      <c r="A79" s="4">
        <v>2014</v>
      </c>
      <c r="B79" s="4">
        <v>10</v>
      </c>
      <c r="C79" s="4" t="s">
        <v>159</v>
      </c>
      <c r="D79" s="4" t="s">
        <v>190</v>
      </c>
      <c r="E79" s="4">
        <v>52974</v>
      </c>
      <c r="F79" s="100">
        <v>0</v>
      </c>
      <c r="G79" s="100">
        <v>50001</v>
      </c>
      <c r="H79" s="100">
        <v>50005</v>
      </c>
      <c r="I79" s="100">
        <v>0</v>
      </c>
      <c r="J79" s="100">
        <v>-4</v>
      </c>
      <c r="K79" s="100">
        <v>25</v>
      </c>
      <c r="L79" s="100">
        <v>4</v>
      </c>
      <c r="M79" s="100">
        <v>29</v>
      </c>
      <c r="N79" s="101">
        <v>90.195899999999995</v>
      </c>
      <c r="O79" s="98">
        <v>2615.6799999999998</v>
      </c>
      <c r="P79" s="4">
        <v>1</v>
      </c>
      <c r="Q79" s="4" t="b">
        <v>1</v>
      </c>
      <c r="R79" s="4">
        <v>9391</v>
      </c>
      <c r="S79" s="74">
        <f>-Table_dbsvr_Explorer_SettlementInvoices[[#This Row],[DL]]</f>
        <v>-50005</v>
      </c>
      <c r="T79" s="74">
        <f>-Table_dbsvr_Explorer_SettlementInvoices[[#This Row],[LA]]</f>
        <v>-25</v>
      </c>
      <c r="U79" s="99">
        <f>-Table_dbsvr_Explorer_SettlementInvoices[[#This Row],[LineAmount]]</f>
        <v>-2615.6799999999998</v>
      </c>
    </row>
    <row r="80" spans="1:21" x14ac:dyDescent="0.3">
      <c r="A80" s="4">
        <v>2014</v>
      </c>
      <c r="B80" s="4">
        <v>10</v>
      </c>
      <c r="C80" s="4" t="s">
        <v>159</v>
      </c>
      <c r="D80" s="4" t="s">
        <v>34</v>
      </c>
      <c r="E80" s="4">
        <v>52974</v>
      </c>
      <c r="F80" s="100">
        <v>36995</v>
      </c>
      <c r="G80" s="100">
        <v>125057</v>
      </c>
      <c r="H80" s="100">
        <v>113525</v>
      </c>
      <c r="I80" s="100">
        <v>50591</v>
      </c>
      <c r="J80" s="100">
        <v>48527</v>
      </c>
      <c r="K80" s="100">
        <v>63</v>
      </c>
      <c r="L80" s="100">
        <v>2064</v>
      </c>
      <c r="M80" s="100">
        <v>2127</v>
      </c>
      <c r="N80" s="101">
        <v>105.166</v>
      </c>
      <c r="O80" s="98">
        <v>223688.08</v>
      </c>
      <c r="P80" s="4">
        <v>1</v>
      </c>
      <c r="Q80" s="4" t="b">
        <v>1</v>
      </c>
      <c r="R80" s="4">
        <v>9392</v>
      </c>
      <c r="S80" s="74">
        <f>-Table_dbsvr_Explorer_SettlementInvoices[[#This Row],[DL]]</f>
        <v>-113525</v>
      </c>
      <c r="T80" s="74">
        <f>-Table_dbsvr_Explorer_SettlementInvoices[[#This Row],[LA]]</f>
        <v>-63</v>
      </c>
      <c r="U80" s="99">
        <f>-Table_dbsvr_Explorer_SettlementInvoices[[#This Row],[LineAmount]]</f>
        <v>-223688.08</v>
      </c>
    </row>
    <row r="81" spans="1:21" x14ac:dyDescent="0.3">
      <c r="A81" s="4">
        <v>2014</v>
      </c>
      <c r="B81" s="4">
        <v>10</v>
      </c>
      <c r="C81" s="4" t="s">
        <v>66</v>
      </c>
      <c r="D81" s="4" t="s">
        <v>271</v>
      </c>
      <c r="E81" s="4">
        <v>52975</v>
      </c>
      <c r="F81" s="100">
        <v>0</v>
      </c>
      <c r="G81" s="100">
        <v>0</v>
      </c>
      <c r="H81" s="100">
        <v>0</v>
      </c>
      <c r="I81" s="100">
        <v>0</v>
      </c>
      <c r="J81" s="100">
        <v>0</v>
      </c>
      <c r="K81" s="100">
        <v>0</v>
      </c>
      <c r="L81" s="100">
        <v>0</v>
      </c>
      <c r="M81" s="100">
        <v>0</v>
      </c>
      <c r="N81" s="101">
        <v>0</v>
      </c>
      <c r="O81" s="98">
        <v>-30768.26</v>
      </c>
      <c r="P81" s="4">
        <v>1</v>
      </c>
      <c r="Q81" s="4" t="b">
        <v>1</v>
      </c>
      <c r="R81" s="4">
        <v>9460</v>
      </c>
      <c r="S81" s="74">
        <f>-Table_dbsvr_Explorer_SettlementInvoices[[#This Row],[DL]]</f>
        <v>0</v>
      </c>
      <c r="T81" s="74">
        <f>-Table_dbsvr_Explorer_SettlementInvoices[[#This Row],[LA]]</f>
        <v>0</v>
      </c>
      <c r="U81" s="99">
        <f>-Table_dbsvr_Explorer_SettlementInvoices[[#This Row],[LineAmount]]</f>
        <v>30768.26</v>
      </c>
    </row>
    <row r="82" spans="1:21" x14ac:dyDescent="0.3">
      <c r="A82" s="4">
        <v>2014</v>
      </c>
      <c r="B82" s="4">
        <v>10</v>
      </c>
      <c r="C82" s="4" t="s">
        <v>66</v>
      </c>
      <c r="D82" s="4" t="s">
        <v>42</v>
      </c>
      <c r="E82" s="4">
        <v>52975</v>
      </c>
      <c r="F82" s="100">
        <v>36582</v>
      </c>
      <c r="G82" s="100">
        <v>293031</v>
      </c>
      <c r="H82" s="100">
        <v>319240</v>
      </c>
      <c r="I82" s="100">
        <v>0</v>
      </c>
      <c r="J82" s="100">
        <v>10373</v>
      </c>
      <c r="K82" s="100">
        <v>147</v>
      </c>
      <c r="L82" s="100">
        <v>-10373</v>
      </c>
      <c r="M82" s="100">
        <v>-10226</v>
      </c>
      <c r="N82" s="101">
        <v>109.2064</v>
      </c>
      <c r="O82" s="98">
        <v>-1116744.6499999999</v>
      </c>
      <c r="P82" s="4">
        <v>1</v>
      </c>
      <c r="Q82" s="4" t="b">
        <v>1</v>
      </c>
      <c r="R82" s="4">
        <v>9393</v>
      </c>
      <c r="S82" s="74">
        <f>-Table_dbsvr_Explorer_SettlementInvoices[[#This Row],[DL]]</f>
        <v>-319240</v>
      </c>
      <c r="T82" s="74">
        <f>-Table_dbsvr_Explorer_SettlementInvoices[[#This Row],[LA]]</f>
        <v>-147</v>
      </c>
      <c r="U82" s="99">
        <f>-Table_dbsvr_Explorer_SettlementInvoices[[#This Row],[LineAmount]]</f>
        <v>1116744.6499999999</v>
      </c>
    </row>
    <row r="83" spans="1:21" x14ac:dyDescent="0.3">
      <c r="A83" s="4">
        <v>2014</v>
      </c>
      <c r="B83" s="4">
        <v>10</v>
      </c>
      <c r="C83" s="4" t="s">
        <v>66</v>
      </c>
      <c r="D83" s="4" t="s">
        <v>43</v>
      </c>
      <c r="E83" s="4">
        <v>52975</v>
      </c>
      <c r="F83" s="100">
        <v>128480</v>
      </c>
      <c r="G83" s="100">
        <v>1617934</v>
      </c>
      <c r="H83" s="100">
        <v>1536512</v>
      </c>
      <c r="I83" s="100">
        <v>209095</v>
      </c>
      <c r="J83" s="100">
        <v>209902</v>
      </c>
      <c r="K83" s="100">
        <v>809</v>
      </c>
      <c r="L83" s="100">
        <v>-807</v>
      </c>
      <c r="M83" s="100">
        <v>2</v>
      </c>
      <c r="N83" s="101">
        <v>90.195899999999995</v>
      </c>
      <c r="O83" s="98">
        <v>180.39</v>
      </c>
      <c r="P83" s="4">
        <v>1</v>
      </c>
      <c r="Q83" s="4" t="b">
        <v>1</v>
      </c>
      <c r="R83" s="4">
        <v>9394</v>
      </c>
      <c r="S83" s="74">
        <f>-Table_dbsvr_Explorer_SettlementInvoices[[#This Row],[DL]]</f>
        <v>-1536512</v>
      </c>
      <c r="T83" s="74">
        <f>-Table_dbsvr_Explorer_SettlementInvoices[[#This Row],[LA]]</f>
        <v>-809</v>
      </c>
      <c r="U83" s="99">
        <f>-Table_dbsvr_Explorer_SettlementInvoices[[#This Row],[LineAmount]]</f>
        <v>-180.39</v>
      </c>
    </row>
    <row r="84" spans="1:21" x14ac:dyDescent="0.3">
      <c r="A84" s="4">
        <v>2014</v>
      </c>
      <c r="B84" s="4">
        <v>10</v>
      </c>
      <c r="C84" s="4" t="s">
        <v>66</v>
      </c>
      <c r="D84" s="4" t="s">
        <v>67</v>
      </c>
      <c r="E84" s="4">
        <v>52975</v>
      </c>
      <c r="F84" s="100">
        <v>0</v>
      </c>
      <c r="G84" s="100">
        <v>354243</v>
      </c>
      <c r="H84" s="100">
        <v>348865</v>
      </c>
      <c r="I84" s="100">
        <v>0</v>
      </c>
      <c r="J84" s="100">
        <v>5378</v>
      </c>
      <c r="K84" s="100">
        <v>177</v>
      </c>
      <c r="L84" s="100">
        <v>-5378</v>
      </c>
      <c r="M84" s="100">
        <v>-5201</v>
      </c>
      <c r="N84" s="101">
        <v>90.195899999999995</v>
      </c>
      <c r="O84" s="98">
        <v>-469108.88</v>
      </c>
      <c r="P84" s="4">
        <v>1</v>
      </c>
      <c r="Q84" s="4" t="b">
        <v>1</v>
      </c>
      <c r="R84" s="4">
        <v>9395</v>
      </c>
      <c r="S84" s="74">
        <f>-Table_dbsvr_Explorer_SettlementInvoices[[#This Row],[DL]]</f>
        <v>-348865</v>
      </c>
      <c r="T84" s="74">
        <f>-Table_dbsvr_Explorer_SettlementInvoices[[#This Row],[LA]]</f>
        <v>-177</v>
      </c>
      <c r="U84" s="99">
        <f>-Table_dbsvr_Explorer_SettlementInvoices[[#This Row],[LineAmount]]</f>
        <v>469108.88</v>
      </c>
    </row>
    <row r="85" spans="1:21" x14ac:dyDescent="0.3">
      <c r="A85" s="4">
        <v>2014</v>
      </c>
      <c r="B85" s="4">
        <v>10</v>
      </c>
      <c r="C85" s="4" t="s">
        <v>66</v>
      </c>
      <c r="D85" s="4" t="s">
        <v>304</v>
      </c>
      <c r="E85" s="4">
        <v>52975</v>
      </c>
      <c r="F85" s="100">
        <v>0</v>
      </c>
      <c r="G85" s="100">
        <v>240253</v>
      </c>
      <c r="H85" s="100">
        <v>183026</v>
      </c>
      <c r="I85" s="100">
        <v>57206</v>
      </c>
      <c r="J85" s="100">
        <v>57227</v>
      </c>
      <c r="K85" s="100">
        <v>120</v>
      </c>
      <c r="L85" s="100">
        <v>-21</v>
      </c>
      <c r="M85" s="100">
        <v>99</v>
      </c>
      <c r="N85" s="101">
        <v>105.166</v>
      </c>
      <c r="O85" s="98">
        <v>10411.43</v>
      </c>
      <c r="P85" s="4">
        <v>1</v>
      </c>
      <c r="Q85" s="4" t="b">
        <v>1</v>
      </c>
      <c r="R85" s="4">
        <v>9396</v>
      </c>
      <c r="S85" s="74">
        <f>-Table_dbsvr_Explorer_SettlementInvoices[[#This Row],[DL]]</f>
        <v>-183026</v>
      </c>
      <c r="T85" s="74">
        <f>-Table_dbsvr_Explorer_SettlementInvoices[[#This Row],[LA]]</f>
        <v>-120</v>
      </c>
      <c r="U85" s="99">
        <f>-Table_dbsvr_Explorer_SettlementInvoices[[#This Row],[LineAmount]]</f>
        <v>-10411.43</v>
      </c>
    </row>
    <row r="86" spans="1:21" x14ac:dyDescent="0.3">
      <c r="A86" s="4">
        <v>2014</v>
      </c>
      <c r="B86" s="4">
        <v>10</v>
      </c>
      <c r="C86" s="4" t="s">
        <v>66</v>
      </c>
      <c r="D86" s="4" t="s">
        <v>68</v>
      </c>
      <c r="E86" s="4">
        <v>52975</v>
      </c>
      <c r="F86" s="100">
        <v>83906</v>
      </c>
      <c r="G86" s="100">
        <v>193305</v>
      </c>
      <c r="H86" s="100">
        <v>196829</v>
      </c>
      <c r="I86" s="100">
        <v>71702</v>
      </c>
      <c r="J86" s="100">
        <v>80382</v>
      </c>
      <c r="K86" s="100">
        <v>0</v>
      </c>
      <c r="L86" s="100">
        <v>-8680</v>
      </c>
      <c r="M86" s="100">
        <v>-8680</v>
      </c>
      <c r="N86" s="101">
        <v>105.166</v>
      </c>
      <c r="O86" s="98">
        <v>-912840.88</v>
      </c>
      <c r="P86" s="4">
        <v>1</v>
      </c>
      <c r="Q86" s="4" t="b">
        <v>1</v>
      </c>
      <c r="R86" s="4">
        <v>9397</v>
      </c>
      <c r="S86" s="74">
        <f>-Table_dbsvr_Explorer_SettlementInvoices[[#This Row],[DL]]</f>
        <v>-196829</v>
      </c>
      <c r="T86" s="74">
        <f>-Table_dbsvr_Explorer_SettlementInvoices[[#This Row],[LA]]</f>
        <v>0</v>
      </c>
      <c r="U86" s="99">
        <f>-Table_dbsvr_Explorer_SettlementInvoices[[#This Row],[LineAmount]]</f>
        <v>912840.88</v>
      </c>
    </row>
    <row r="87" spans="1:21" x14ac:dyDescent="0.3">
      <c r="A87" s="4">
        <v>2014</v>
      </c>
      <c r="B87" s="4">
        <v>10</v>
      </c>
      <c r="C87" s="4" t="s">
        <v>66</v>
      </c>
      <c r="D87" s="4" t="s">
        <v>69</v>
      </c>
      <c r="E87" s="4">
        <v>52975</v>
      </c>
      <c r="F87" s="100">
        <v>30857</v>
      </c>
      <c r="G87" s="100">
        <v>1546749</v>
      </c>
      <c r="H87" s="100">
        <v>1392252</v>
      </c>
      <c r="I87" s="100">
        <v>174973</v>
      </c>
      <c r="J87" s="100">
        <v>185354</v>
      </c>
      <c r="K87" s="100">
        <v>773</v>
      </c>
      <c r="L87" s="100">
        <v>-10381</v>
      </c>
      <c r="M87" s="100">
        <v>-9608</v>
      </c>
      <c r="N87" s="101">
        <v>105.166</v>
      </c>
      <c r="O87" s="98">
        <v>-1010434.93</v>
      </c>
      <c r="P87" s="4">
        <v>1</v>
      </c>
      <c r="Q87" s="4" t="b">
        <v>1</v>
      </c>
      <c r="R87" s="4">
        <v>9398</v>
      </c>
      <c r="S87" s="74">
        <f>-Table_dbsvr_Explorer_SettlementInvoices[[#This Row],[DL]]</f>
        <v>-1392252</v>
      </c>
      <c r="T87" s="74">
        <f>-Table_dbsvr_Explorer_SettlementInvoices[[#This Row],[LA]]</f>
        <v>-773</v>
      </c>
      <c r="U87" s="99">
        <f>-Table_dbsvr_Explorer_SettlementInvoices[[#This Row],[LineAmount]]</f>
        <v>1010434.93</v>
      </c>
    </row>
    <row r="88" spans="1:21" x14ac:dyDescent="0.3">
      <c r="A88" s="4">
        <v>2014</v>
      </c>
      <c r="B88" s="4">
        <v>10</v>
      </c>
      <c r="C88" s="4" t="s">
        <v>66</v>
      </c>
      <c r="D88" s="4" t="s">
        <v>305</v>
      </c>
      <c r="E88" s="4">
        <v>52975</v>
      </c>
      <c r="F88" s="100">
        <v>0</v>
      </c>
      <c r="G88" s="100">
        <v>7855</v>
      </c>
      <c r="H88" s="100">
        <v>0</v>
      </c>
      <c r="I88" s="100">
        <v>7855</v>
      </c>
      <c r="J88" s="100">
        <v>7855</v>
      </c>
      <c r="K88" s="100">
        <v>4</v>
      </c>
      <c r="L88" s="100">
        <v>0</v>
      </c>
      <c r="M88" s="100">
        <v>4</v>
      </c>
      <c r="N88" s="101">
        <v>94.886499999999998</v>
      </c>
      <c r="O88" s="98">
        <v>379.55</v>
      </c>
      <c r="P88" s="4">
        <v>1</v>
      </c>
      <c r="Q88" s="4" t="b">
        <v>1</v>
      </c>
      <c r="R88" s="4">
        <v>9399</v>
      </c>
      <c r="S88" s="74">
        <f>-Table_dbsvr_Explorer_SettlementInvoices[[#This Row],[DL]]</f>
        <v>0</v>
      </c>
      <c r="T88" s="74">
        <f>-Table_dbsvr_Explorer_SettlementInvoices[[#This Row],[LA]]</f>
        <v>-4</v>
      </c>
      <c r="U88" s="99">
        <f>-Table_dbsvr_Explorer_SettlementInvoices[[#This Row],[LineAmount]]</f>
        <v>-379.55</v>
      </c>
    </row>
    <row r="89" spans="1:21" x14ac:dyDescent="0.3">
      <c r="A89" s="4">
        <v>2014</v>
      </c>
      <c r="B89" s="4">
        <v>10</v>
      </c>
      <c r="C89" s="4" t="s">
        <v>70</v>
      </c>
      <c r="D89" s="4" t="s">
        <v>308</v>
      </c>
      <c r="E89" s="4">
        <v>52976</v>
      </c>
      <c r="F89" s="100">
        <v>1159</v>
      </c>
      <c r="G89" s="100">
        <v>75047</v>
      </c>
      <c r="H89" s="100">
        <v>74964</v>
      </c>
      <c r="I89" s="100">
        <v>1159</v>
      </c>
      <c r="J89" s="100">
        <v>1242</v>
      </c>
      <c r="K89" s="100">
        <v>38</v>
      </c>
      <c r="L89" s="100">
        <v>-83</v>
      </c>
      <c r="M89" s="100">
        <v>-45</v>
      </c>
      <c r="N89" s="101">
        <v>90.195899999999995</v>
      </c>
      <c r="O89" s="98">
        <v>-4058.82</v>
      </c>
      <c r="P89" s="4">
        <v>1</v>
      </c>
      <c r="Q89" s="4" t="b">
        <v>1</v>
      </c>
      <c r="R89" s="4">
        <v>9400</v>
      </c>
      <c r="S89" s="74">
        <f>-Table_dbsvr_Explorer_SettlementInvoices[[#This Row],[DL]]</f>
        <v>-74964</v>
      </c>
      <c r="T89" s="74">
        <f>-Table_dbsvr_Explorer_SettlementInvoices[[#This Row],[LA]]</f>
        <v>-38</v>
      </c>
      <c r="U89" s="99">
        <f>-Table_dbsvr_Explorer_SettlementInvoices[[#This Row],[LineAmount]]</f>
        <v>4058.82</v>
      </c>
    </row>
    <row r="90" spans="1:21" x14ac:dyDescent="0.3">
      <c r="A90" s="4">
        <v>2014</v>
      </c>
      <c r="B90" s="4">
        <v>10</v>
      </c>
      <c r="C90" s="4" t="s">
        <v>70</v>
      </c>
      <c r="D90" s="4" t="s">
        <v>303</v>
      </c>
      <c r="E90" s="4">
        <v>52976</v>
      </c>
      <c r="F90" s="100">
        <v>0</v>
      </c>
      <c r="G90" s="100">
        <v>25128</v>
      </c>
      <c r="H90" s="100">
        <v>0</v>
      </c>
      <c r="I90" s="100">
        <v>25128</v>
      </c>
      <c r="J90" s="100">
        <v>25128</v>
      </c>
      <c r="K90" s="100">
        <v>13</v>
      </c>
      <c r="L90" s="100">
        <v>0</v>
      </c>
      <c r="M90" s="100">
        <v>13</v>
      </c>
      <c r="N90" s="101">
        <v>90.195899999999995</v>
      </c>
      <c r="O90" s="98">
        <v>1172.55</v>
      </c>
      <c r="P90" s="4">
        <v>1</v>
      </c>
      <c r="Q90" s="4" t="b">
        <v>1</v>
      </c>
      <c r="R90" s="4">
        <v>9401</v>
      </c>
      <c r="S90" s="74">
        <f>-Table_dbsvr_Explorer_SettlementInvoices[[#This Row],[DL]]</f>
        <v>0</v>
      </c>
      <c r="T90" s="74">
        <f>-Table_dbsvr_Explorer_SettlementInvoices[[#This Row],[LA]]</f>
        <v>-13</v>
      </c>
      <c r="U90" s="99">
        <f>-Table_dbsvr_Explorer_SettlementInvoices[[#This Row],[LineAmount]]</f>
        <v>-1172.55</v>
      </c>
    </row>
    <row r="91" spans="1:21" x14ac:dyDescent="0.3">
      <c r="A91" s="4">
        <v>2014</v>
      </c>
      <c r="B91" s="4">
        <v>10</v>
      </c>
      <c r="C91" s="4" t="s">
        <v>72</v>
      </c>
      <c r="D91" s="4" t="s">
        <v>271</v>
      </c>
      <c r="E91" s="4">
        <v>52977</v>
      </c>
      <c r="F91" s="100">
        <v>0</v>
      </c>
      <c r="G91" s="100">
        <v>0</v>
      </c>
      <c r="H91" s="100">
        <v>0</v>
      </c>
      <c r="I91" s="100">
        <v>0</v>
      </c>
      <c r="J91" s="100">
        <v>0</v>
      </c>
      <c r="K91" s="100">
        <v>0</v>
      </c>
      <c r="L91" s="100">
        <v>0</v>
      </c>
      <c r="M91" s="100">
        <v>0</v>
      </c>
      <c r="N91" s="101">
        <v>0</v>
      </c>
      <c r="O91" s="98">
        <v>-4204.83</v>
      </c>
      <c r="P91" s="4">
        <v>1</v>
      </c>
      <c r="Q91" s="4" t="b">
        <v>1</v>
      </c>
      <c r="R91" s="4">
        <v>9461</v>
      </c>
      <c r="S91" s="74">
        <f>-Table_dbsvr_Explorer_SettlementInvoices[[#This Row],[DL]]</f>
        <v>0</v>
      </c>
      <c r="T91" s="74">
        <f>-Table_dbsvr_Explorer_SettlementInvoices[[#This Row],[LA]]</f>
        <v>0</v>
      </c>
      <c r="U91" s="99">
        <f>-Table_dbsvr_Explorer_SettlementInvoices[[#This Row],[LineAmount]]</f>
        <v>4204.83</v>
      </c>
    </row>
    <row r="92" spans="1:21" x14ac:dyDescent="0.3">
      <c r="A92" s="4">
        <v>2014</v>
      </c>
      <c r="B92" s="4">
        <v>10</v>
      </c>
      <c r="C92" s="4" t="s">
        <v>72</v>
      </c>
      <c r="D92" s="4" t="s">
        <v>42</v>
      </c>
      <c r="E92" s="4">
        <v>52977</v>
      </c>
      <c r="F92" s="100">
        <v>7500</v>
      </c>
      <c r="G92" s="100">
        <v>40046</v>
      </c>
      <c r="H92" s="100">
        <v>24899</v>
      </c>
      <c r="I92" s="100">
        <v>22542</v>
      </c>
      <c r="J92" s="100">
        <v>22647</v>
      </c>
      <c r="K92" s="100">
        <v>20</v>
      </c>
      <c r="L92" s="100">
        <v>-105</v>
      </c>
      <c r="M92" s="100">
        <v>-85</v>
      </c>
      <c r="N92" s="101">
        <v>109.2064</v>
      </c>
      <c r="O92" s="98">
        <v>-9282.5400000000009</v>
      </c>
      <c r="P92" s="4">
        <v>1</v>
      </c>
      <c r="Q92" s="4" t="b">
        <v>1</v>
      </c>
      <c r="R92" s="4">
        <v>9402</v>
      </c>
      <c r="S92" s="74">
        <f>-Table_dbsvr_Explorer_SettlementInvoices[[#This Row],[DL]]</f>
        <v>-24899</v>
      </c>
      <c r="T92" s="74">
        <f>-Table_dbsvr_Explorer_SettlementInvoices[[#This Row],[LA]]</f>
        <v>-20</v>
      </c>
      <c r="U92" s="99">
        <f>-Table_dbsvr_Explorer_SettlementInvoices[[#This Row],[LineAmount]]</f>
        <v>9282.5400000000009</v>
      </c>
    </row>
    <row r="93" spans="1:21" x14ac:dyDescent="0.3">
      <c r="A93" s="4">
        <v>2014</v>
      </c>
      <c r="B93" s="4">
        <v>10</v>
      </c>
      <c r="C93" s="4" t="s">
        <v>72</v>
      </c>
      <c r="D93" s="4" t="s">
        <v>43</v>
      </c>
      <c r="E93" s="4">
        <v>52977</v>
      </c>
      <c r="F93" s="100">
        <v>35001</v>
      </c>
      <c r="G93" s="100">
        <v>125006</v>
      </c>
      <c r="H93" s="100">
        <v>147776</v>
      </c>
      <c r="I93" s="100">
        <v>15357</v>
      </c>
      <c r="J93" s="100">
        <v>12231</v>
      </c>
      <c r="K93" s="100">
        <v>63</v>
      </c>
      <c r="L93" s="100">
        <v>3126</v>
      </c>
      <c r="M93" s="100">
        <v>3189</v>
      </c>
      <c r="N93" s="101">
        <v>90.195899999999995</v>
      </c>
      <c r="O93" s="98">
        <v>287634.73</v>
      </c>
      <c r="P93" s="4">
        <v>1</v>
      </c>
      <c r="Q93" s="4" t="b">
        <v>1</v>
      </c>
      <c r="R93" s="4">
        <v>9403</v>
      </c>
      <c r="S93" s="74">
        <f>-Table_dbsvr_Explorer_SettlementInvoices[[#This Row],[DL]]</f>
        <v>-147776</v>
      </c>
      <c r="T93" s="74">
        <f>-Table_dbsvr_Explorer_SettlementInvoices[[#This Row],[LA]]</f>
        <v>-63</v>
      </c>
      <c r="U93" s="99">
        <f>-Table_dbsvr_Explorer_SettlementInvoices[[#This Row],[LineAmount]]</f>
        <v>-287634.73</v>
      </c>
    </row>
    <row r="94" spans="1:21" x14ac:dyDescent="0.3">
      <c r="A94" s="4">
        <v>2014</v>
      </c>
      <c r="B94" s="4">
        <v>10</v>
      </c>
      <c r="C94" s="4" t="s">
        <v>73</v>
      </c>
      <c r="D94" s="4" t="s">
        <v>303</v>
      </c>
      <c r="E94" s="4">
        <v>52978</v>
      </c>
      <c r="F94" s="100">
        <v>53206</v>
      </c>
      <c r="G94" s="100">
        <v>25003</v>
      </c>
      <c r="H94" s="100">
        <v>65831</v>
      </c>
      <c r="I94" s="100">
        <v>8163</v>
      </c>
      <c r="J94" s="100">
        <v>12378</v>
      </c>
      <c r="K94" s="100">
        <v>13</v>
      </c>
      <c r="L94" s="100">
        <v>-4215</v>
      </c>
      <c r="M94" s="100">
        <v>-4202</v>
      </c>
      <c r="N94" s="101">
        <v>90.195899999999995</v>
      </c>
      <c r="O94" s="98">
        <v>-379003.17</v>
      </c>
      <c r="P94" s="4">
        <v>1</v>
      </c>
      <c r="Q94" s="4" t="b">
        <v>1</v>
      </c>
      <c r="R94" s="4">
        <v>9404</v>
      </c>
      <c r="S94" s="74">
        <f>-Table_dbsvr_Explorer_SettlementInvoices[[#This Row],[DL]]</f>
        <v>-65831</v>
      </c>
      <c r="T94" s="74">
        <f>-Table_dbsvr_Explorer_SettlementInvoices[[#This Row],[LA]]</f>
        <v>-13</v>
      </c>
      <c r="U94" s="99">
        <f>-Table_dbsvr_Explorer_SettlementInvoices[[#This Row],[LineAmount]]</f>
        <v>379003.17</v>
      </c>
    </row>
    <row r="95" spans="1:21" x14ac:dyDescent="0.3">
      <c r="A95" s="4">
        <v>2014</v>
      </c>
      <c r="B95" s="4">
        <v>10</v>
      </c>
      <c r="C95" s="4" t="s">
        <v>73</v>
      </c>
      <c r="D95" s="4" t="s">
        <v>190</v>
      </c>
      <c r="E95" s="4">
        <v>52978</v>
      </c>
      <c r="F95" s="100">
        <v>0</v>
      </c>
      <c r="G95" s="100">
        <v>75003</v>
      </c>
      <c r="H95" s="100">
        <v>25002</v>
      </c>
      <c r="I95" s="100">
        <v>50384</v>
      </c>
      <c r="J95" s="100">
        <v>50001</v>
      </c>
      <c r="K95" s="100">
        <v>38</v>
      </c>
      <c r="L95" s="100">
        <v>383</v>
      </c>
      <c r="M95" s="100">
        <v>421</v>
      </c>
      <c r="N95" s="101">
        <v>90.195899999999995</v>
      </c>
      <c r="O95" s="98">
        <v>37972.47</v>
      </c>
      <c r="P95" s="4">
        <v>1</v>
      </c>
      <c r="Q95" s="4" t="b">
        <v>1</v>
      </c>
      <c r="R95" s="4">
        <v>9405</v>
      </c>
      <c r="S95" s="74">
        <f>-Table_dbsvr_Explorer_SettlementInvoices[[#This Row],[DL]]</f>
        <v>-25002</v>
      </c>
      <c r="T95" s="74">
        <f>-Table_dbsvr_Explorer_SettlementInvoices[[#This Row],[LA]]</f>
        <v>-38</v>
      </c>
      <c r="U95" s="99">
        <f>-Table_dbsvr_Explorer_SettlementInvoices[[#This Row],[LineAmount]]</f>
        <v>-37972.47</v>
      </c>
    </row>
    <row r="96" spans="1:21" x14ac:dyDescent="0.3">
      <c r="A96" s="4">
        <v>2014</v>
      </c>
      <c r="B96" s="4">
        <v>10</v>
      </c>
      <c r="C96" s="4" t="s">
        <v>73</v>
      </c>
      <c r="D96" s="4" t="s">
        <v>304</v>
      </c>
      <c r="E96" s="4">
        <v>52978</v>
      </c>
      <c r="F96" s="100">
        <v>25001</v>
      </c>
      <c r="G96" s="100">
        <v>25003</v>
      </c>
      <c r="H96" s="100">
        <v>48624</v>
      </c>
      <c r="I96" s="100">
        <v>0</v>
      </c>
      <c r="J96" s="100">
        <v>1380</v>
      </c>
      <c r="K96" s="100">
        <v>13</v>
      </c>
      <c r="L96" s="100">
        <v>-1380</v>
      </c>
      <c r="M96" s="100">
        <v>-1367</v>
      </c>
      <c r="N96" s="101">
        <v>105.166</v>
      </c>
      <c r="O96" s="98">
        <v>-143761.92000000001</v>
      </c>
      <c r="P96" s="4">
        <v>1</v>
      </c>
      <c r="Q96" s="4" t="b">
        <v>1</v>
      </c>
      <c r="R96" s="4">
        <v>9406</v>
      </c>
      <c r="S96" s="74">
        <f>-Table_dbsvr_Explorer_SettlementInvoices[[#This Row],[DL]]</f>
        <v>-48624</v>
      </c>
      <c r="T96" s="74">
        <f>-Table_dbsvr_Explorer_SettlementInvoices[[#This Row],[LA]]</f>
        <v>-13</v>
      </c>
      <c r="U96" s="99">
        <f>-Table_dbsvr_Explorer_SettlementInvoices[[#This Row],[LineAmount]]</f>
        <v>143761.92000000001</v>
      </c>
    </row>
    <row r="97" spans="1:21" x14ac:dyDescent="0.3">
      <c r="A97" s="4">
        <v>2014</v>
      </c>
      <c r="B97" s="4">
        <v>10</v>
      </c>
      <c r="C97" s="4" t="s">
        <v>73</v>
      </c>
      <c r="D97" s="4" t="s">
        <v>34</v>
      </c>
      <c r="E97" s="4">
        <v>52978</v>
      </c>
      <c r="F97" s="100">
        <v>0</v>
      </c>
      <c r="G97" s="100">
        <v>75065</v>
      </c>
      <c r="H97" s="100">
        <v>24502</v>
      </c>
      <c r="I97" s="100">
        <v>50002</v>
      </c>
      <c r="J97" s="100">
        <v>50563</v>
      </c>
      <c r="K97" s="100">
        <v>38</v>
      </c>
      <c r="L97" s="100">
        <v>-561</v>
      </c>
      <c r="M97" s="100">
        <v>-523</v>
      </c>
      <c r="N97" s="101">
        <v>105.166</v>
      </c>
      <c r="O97" s="98">
        <v>-55001.82</v>
      </c>
      <c r="P97" s="4">
        <v>1</v>
      </c>
      <c r="Q97" s="4" t="b">
        <v>1</v>
      </c>
      <c r="R97" s="4">
        <v>9407</v>
      </c>
      <c r="S97" s="74">
        <f>-Table_dbsvr_Explorer_SettlementInvoices[[#This Row],[DL]]</f>
        <v>-24502</v>
      </c>
      <c r="T97" s="74">
        <f>-Table_dbsvr_Explorer_SettlementInvoices[[#This Row],[LA]]</f>
        <v>-38</v>
      </c>
      <c r="U97" s="99">
        <f>-Table_dbsvr_Explorer_SettlementInvoices[[#This Row],[LineAmount]]</f>
        <v>55001.82</v>
      </c>
    </row>
    <row r="98" spans="1:21" x14ac:dyDescent="0.3">
      <c r="A98" s="4">
        <v>2014</v>
      </c>
      <c r="B98" s="4">
        <v>10</v>
      </c>
      <c r="C98" s="4" t="s">
        <v>74</v>
      </c>
      <c r="D98" s="4" t="s">
        <v>89</v>
      </c>
      <c r="E98" s="4">
        <v>52979</v>
      </c>
      <c r="F98" s="100">
        <v>5800</v>
      </c>
      <c r="G98" s="100">
        <v>0</v>
      </c>
      <c r="H98" s="100">
        <v>0</v>
      </c>
      <c r="I98" s="100">
        <v>5800</v>
      </c>
      <c r="J98" s="100">
        <v>5800</v>
      </c>
      <c r="K98" s="100">
        <v>0</v>
      </c>
      <c r="L98" s="100">
        <v>0</v>
      </c>
      <c r="M98" s="100">
        <v>0</v>
      </c>
      <c r="N98" s="101">
        <v>90.195899999999995</v>
      </c>
      <c r="O98" s="98">
        <v>0</v>
      </c>
      <c r="P98" s="4">
        <v>1</v>
      </c>
      <c r="Q98" s="4" t="b">
        <v>1</v>
      </c>
      <c r="R98" s="4">
        <v>9408</v>
      </c>
      <c r="S98" s="74">
        <f>-Table_dbsvr_Explorer_SettlementInvoices[[#This Row],[DL]]</f>
        <v>0</v>
      </c>
      <c r="T98" s="74">
        <f>-Table_dbsvr_Explorer_SettlementInvoices[[#This Row],[LA]]</f>
        <v>0</v>
      </c>
      <c r="U98" s="99">
        <f>-Table_dbsvr_Explorer_SettlementInvoices[[#This Row],[LineAmount]]</f>
        <v>0</v>
      </c>
    </row>
    <row r="99" spans="1:21" x14ac:dyDescent="0.3">
      <c r="A99" s="4">
        <v>2014</v>
      </c>
      <c r="B99" s="4">
        <v>10</v>
      </c>
      <c r="C99" s="4" t="s">
        <v>74</v>
      </c>
      <c r="D99" s="4" t="s">
        <v>190</v>
      </c>
      <c r="E99" s="4">
        <v>52979</v>
      </c>
      <c r="F99" s="100">
        <v>0</v>
      </c>
      <c r="G99" s="100">
        <v>25000</v>
      </c>
      <c r="H99" s="100">
        <v>25004</v>
      </c>
      <c r="I99" s="100">
        <v>0</v>
      </c>
      <c r="J99" s="100">
        <v>-4</v>
      </c>
      <c r="K99" s="100">
        <v>12</v>
      </c>
      <c r="L99" s="100">
        <v>4</v>
      </c>
      <c r="M99" s="100">
        <v>16</v>
      </c>
      <c r="N99" s="101">
        <v>90.195899999999995</v>
      </c>
      <c r="O99" s="98">
        <v>1443.13</v>
      </c>
      <c r="P99" s="4">
        <v>1</v>
      </c>
      <c r="Q99" s="4" t="b">
        <v>1</v>
      </c>
      <c r="R99" s="4">
        <v>9409</v>
      </c>
      <c r="S99" s="74">
        <f>-Table_dbsvr_Explorer_SettlementInvoices[[#This Row],[DL]]</f>
        <v>-25004</v>
      </c>
      <c r="T99" s="74">
        <f>-Table_dbsvr_Explorer_SettlementInvoices[[#This Row],[LA]]</f>
        <v>-12</v>
      </c>
      <c r="U99" s="99">
        <f>-Table_dbsvr_Explorer_SettlementInvoices[[#This Row],[LineAmount]]</f>
        <v>-1443.13</v>
      </c>
    </row>
    <row r="100" spans="1:21" x14ac:dyDescent="0.3">
      <c r="A100" s="4">
        <v>2014</v>
      </c>
      <c r="B100" s="4">
        <v>10</v>
      </c>
      <c r="C100" s="4" t="s">
        <v>74</v>
      </c>
      <c r="D100" s="4" t="s">
        <v>304</v>
      </c>
      <c r="E100" s="4">
        <v>52979</v>
      </c>
      <c r="F100" s="100">
        <v>60860</v>
      </c>
      <c r="G100" s="100">
        <v>100003</v>
      </c>
      <c r="H100" s="100">
        <v>79505</v>
      </c>
      <c r="I100" s="100">
        <v>78742</v>
      </c>
      <c r="J100" s="100">
        <v>81358</v>
      </c>
      <c r="K100" s="100">
        <v>50</v>
      </c>
      <c r="L100" s="100">
        <v>-2616</v>
      </c>
      <c r="M100" s="100">
        <v>-2566</v>
      </c>
      <c r="N100" s="101">
        <v>105.166</v>
      </c>
      <c r="O100" s="98">
        <v>-269855.96000000002</v>
      </c>
      <c r="P100" s="4">
        <v>1</v>
      </c>
      <c r="Q100" s="4" t="b">
        <v>1</v>
      </c>
      <c r="R100" s="4">
        <v>9410</v>
      </c>
      <c r="S100" s="74">
        <f>-Table_dbsvr_Explorer_SettlementInvoices[[#This Row],[DL]]</f>
        <v>-79505</v>
      </c>
      <c r="T100" s="74">
        <f>-Table_dbsvr_Explorer_SettlementInvoices[[#This Row],[LA]]</f>
        <v>-50</v>
      </c>
      <c r="U100" s="99">
        <f>-Table_dbsvr_Explorer_SettlementInvoices[[#This Row],[LineAmount]]</f>
        <v>269855.96000000002</v>
      </c>
    </row>
    <row r="101" spans="1:21" x14ac:dyDescent="0.3">
      <c r="A101" s="4">
        <v>2014</v>
      </c>
      <c r="B101" s="4">
        <v>10</v>
      </c>
      <c r="C101" s="4" t="s">
        <v>74</v>
      </c>
      <c r="D101" s="4" t="s">
        <v>34</v>
      </c>
      <c r="E101" s="4">
        <v>52979</v>
      </c>
      <c r="F101" s="100">
        <v>100929</v>
      </c>
      <c r="G101" s="100">
        <v>150014</v>
      </c>
      <c r="H101" s="100">
        <v>181289</v>
      </c>
      <c r="I101" s="100">
        <v>65615</v>
      </c>
      <c r="J101" s="100">
        <v>69654</v>
      </c>
      <c r="K101" s="100">
        <v>75</v>
      </c>
      <c r="L101" s="100">
        <v>-4039</v>
      </c>
      <c r="M101" s="100">
        <v>-3964</v>
      </c>
      <c r="N101" s="101">
        <v>105.166</v>
      </c>
      <c r="O101" s="98">
        <v>-416878.02</v>
      </c>
      <c r="P101" s="4">
        <v>1</v>
      </c>
      <c r="Q101" s="4" t="b">
        <v>1</v>
      </c>
      <c r="R101" s="4">
        <v>9411</v>
      </c>
      <c r="S101" s="74">
        <f>-Table_dbsvr_Explorer_SettlementInvoices[[#This Row],[DL]]</f>
        <v>-181289</v>
      </c>
      <c r="T101" s="74">
        <f>-Table_dbsvr_Explorer_SettlementInvoices[[#This Row],[LA]]</f>
        <v>-75</v>
      </c>
      <c r="U101" s="99">
        <f>-Table_dbsvr_Explorer_SettlementInvoices[[#This Row],[LineAmount]]</f>
        <v>416878.02</v>
      </c>
    </row>
    <row r="102" spans="1:21" x14ac:dyDescent="0.3">
      <c r="A102" s="4">
        <v>2014</v>
      </c>
      <c r="B102" s="4">
        <v>10</v>
      </c>
      <c r="C102" s="4" t="s">
        <v>75</v>
      </c>
      <c r="D102" s="4" t="s">
        <v>308</v>
      </c>
      <c r="E102" s="4">
        <v>52980</v>
      </c>
      <c r="F102" s="100">
        <v>0</v>
      </c>
      <c r="G102" s="100">
        <v>25029</v>
      </c>
      <c r="H102" s="100">
        <v>25028</v>
      </c>
      <c r="I102" s="100">
        <v>0</v>
      </c>
      <c r="J102" s="100">
        <v>1</v>
      </c>
      <c r="K102" s="100">
        <v>13</v>
      </c>
      <c r="L102" s="100">
        <v>-1</v>
      </c>
      <c r="M102" s="100">
        <v>12</v>
      </c>
      <c r="N102" s="101">
        <v>90.195899999999995</v>
      </c>
      <c r="O102" s="98">
        <v>1082.3499999999999</v>
      </c>
      <c r="P102" s="4">
        <v>1</v>
      </c>
      <c r="Q102" s="4" t="b">
        <v>1</v>
      </c>
      <c r="R102" s="4">
        <v>9412</v>
      </c>
      <c r="S102" s="74">
        <f>-Table_dbsvr_Explorer_SettlementInvoices[[#This Row],[DL]]</f>
        <v>-25028</v>
      </c>
      <c r="T102" s="74">
        <f>-Table_dbsvr_Explorer_SettlementInvoices[[#This Row],[LA]]</f>
        <v>-13</v>
      </c>
      <c r="U102" s="99">
        <f>-Table_dbsvr_Explorer_SettlementInvoices[[#This Row],[LineAmount]]</f>
        <v>-1082.3499999999999</v>
      </c>
    </row>
    <row r="103" spans="1:21" x14ac:dyDescent="0.3">
      <c r="A103" s="4">
        <v>2014</v>
      </c>
      <c r="B103" s="4">
        <v>10</v>
      </c>
      <c r="C103" s="4" t="s">
        <v>75</v>
      </c>
      <c r="D103" s="4" t="s">
        <v>303</v>
      </c>
      <c r="E103" s="4">
        <v>52980</v>
      </c>
      <c r="F103" s="100">
        <v>25461</v>
      </c>
      <c r="G103" s="100">
        <v>150021</v>
      </c>
      <c r="H103" s="100">
        <v>138685</v>
      </c>
      <c r="I103" s="100">
        <v>29814</v>
      </c>
      <c r="J103" s="100">
        <v>36797</v>
      </c>
      <c r="K103" s="100">
        <v>75</v>
      </c>
      <c r="L103" s="100">
        <v>-6983</v>
      </c>
      <c r="M103" s="100">
        <v>-6908</v>
      </c>
      <c r="N103" s="101">
        <v>90.195899999999995</v>
      </c>
      <c r="O103" s="98">
        <v>-623073.28000000003</v>
      </c>
      <c r="P103" s="4">
        <v>1</v>
      </c>
      <c r="Q103" s="4" t="b">
        <v>1</v>
      </c>
      <c r="R103" s="4">
        <v>9413</v>
      </c>
      <c r="S103" s="74">
        <f>-Table_dbsvr_Explorer_SettlementInvoices[[#This Row],[DL]]</f>
        <v>-138685</v>
      </c>
      <c r="T103" s="74">
        <f>-Table_dbsvr_Explorer_SettlementInvoices[[#This Row],[LA]]</f>
        <v>-75</v>
      </c>
      <c r="U103" s="99">
        <f>-Table_dbsvr_Explorer_SettlementInvoices[[#This Row],[LineAmount]]</f>
        <v>623073.28000000003</v>
      </c>
    </row>
    <row r="104" spans="1:21" x14ac:dyDescent="0.3">
      <c r="A104" s="4">
        <v>2014</v>
      </c>
      <c r="B104" s="4">
        <v>10</v>
      </c>
      <c r="C104" s="4" t="s">
        <v>75</v>
      </c>
      <c r="D104" s="4" t="s">
        <v>43</v>
      </c>
      <c r="E104" s="4">
        <v>52980</v>
      </c>
      <c r="F104" s="100">
        <v>0</v>
      </c>
      <c r="G104" s="100">
        <v>25002</v>
      </c>
      <c r="H104" s="100">
        <v>0</v>
      </c>
      <c r="I104" s="100">
        <v>25002</v>
      </c>
      <c r="J104" s="100">
        <v>25002</v>
      </c>
      <c r="K104" s="100">
        <v>13</v>
      </c>
      <c r="L104" s="100">
        <v>0</v>
      </c>
      <c r="M104" s="100">
        <v>13</v>
      </c>
      <c r="N104" s="101">
        <v>90.195899999999995</v>
      </c>
      <c r="O104" s="98">
        <v>1172.55</v>
      </c>
      <c r="P104" s="4">
        <v>1</v>
      </c>
      <c r="Q104" s="4" t="b">
        <v>1</v>
      </c>
      <c r="R104" s="4">
        <v>9414</v>
      </c>
      <c r="S104" s="74">
        <f>-Table_dbsvr_Explorer_SettlementInvoices[[#This Row],[DL]]</f>
        <v>0</v>
      </c>
      <c r="T104" s="74">
        <f>-Table_dbsvr_Explorer_SettlementInvoices[[#This Row],[LA]]</f>
        <v>-13</v>
      </c>
      <c r="U104" s="99">
        <f>-Table_dbsvr_Explorer_SettlementInvoices[[#This Row],[LineAmount]]</f>
        <v>-1172.55</v>
      </c>
    </row>
    <row r="105" spans="1:21" x14ac:dyDescent="0.3">
      <c r="A105" s="4">
        <v>2014</v>
      </c>
      <c r="B105" s="4">
        <v>10</v>
      </c>
      <c r="C105" s="4" t="s">
        <v>75</v>
      </c>
      <c r="D105" s="4" t="s">
        <v>48</v>
      </c>
      <c r="E105" s="4">
        <v>52980</v>
      </c>
      <c r="F105" s="100">
        <v>0</v>
      </c>
      <c r="G105" s="100">
        <v>57006</v>
      </c>
      <c r="H105" s="100">
        <v>54919</v>
      </c>
      <c r="I105" s="100">
        <v>0</v>
      </c>
      <c r="J105" s="100">
        <v>2087</v>
      </c>
      <c r="K105" s="100">
        <v>29</v>
      </c>
      <c r="L105" s="100">
        <v>-2087</v>
      </c>
      <c r="M105" s="100">
        <v>-2058</v>
      </c>
      <c r="N105" s="101">
        <v>90.195899999999995</v>
      </c>
      <c r="O105" s="98">
        <v>-185623.16</v>
      </c>
      <c r="P105" s="4">
        <v>1</v>
      </c>
      <c r="Q105" s="4" t="b">
        <v>1</v>
      </c>
      <c r="R105" s="4">
        <v>9415</v>
      </c>
      <c r="S105" s="74">
        <f>-Table_dbsvr_Explorer_SettlementInvoices[[#This Row],[DL]]</f>
        <v>-54919</v>
      </c>
      <c r="T105" s="74">
        <f>-Table_dbsvr_Explorer_SettlementInvoices[[#This Row],[LA]]</f>
        <v>-29</v>
      </c>
      <c r="U105" s="99">
        <f>-Table_dbsvr_Explorer_SettlementInvoices[[#This Row],[LineAmount]]</f>
        <v>185623.16</v>
      </c>
    </row>
    <row r="106" spans="1:21" x14ac:dyDescent="0.3">
      <c r="A106" s="4">
        <v>2014</v>
      </c>
      <c r="B106" s="4">
        <v>10</v>
      </c>
      <c r="C106" s="4" t="s">
        <v>75</v>
      </c>
      <c r="D106" s="4" t="s">
        <v>51</v>
      </c>
      <c r="E106" s="4">
        <v>52980</v>
      </c>
      <c r="F106" s="100">
        <v>0</v>
      </c>
      <c r="G106" s="100">
        <v>80103</v>
      </c>
      <c r="H106" s="100">
        <v>80186</v>
      </c>
      <c r="I106" s="100">
        <v>0</v>
      </c>
      <c r="J106" s="100">
        <v>-83</v>
      </c>
      <c r="K106" s="100">
        <v>40</v>
      </c>
      <c r="L106" s="100">
        <v>83</v>
      </c>
      <c r="M106" s="100">
        <v>123</v>
      </c>
      <c r="N106" s="101">
        <v>90.195899999999995</v>
      </c>
      <c r="O106" s="98">
        <v>11094.1</v>
      </c>
      <c r="P106" s="4">
        <v>1</v>
      </c>
      <c r="Q106" s="4" t="b">
        <v>1</v>
      </c>
      <c r="R106" s="4">
        <v>9416</v>
      </c>
      <c r="S106" s="74">
        <f>-Table_dbsvr_Explorer_SettlementInvoices[[#This Row],[DL]]</f>
        <v>-80186</v>
      </c>
      <c r="T106" s="74">
        <f>-Table_dbsvr_Explorer_SettlementInvoices[[#This Row],[LA]]</f>
        <v>-40</v>
      </c>
      <c r="U106" s="99">
        <f>-Table_dbsvr_Explorer_SettlementInvoices[[#This Row],[LineAmount]]</f>
        <v>-11094.1</v>
      </c>
    </row>
    <row r="107" spans="1:21" x14ac:dyDescent="0.3">
      <c r="A107" s="4">
        <v>2014</v>
      </c>
      <c r="B107" s="4">
        <v>10</v>
      </c>
      <c r="C107" s="4" t="s">
        <v>75</v>
      </c>
      <c r="D107" s="4" t="s">
        <v>302</v>
      </c>
      <c r="E107" s="4">
        <v>52980</v>
      </c>
      <c r="F107" s="100">
        <v>281411</v>
      </c>
      <c r="G107" s="100">
        <v>172388</v>
      </c>
      <c r="H107" s="100">
        <v>388027</v>
      </c>
      <c r="I107" s="100">
        <v>54409</v>
      </c>
      <c r="J107" s="100">
        <v>65772</v>
      </c>
      <c r="K107" s="100">
        <v>86</v>
      </c>
      <c r="L107" s="100">
        <v>-11363</v>
      </c>
      <c r="M107" s="100">
        <v>-11277</v>
      </c>
      <c r="N107" s="101">
        <v>103.3678</v>
      </c>
      <c r="O107" s="98">
        <v>-1165678.68</v>
      </c>
      <c r="P107" s="4">
        <v>1</v>
      </c>
      <c r="Q107" s="4" t="b">
        <v>1</v>
      </c>
      <c r="R107" s="4">
        <v>9417</v>
      </c>
      <c r="S107" s="74">
        <f>-Table_dbsvr_Explorer_SettlementInvoices[[#This Row],[DL]]</f>
        <v>-388027</v>
      </c>
      <c r="T107" s="74">
        <f>-Table_dbsvr_Explorer_SettlementInvoices[[#This Row],[LA]]</f>
        <v>-86</v>
      </c>
      <c r="U107" s="99">
        <f>-Table_dbsvr_Explorer_SettlementInvoices[[#This Row],[LineAmount]]</f>
        <v>1165678.68</v>
      </c>
    </row>
    <row r="108" spans="1:21" x14ac:dyDescent="0.3">
      <c r="A108" s="4">
        <v>2014</v>
      </c>
      <c r="B108" s="4">
        <v>10</v>
      </c>
      <c r="C108" s="4" t="s">
        <v>75</v>
      </c>
      <c r="D108" s="4" t="s">
        <v>304</v>
      </c>
      <c r="E108" s="4">
        <v>52980</v>
      </c>
      <c r="F108" s="100">
        <v>151589</v>
      </c>
      <c r="G108" s="100">
        <v>260058</v>
      </c>
      <c r="H108" s="100">
        <v>352940</v>
      </c>
      <c r="I108" s="100">
        <v>52502</v>
      </c>
      <c r="J108" s="100">
        <v>58707</v>
      </c>
      <c r="K108" s="100">
        <v>130</v>
      </c>
      <c r="L108" s="100">
        <v>-6205</v>
      </c>
      <c r="M108" s="100">
        <v>-6075</v>
      </c>
      <c r="N108" s="101">
        <v>105.166</v>
      </c>
      <c r="O108" s="98">
        <v>-638883.44999999995</v>
      </c>
      <c r="P108" s="4">
        <v>1</v>
      </c>
      <c r="Q108" s="4" t="b">
        <v>1</v>
      </c>
      <c r="R108" s="4">
        <v>9418</v>
      </c>
      <c r="S108" s="74">
        <f>-Table_dbsvr_Explorer_SettlementInvoices[[#This Row],[DL]]</f>
        <v>-352940</v>
      </c>
      <c r="T108" s="74">
        <f>-Table_dbsvr_Explorer_SettlementInvoices[[#This Row],[LA]]</f>
        <v>-130</v>
      </c>
      <c r="U108" s="99">
        <f>-Table_dbsvr_Explorer_SettlementInvoices[[#This Row],[LineAmount]]</f>
        <v>638883.44999999995</v>
      </c>
    </row>
    <row r="109" spans="1:21" x14ac:dyDescent="0.3">
      <c r="A109" s="4">
        <v>2014</v>
      </c>
      <c r="B109" s="4">
        <v>10</v>
      </c>
      <c r="C109" s="4" t="s">
        <v>75</v>
      </c>
      <c r="D109" s="4" t="s">
        <v>34</v>
      </c>
      <c r="E109" s="4">
        <v>52980</v>
      </c>
      <c r="F109" s="100">
        <v>264846</v>
      </c>
      <c r="G109" s="100">
        <v>225000</v>
      </c>
      <c r="H109" s="100">
        <v>480104</v>
      </c>
      <c r="I109" s="100">
        <v>0</v>
      </c>
      <c r="J109" s="100">
        <v>9742</v>
      </c>
      <c r="K109" s="100">
        <v>112</v>
      </c>
      <c r="L109" s="100">
        <v>-9742</v>
      </c>
      <c r="M109" s="100">
        <v>-9630</v>
      </c>
      <c r="N109" s="101">
        <v>105.166</v>
      </c>
      <c r="O109" s="98">
        <v>-1012748.58</v>
      </c>
      <c r="P109" s="4">
        <v>1</v>
      </c>
      <c r="Q109" s="4" t="b">
        <v>1</v>
      </c>
      <c r="R109" s="4">
        <v>9419</v>
      </c>
      <c r="S109" s="74">
        <f>-Table_dbsvr_Explorer_SettlementInvoices[[#This Row],[DL]]</f>
        <v>-480104</v>
      </c>
      <c r="T109" s="74">
        <f>-Table_dbsvr_Explorer_SettlementInvoices[[#This Row],[LA]]</f>
        <v>-112</v>
      </c>
      <c r="U109" s="99">
        <f>-Table_dbsvr_Explorer_SettlementInvoices[[#This Row],[LineAmount]]</f>
        <v>1012748.58</v>
      </c>
    </row>
    <row r="110" spans="1:21" x14ac:dyDescent="0.3">
      <c r="A110" s="4">
        <v>2014</v>
      </c>
      <c r="B110" s="4">
        <v>10</v>
      </c>
      <c r="C110" s="4" t="s">
        <v>76</v>
      </c>
      <c r="D110" s="4" t="s">
        <v>271</v>
      </c>
      <c r="E110" s="4">
        <v>52981</v>
      </c>
      <c r="F110" s="100">
        <v>0</v>
      </c>
      <c r="G110" s="100">
        <v>0</v>
      </c>
      <c r="H110" s="100">
        <v>0</v>
      </c>
      <c r="I110" s="100">
        <v>0</v>
      </c>
      <c r="J110" s="100">
        <v>0</v>
      </c>
      <c r="K110" s="100">
        <v>0</v>
      </c>
      <c r="L110" s="100">
        <v>0</v>
      </c>
      <c r="M110" s="100">
        <v>0</v>
      </c>
      <c r="N110" s="101">
        <v>0</v>
      </c>
      <c r="O110" s="98">
        <v>-4725.42</v>
      </c>
      <c r="P110" s="4">
        <v>1</v>
      </c>
      <c r="Q110" s="4" t="b">
        <v>1</v>
      </c>
      <c r="R110" s="4">
        <v>9462</v>
      </c>
      <c r="S110" s="74">
        <f>-Table_dbsvr_Explorer_SettlementInvoices[[#This Row],[DL]]</f>
        <v>0</v>
      </c>
      <c r="T110" s="74">
        <f>-Table_dbsvr_Explorer_SettlementInvoices[[#This Row],[LA]]</f>
        <v>0</v>
      </c>
      <c r="U110" s="99">
        <f>-Table_dbsvr_Explorer_SettlementInvoices[[#This Row],[LineAmount]]</f>
        <v>4725.42</v>
      </c>
    </row>
    <row r="111" spans="1:21" x14ac:dyDescent="0.3">
      <c r="A111" s="4">
        <v>2014</v>
      </c>
      <c r="B111" s="4">
        <v>10</v>
      </c>
      <c r="C111" s="4" t="s">
        <v>76</v>
      </c>
      <c r="D111" s="4" t="s">
        <v>119</v>
      </c>
      <c r="E111" s="4">
        <v>52981</v>
      </c>
      <c r="F111" s="100">
        <v>14198</v>
      </c>
      <c r="G111" s="100">
        <v>0</v>
      </c>
      <c r="H111" s="100">
        <v>9439</v>
      </c>
      <c r="I111" s="100">
        <v>0</v>
      </c>
      <c r="J111" s="100">
        <v>4759</v>
      </c>
      <c r="K111" s="100">
        <v>0</v>
      </c>
      <c r="L111" s="100">
        <v>-4759</v>
      </c>
      <c r="M111" s="100">
        <v>-4759</v>
      </c>
      <c r="N111" s="101">
        <v>109.2064</v>
      </c>
      <c r="O111" s="98">
        <v>-519713.26</v>
      </c>
      <c r="P111" s="4">
        <v>1</v>
      </c>
      <c r="Q111" s="4" t="b">
        <v>1</v>
      </c>
      <c r="R111" s="4">
        <v>9420</v>
      </c>
      <c r="S111" s="74">
        <f>-Table_dbsvr_Explorer_SettlementInvoices[[#This Row],[DL]]</f>
        <v>-9439</v>
      </c>
      <c r="T111" s="74">
        <f>-Table_dbsvr_Explorer_SettlementInvoices[[#This Row],[LA]]</f>
        <v>0</v>
      </c>
      <c r="U111" s="99">
        <f>-Table_dbsvr_Explorer_SettlementInvoices[[#This Row],[LineAmount]]</f>
        <v>519713.26</v>
      </c>
    </row>
    <row r="112" spans="1:21" x14ac:dyDescent="0.3">
      <c r="A112" s="4">
        <v>2014</v>
      </c>
      <c r="B112" s="4">
        <v>10</v>
      </c>
      <c r="C112" s="4" t="s">
        <v>76</v>
      </c>
      <c r="D112" s="4" t="s">
        <v>42</v>
      </c>
      <c r="E112" s="4">
        <v>52981</v>
      </c>
      <c r="F112" s="100">
        <v>29093</v>
      </c>
      <c r="G112" s="100">
        <v>20004</v>
      </c>
      <c r="H112" s="100">
        <v>38979</v>
      </c>
      <c r="I112" s="100">
        <v>9000</v>
      </c>
      <c r="J112" s="100">
        <v>10118</v>
      </c>
      <c r="K112" s="100">
        <v>10</v>
      </c>
      <c r="L112" s="100">
        <v>-1118</v>
      </c>
      <c r="M112" s="100">
        <v>-1108</v>
      </c>
      <c r="N112" s="101">
        <v>109.2064</v>
      </c>
      <c r="O112" s="98">
        <v>-121000.69</v>
      </c>
      <c r="P112" s="4">
        <v>1</v>
      </c>
      <c r="Q112" s="4" t="b">
        <v>1</v>
      </c>
      <c r="R112" s="4">
        <v>9421</v>
      </c>
      <c r="S112" s="74">
        <f>-Table_dbsvr_Explorer_SettlementInvoices[[#This Row],[DL]]</f>
        <v>-38979</v>
      </c>
      <c r="T112" s="74">
        <f>-Table_dbsvr_Explorer_SettlementInvoices[[#This Row],[LA]]</f>
        <v>-10</v>
      </c>
      <c r="U112" s="99">
        <f>-Table_dbsvr_Explorer_SettlementInvoices[[#This Row],[LineAmount]]</f>
        <v>121000.69</v>
      </c>
    </row>
    <row r="113" spans="1:21" x14ac:dyDescent="0.3">
      <c r="A113" s="4">
        <v>2014</v>
      </c>
      <c r="B113" s="4">
        <v>10</v>
      </c>
      <c r="C113" s="4" t="s">
        <v>76</v>
      </c>
      <c r="D113" s="4" t="s">
        <v>50</v>
      </c>
      <c r="E113" s="4">
        <v>52981</v>
      </c>
      <c r="F113" s="100">
        <v>0</v>
      </c>
      <c r="G113" s="100">
        <v>25000</v>
      </c>
      <c r="H113" s="100">
        <v>21802</v>
      </c>
      <c r="I113" s="100">
        <v>0</v>
      </c>
      <c r="J113" s="100">
        <v>3198</v>
      </c>
      <c r="K113" s="100">
        <v>12</v>
      </c>
      <c r="L113" s="100">
        <v>-3198</v>
      </c>
      <c r="M113" s="100">
        <v>-3186</v>
      </c>
      <c r="N113" s="101">
        <v>109.2064</v>
      </c>
      <c r="O113" s="98">
        <v>-347931.59</v>
      </c>
      <c r="P113" s="4">
        <v>1</v>
      </c>
      <c r="Q113" s="4" t="b">
        <v>1</v>
      </c>
      <c r="R113" s="4">
        <v>9422</v>
      </c>
      <c r="S113" s="74">
        <f>-Table_dbsvr_Explorer_SettlementInvoices[[#This Row],[DL]]</f>
        <v>-21802</v>
      </c>
      <c r="T113" s="74">
        <f>-Table_dbsvr_Explorer_SettlementInvoices[[#This Row],[LA]]</f>
        <v>-12</v>
      </c>
      <c r="U113" s="99">
        <f>-Table_dbsvr_Explorer_SettlementInvoices[[#This Row],[LineAmount]]</f>
        <v>347931.59</v>
      </c>
    </row>
    <row r="114" spans="1:21" x14ac:dyDescent="0.3">
      <c r="A114" s="4">
        <v>2014</v>
      </c>
      <c r="B114" s="4">
        <v>10</v>
      </c>
      <c r="C114" s="4" t="s">
        <v>76</v>
      </c>
      <c r="D114" s="4" t="s">
        <v>308</v>
      </c>
      <c r="E114" s="4">
        <v>52981</v>
      </c>
      <c r="F114" s="100">
        <v>0</v>
      </c>
      <c r="G114" s="100">
        <v>25001</v>
      </c>
      <c r="H114" s="100">
        <v>25354</v>
      </c>
      <c r="I114" s="100">
        <v>0</v>
      </c>
      <c r="J114" s="100">
        <v>-353</v>
      </c>
      <c r="K114" s="100">
        <v>13</v>
      </c>
      <c r="L114" s="100">
        <v>353</v>
      </c>
      <c r="M114" s="100">
        <v>366</v>
      </c>
      <c r="N114" s="101">
        <v>90.195899999999995</v>
      </c>
      <c r="O114" s="98">
        <v>33011.699999999997</v>
      </c>
      <c r="P114" s="4">
        <v>1</v>
      </c>
      <c r="Q114" s="4" t="b">
        <v>1</v>
      </c>
      <c r="R114" s="4">
        <v>9423</v>
      </c>
      <c r="S114" s="74">
        <f>-Table_dbsvr_Explorer_SettlementInvoices[[#This Row],[DL]]</f>
        <v>-25354</v>
      </c>
      <c r="T114" s="74">
        <f>-Table_dbsvr_Explorer_SettlementInvoices[[#This Row],[LA]]</f>
        <v>-13</v>
      </c>
      <c r="U114" s="99">
        <f>-Table_dbsvr_Explorer_SettlementInvoices[[#This Row],[LineAmount]]</f>
        <v>-33011.699999999997</v>
      </c>
    </row>
    <row r="115" spans="1:21" x14ac:dyDescent="0.3">
      <c r="A115" s="4">
        <v>2014</v>
      </c>
      <c r="B115" s="4">
        <v>10</v>
      </c>
      <c r="C115" s="4" t="s">
        <v>76</v>
      </c>
      <c r="D115" s="4" t="s">
        <v>89</v>
      </c>
      <c r="E115" s="4">
        <v>52981</v>
      </c>
      <c r="F115" s="100">
        <v>30387</v>
      </c>
      <c r="G115" s="100">
        <v>0</v>
      </c>
      <c r="H115" s="100">
        <v>24225</v>
      </c>
      <c r="I115" s="100">
        <v>0</v>
      </c>
      <c r="J115" s="100">
        <v>6162</v>
      </c>
      <c r="K115" s="100">
        <v>0</v>
      </c>
      <c r="L115" s="100">
        <v>-6162</v>
      </c>
      <c r="M115" s="100">
        <v>-6162</v>
      </c>
      <c r="N115" s="101">
        <v>90.195899999999995</v>
      </c>
      <c r="O115" s="98">
        <v>-555787.14</v>
      </c>
      <c r="P115" s="4">
        <v>1</v>
      </c>
      <c r="Q115" s="4" t="b">
        <v>1</v>
      </c>
      <c r="R115" s="4">
        <v>9424</v>
      </c>
      <c r="S115" s="74">
        <f>-Table_dbsvr_Explorer_SettlementInvoices[[#This Row],[DL]]</f>
        <v>-24225</v>
      </c>
      <c r="T115" s="74">
        <f>-Table_dbsvr_Explorer_SettlementInvoices[[#This Row],[LA]]</f>
        <v>0</v>
      </c>
      <c r="U115" s="99">
        <f>-Table_dbsvr_Explorer_SettlementInvoices[[#This Row],[LineAmount]]</f>
        <v>555787.14</v>
      </c>
    </row>
    <row r="116" spans="1:21" x14ac:dyDescent="0.3">
      <c r="A116" s="4">
        <v>2014</v>
      </c>
      <c r="B116" s="4">
        <v>10</v>
      </c>
      <c r="C116" s="4" t="s">
        <v>76</v>
      </c>
      <c r="D116" s="4" t="s">
        <v>43</v>
      </c>
      <c r="E116" s="4">
        <v>52981</v>
      </c>
      <c r="F116" s="100">
        <v>73326</v>
      </c>
      <c r="G116" s="100">
        <v>200014</v>
      </c>
      <c r="H116" s="100">
        <v>195300</v>
      </c>
      <c r="I116" s="100">
        <v>75129</v>
      </c>
      <c r="J116" s="100">
        <v>78040</v>
      </c>
      <c r="K116" s="100">
        <v>100</v>
      </c>
      <c r="L116" s="100">
        <v>-2911</v>
      </c>
      <c r="M116" s="100">
        <v>-2811</v>
      </c>
      <c r="N116" s="101">
        <v>90.195899999999995</v>
      </c>
      <c r="O116" s="98">
        <v>-253540.67</v>
      </c>
      <c r="P116" s="4">
        <v>1</v>
      </c>
      <c r="Q116" s="4" t="b">
        <v>1</v>
      </c>
      <c r="R116" s="4">
        <v>9425</v>
      </c>
      <c r="S116" s="74">
        <f>-Table_dbsvr_Explorer_SettlementInvoices[[#This Row],[DL]]</f>
        <v>-195300</v>
      </c>
      <c r="T116" s="74">
        <f>-Table_dbsvr_Explorer_SettlementInvoices[[#This Row],[LA]]</f>
        <v>-100</v>
      </c>
      <c r="U116" s="99">
        <f>-Table_dbsvr_Explorer_SettlementInvoices[[#This Row],[LineAmount]]</f>
        <v>253540.67</v>
      </c>
    </row>
    <row r="117" spans="1:21" x14ac:dyDescent="0.3">
      <c r="A117" s="4">
        <v>2014</v>
      </c>
      <c r="B117" s="4">
        <v>10</v>
      </c>
      <c r="C117" s="4" t="s">
        <v>76</v>
      </c>
      <c r="D117" s="4" t="s">
        <v>190</v>
      </c>
      <c r="E117" s="4">
        <v>52981</v>
      </c>
      <c r="F117" s="100">
        <v>0</v>
      </c>
      <c r="G117" s="100">
        <v>275009</v>
      </c>
      <c r="H117" s="100">
        <v>150002</v>
      </c>
      <c r="I117" s="100">
        <v>125008</v>
      </c>
      <c r="J117" s="100">
        <v>125007</v>
      </c>
      <c r="K117" s="100">
        <v>138</v>
      </c>
      <c r="L117" s="100">
        <v>1</v>
      </c>
      <c r="M117" s="100">
        <v>139</v>
      </c>
      <c r="N117" s="101">
        <v>90.195899999999995</v>
      </c>
      <c r="O117" s="98">
        <v>12537.23</v>
      </c>
      <c r="P117" s="4">
        <v>1</v>
      </c>
      <c r="Q117" s="4" t="b">
        <v>1</v>
      </c>
      <c r="R117" s="4">
        <v>9426</v>
      </c>
      <c r="S117" s="74">
        <f>-Table_dbsvr_Explorer_SettlementInvoices[[#This Row],[DL]]</f>
        <v>-150002</v>
      </c>
      <c r="T117" s="74">
        <f>-Table_dbsvr_Explorer_SettlementInvoices[[#This Row],[LA]]</f>
        <v>-138</v>
      </c>
      <c r="U117" s="99">
        <f>-Table_dbsvr_Explorer_SettlementInvoices[[#This Row],[LineAmount]]</f>
        <v>-12537.23</v>
      </c>
    </row>
    <row r="118" spans="1:21" x14ac:dyDescent="0.3">
      <c r="A118" s="4">
        <v>2014</v>
      </c>
      <c r="B118" s="4">
        <v>10</v>
      </c>
      <c r="C118" s="4" t="s">
        <v>76</v>
      </c>
      <c r="D118" s="4" t="s">
        <v>51</v>
      </c>
      <c r="E118" s="4">
        <v>52981</v>
      </c>
      <c r="F118" s="100">
        <v>126099</v>
      </c>
      <c r="G118" s="100">
        <v>500012</v>
      </c>
      <c r="H118" s="100">
        <v>522220</v>
      </c>
      <c r="I118" s="100">
        <v>107404</v>
      </c>
      <c r="J118" s="100">
        <v>103891</v>
      </c>
      <c r="K118" s="100">
        <v>250</v>
      </c>
      <c r="L118" s="100">
        <v>3513</v>
      </c>
      <c r="M118" s="100">
        <v>3763</v>
      </c>
      <c r="N118" s="101">
        <v>90.195899999999995</v>
      </c>
      <c r="O118" s="98">
        <v>339407.17</v>
      </c>
      <c r="P118" s="4">
        <v>1</v>
      </c>
      <c r="Q118" s="4" t="b">
        <v>1</v>
      </c>
      <c r="R118" s="4">
        <v>9427</v>
      </c>
      <c r="S118" s="74">
        <f>-Table_dbsvr_Explorer_SettlementInvoices[[#This Row],[DL]]</f>
        <v>-522220</v>
      </c>
      <c r="T118" s="74">
        <f>-Table_dbsvr_Explorer_SettlementInvoices[[#This Row],[LA]]</f>
        <v>-250</v>
      </c>
      <c r="U118" s="99">
        <f>-Table_dbsvr_Explorer_SettlementInvoices[[#This Row],[LineAmount]]</f>
        <v>-339407.17</v>
      </c>
    </row>
    <row r="119" spans="1:21" x14ac:dyDescent="0.3">
      <c r="A119" s="4">
        <v>2014</v>
      </c>
      <c r="B119" s="4">
        <v>10</v>
      </c>
      <c r="C119" s="4" t="s">
        <v>76</v>
      </c>
      <c r="D119" s="4" t="s">
        <v>304</v>
      </c>
      <c r="E119" s="4">
        <v>52981</v>
      </c>
      <c r="F119" s="100">
        <v>0</v>
      </c>
      <c r="G119" s="100">
        <v>75018</v>
      </c>
      <c r="H119" s="100">
        <v>71901</v>
      </c>
      <c r="I119" s="100">
        <v>2526</v>
      </c>
      <c r="J119" s="100">
        <v>3117</v>
      </c>
      <c r="K119" s="100">
        <v>38</v>
      </c>
      <c r="L119" s="100">
        <v>-591</v>
      </c>
      <c r="M119" s="100">
        <v>-553</v>
      </c>
      <c r="N119" s="101">
        <v>105.166</v>
      </c>
      <c r="O119" s="98">
        <v>-58156.800000000003</v>
      </c>
      <c r="P119" s="4">
        <v>1</v>
      </c>
      <c r="Q119" s="4" t="b">
        <v>1</v>
      </c>
      <c r="R119" s="4">
        <v>9428</v>
      </c>
      <c r="S119" s="74">
        <f>-Table_dbsvr_Explorer_SettlementInvoices[[#This Row],[DL]]</f>
        <v>-71901</v>
      </c>
      <c r="T119" s="74">
        <f>-Table_dbsvr_Explorer_SettlementInvoices[[#This Row],[LA]]</f>
        <v>-38</v>
      </c>
      <c r="U119" s="99">
        <f>-Table_dbsvr_Explorer_SettlementInvoices[[#This Row],[LineAmount]]</f>
        <v>58156.800000000003</v>
      </c>
    </row>
    <row r="120" spans="1:21" x14ac:dyDescent="0.3">
      <c r="A120" s="4">
        <v>2014</v>
      </c>
      <c r="B120" s="4">
        <v>10</v>
      </c>
      <c r="C120" s="4" t="s">
        <v>76</v>
      </c>
      <c r="D120" s="4" t="s">
        <v>34</v>
      </c>
      <c r="E120" s="4">
        <v>52981</v>
      </c>
      <c r="F120" s="100">
        <v>63557</v>
      </c>
      <c r="G120" s="100">
        <v>263305</v>
      </c>
      <c r="H120" s="100">
        <v>217487</v>
      </c>
      <c r="I120" s="100">
        <v>104584</v>
      </c>
      <c r="J120" s="100">
        <v>109375</v>
      </c>
      <c r="K120" s="100">
        <v>132</v>
      </c>
      <c r="L120" s="100">
        <v>-4791</v>
      </c>
      <c r="M120" s="100">
        <v>-4659</v>
      </c>
      <c r="N120" s="101">
        <v>105.166</v>
      </c>
      <c r="O120" s="98">
        <v>-489968.39</v>
      </c>
      <c r="P120" s="4">
        <v>1</v>
      </c>
      <c r="Q120" s="4" t="b">
        <v>1</v>
      </c>
      <c r="R120" s="4">
        <v>9429</v>
      </c>
      <c r="S120" s="74">
        <f>-Table_dbsvr_Explorer_SettlementInvoices[[#This Row],[DL]]</f>
        <v>-217487</v>
      </c>
      <c r="T120" s="74">
        <f>-Table_dbsvr_Explorer_SettlementInvoices[[#This Row],[LA]]</f>
        <v>-132</v>
      </c>
      <c r="U120" s="99">
        <f>-Table_dbsvr_Explorer_SettlementInvoices[[#This Row],[LineAmount]]</f>
        <v>489968.39</v>
      </c>
    </row>
    <row r="121" spans="1:21" x14ac:dyDescent="0.3">
      <c r="A121" s="4">
        <v>2014</v>
      </c>
      <c r="B121" s="4">
        <v>10</v>
      </c>
      <c r="C121" s="4" t="s">
        <v>80</v>
      </c>
      <c r="D121" s="4" t="s">
        <v>303</v>
      </c>
      <c r="E121" s="4">
        <v>52982</v>
      </c>
      <c r="F121" s="100">
        <v>54161</v>
      </c>
      <c r="G121" s="100">
        <v>75003</v>
      </c>
      <c r="H121" s="100">
        <v>47802</v>
      </c>
      <c r="I121" s="100">
        <v>79909</v>
      </c>
      <c r="J121" s="100">
        <v>81362</v>
      </c>
      <c r="K121" s="100">
        <v>38</v>
      </c>
      <c r="L121" s="100">
        <v>-1453</v>
      </c>
      <c r="M121" s="100">
        <v>-1415</v>
      </c>
      <c r="N121" s="101">
        <v>90.195899999999995</v>
      </c>
      <c r="O121" s="98">
        <v>-127627.2</v>
      </c>
      <c r="P121" s="4">
        <v>1</v>
      </c>
      <c r="Q121" s="4" t="b">
        <v>1</v>
      </c>
      <c r="R121" s="4">
        <v>9430</v>
      </c>
      <c r="S121" s="74">
        <f>-Table_dbsvr_Explorer_SettlementInvoices[[#This Row],[DL]]</f>
        <v>-47802</v>
      </c>
      <c r="T121" s="74">
        <f>-Table_dbsvr_Explorer_SettlementInvoices[[#This Row],[LA]]</f>
        <v>-38</v>
      </c>
      <c r="U121" s="99">
        <f>-Table_dbsvr_Explorer_SettlementInvoices[[#This Row],[LineAmount]]</f>
        <v>127627.2</v>
      </c>
    </row>
    <row r="122" spans="1:21" x14ac:dyDescent="0.3">
      <c r="A122" s="4">
        <v>2014</v>
      </c>
      <c r="B122" s="4">
        <v>10</v>
      </c>
      <c r="C122" s="4" t="s">
        <v>81</v>
      </c>
      <c r="D122" s="4" t="s">
        <v>38</v>
      </c>
      <c r="E122" s="4">
        <v>52983</v>
      </c>
      <c r="F122" s="100">
        <v>52731</v>
      </c>
      <c r="G122" s="100">
        <v>50001</v>
      </c>
      <c r="H122" s="100">
        <v>51006</v>
      </c>
      <c r="I122" s="100">
        <v>52002</v>
      </c>
      <c r="J122" s="100">
        <v>51726</v>
      </c>
      <c r="K122" s="100">
        <v>25</v>
      </c>
      <c r="L122" s="100">
        <v>276</v>
      </c>
      <c r="M122" s="100">
        <v>301</v>
      </c>
      <c r="N122" s="101">
        <v>90.195899999999995</v>
      </c>
      <c r="O122" s="98">
        <v>27148.97</v>
      </c>
      <c r="P122" s="4">
        <v>1</v>
      </c>
      <c r="Q122" s="4" t="b">
        <v>1</v>
      </c>
      <c r="R122" s="4">
        <v>9431</v>
      </c>
      <c r="S122" s="74">
        <f>-Table_dbsvr_Explorer_SettlementInvoices[[#This Row],[DL]]</f>
        <v>-51006</v>
      </c>
      <c r="T122" s="74">
        <f>-Table_dbsvr_Explorer_SettlementInvoices[[#This Row],[LA]]</f>
        <v>-25</v>
      </c>
      <c r="U122" s="99">
        <f>-Table_dbsvr_Explorer_SettlementInvoices[[#This Row],[LineAmount]]</f>
        <v>-27148.97</v>
      </c>
    </row>
    <row r="123" spans="1:21" x14ac:dyDescent="0.3">
      <c r="A123" s="4">
        <v>2014</v>
      </c>
      <c r="B123" s="4">
        <v>10</v>
      </c>
      <c r="C123" s="4" t="s">
        <v>296</v>
      </c>
      <c r="D123" s="4" t="s">
        <v>303</v>
      </c>
      <c r="E123" s="4">
        <v>52984</v>
      </c>
      <c r="F123" s="100">
        <v>25004</v>
      </c>
      <c r="G123" s="100">
        <v>50000</v>
      </c>
      <c r="H123" s="100">
        <v>23971</v>
      </c>
      <c r="I123" s="100">
        <v>50000</v>
      </c>
      <c r="J123" s="100">
        <v>51033</v>
      </c>
      <c r="K123" s="100">
        <v>25</v>
      </c>
      <c r="L123" s="100">
        <v>-1033</v>
      </c>
      <c r="M123" s="100">
        <v>-1008</v>
      </c>
      <c r="N123" s="101">
        <v>90.195899999999995</v>
      </c>
      <c r="O123" s="98">
        <v>-90917.47</v>
      </c>
      <c r="P123" s="4">
        <v>1</v>
      </c>
      <c r="Q123" s="4" t="b">
        <v>1</v>
      </c>
      <c r="R123" s="4">
        <v>9432</v>
      </c>
      <c r="S123" s="74">
        <f>-Table_dbsvr_Explorer_SettlementInvoices[[#This Row],[DL]]</f>
        <v>-23971</v>
      </c>
      <c r="T123" s="74">
        <f>-Table_dbsvr_Explorer_SettlementInvoices[[#This Row],[LA]]</f>
        <v>-25</v>
      </c>
      <c r="U123" s="99">
        <f>-Table_dbsvr_Explorer_SettlementInvoices[[#This Row],[LineAmount]]</f>
        <v>90917.47</v>
      </c>
    </row>
    <row r="124" spans="1:21" x14ac:dyDescent="0.3">
      <c r="A124" s="4">
        <v>2014</v>
      </c>
      <c r="B124" s="4">
        <v>10</v>
      </c>
      <c r="C124" s="4" t="s">
        <v>296</v>
      </c>
      <c r="D124" s="4" t="s">
        <v>195</v>
      </c>
      <c r="E124" s="4">
        <v>52984</v>
      </c>
      <c r="F124" s="100">
        <v>20800</v>
      </c>
      <c r="G124" s="100">
        <v>0</v>
      </c>
      <c r="H124" s="100">
        <v>26665</v>
      </c>
      <c r="I124" s="100">
        <v>0</v>
      </c>
      <c r="J124" s="100">
        <v>-5865</v>
      </c>
      <c r="K124" s="100">
        <v>0</v>
      </c>
      <c r="L124" s="100">
        <v>5865</v>
      </c>
      <c r="M124" s="100">
        <v>5865</v>
      </c>
      <c r="N124" s="101">
        <v>90.195899999999995</v>
      </c>
      <c r="O124" s="98">
        <v>528998.94999999995</v>
      </c>
      <c r="P124" s="4">
        <v>1</v>
      </c>
      <c r="Q124" s="4" t="b">
        <v>1</v>
      </c>
      <c r="R124" s="4">
        <v>9433</v>
      </c>
      <c r="S124" s="74">
        <f>-Table_dbsvr_Explorer_SettlementInvoices[[#This Row],[DL]]</f>
        <v>-26665</v>
      </c>
      <c r="T124" s="74">
        <f>-Table_dbsvr_Explorer_SettlementInvoices[[#This Row],[LA]]</f>
        <v>0</v>
      </c>
      <c r="U124" s="99">
        <f>-Table_dbsvr_Explorer_SettlementInvoices[[#This Row],[LineAmount]]</f>
        <v>-528998.94999999995</v>
      </c>
    </row>
    <row r="125" spans="1:21" x14ac:dyDescent="0.3">
      <c r="A125" s="4">
        <v>2014</v>
      </c>
      <c r="B125" s="4">
        <v>10</v>
      </c>
      <c r="C125" s="4" t="s">
        <v>82</v>
      </c>
      <c r="D125" s="4" t="s">
        <v>302</v>
      </c>
      <c r="E125" s="4">
        <v>52985</v>
      </c>
      <c r="F125" s="100">
        <v>51780</v>
      </c>
      <c r="G125" s="100">
        <v>181328</v>
      </c>
      <c r="H125" s="100">
        <v>121216</v>
      </c>
      <c r="I125" s="100">
        <v>108673</v>
      </c>
      <c r="J125" s="100">
        <v>111892</v>
      </c>
      <c r="K125" s="100">
        <v>91</v>
      </c>
      <c r="L125" s="100">
        <v>-3219</v>
      </c>
      <c r="M125" s="100">
        <v>-3128</v>
      </c>
      <c r="N125" s="101">
        <v>103.3678</v>
      </c>
      <c r="O125" s="98">
        <v>-323334.48</v>
      </c>
      <c r="P125" s="4">
        <v>1</v>
      </c>
      <c r="Q125" s="4" t="b">
        <v>1</v>
      </c>
      <c r="R125" s="4">
        <v>9434</v>
      </c>
      <c r="S125" s="74">
        <f>-Table_dbsvr_Explorer_SettlementInvoices[[#This Row],[DL]]</f>
        <v>-121216</v>
      </c>
      <c r="T125" s="74">
        <f>-Table_dbsvr_Explorer_SettlementInvoices[[#This Row],[LA]]</f>
        <v>-91</v>
      </c>
      <c r="U125" s="99">
        <f>-Table_dbsvr_Explorer_SettlementInvoices[[#This Row],[LineAmount]]</f>
        <v>323334.48</v>
      </c>
    </row>
    <row r="126" spans="1:21" x14ac:dyDescent="0.3">
      <c r="A126" s="4">
        <v>2014</v>
      </c>
      <c r="B126" s="4">
        <v>10</v>
      </c>
      <c r="C126" s="4" t="s">
        <v>83</v>
      </c>
      <c r="D126" s="4" t="s">
        <v>302</v>
      </c>
      <c r="E126" s="4">
        <v>52986</v>
      </c>
      <c r="F126" s="100">
        <v>214329</v>
      </c>
      <c r="G126" s="100">
        <v>104770</v>
      </c>
      <c r="H126" s="100">
        <v>236460</v>
      </c>
      <c r="I126" s="100">
        <v>77321</v>
      </c>
      <c r="J126" s="100">
        <v>82639</v>
      </c>
      <c r="K126" s="100">
        <v>40</v>
      </c>
      <c r="L126" s="100">
        <v>-5318</v>
      </c>
      <c r="M126" s="100">
        <v>-5278</v>
      </c>
      <c r="N126" s="101">
        <v>103.3678</v>
      </c>
      <c r="O126" s="98">
        <v>-545575.25</v>
      </c>
      <c r="P126" s="4">
        <v>1</v>
      </c>
      <c r="Q126" s="4" t="b">
        <v>1</v>
      </c>
      <c r="R126" s="4">
        <v>9435</v>
      </c>
      <c r="S126" s="74">
        <f>-Table_dbsvr_Explorer_SettlementInvoices[[#This Row],[DL]]</f>
        <v>-236460</v>
      </c>
      <c r="T126" s="74">
        <f>-Table_dbsvr_Explorer_SettlementInvoices[[#This Row],[LA]]</f>
        <v>-40</v>
      </c>
      <c r="U126" s="99">
        <f>-Table_dbsvr_Explorer_SettlementInvoices[[#This Row],[LineAmount]]</f>
        <v>545575.25</v>
      </c>
    </row>
    <row r="127" spans="1:21" x14ac:dyDescent="0.3">
      <c r="A127" s="4">
        <v>2014</v>
      </c>
      <c r="B127" s="4">
        <v>10</v>
      </c>
      <c r="C127" s="4" t="s">
        <v>270</v>
      </c>
      <c r="D127" s="4" t="s">
        <v>190</v>
      </c>
      <c r="E127" s="4">
        <v>52987</v>
      </c>
      <c r="F127" s="100">
        <v>0</v>
      </c>
      <c r="G127" s="100">
        <v>25001</v>
      </c>
      <c r="H127" s="100">
        <v>0</v>
      </c>
      <c r="I127" s="100">
        <v>25001</v>
      </c>
      <c r="J127" s="100">
        <v>25001</v>
      </c>
      <c r="K127" s="100">
        <v>13</v>
      </c>
      <c r="L127" s="100">
        <v>0</v>
      </c>
      <c r="M127" s="100">
        <v>13</v>
      </c>
      <c r="N127" s="101">
        <v>90.195899999999995</v>
      </c>
      <c r="O127" s="98">
        <v>1172.55</v>
      </c>
      <c r="P127" s="4">
        <v>1</v>
      </c>
      <c r="Q127" s="4" t="b">
        <v>1</v>
      </c>
      <c r="R127" s="4">
        <v>9436</v>
      </c>
      <c r="S127" s="74">
        <f>-Table_dbsvr_Explorer_SettlementInvoices[[#This Row],[DL]]</f>
        <v>0</v>
      </c>
      <c r="T127" s="74">
        <f>-Table_dbsvr_Explorer_SettlementInvoices[[#This Row],[LA]]</f>
        <v>-13</v>
      </c>
      <c r="U127" s="99">
        <f>-Table_dbsvr_Explorer_SettlementInvoices[[#This Row],[LineAmount]]</f>
        <v>-1172.55</v>
      </c>
    </row>
    <row r="128" spans="1:21" x14ac:dyDescent="0.3">
      <c r="A128" s="4">
        <v>2014</v>
      </c>
      <c r="B128" s="4">
        <v>10</v>
      </c>
      <c r="C128" s="4" t="s">
        <v>84</v>
      </c>
      <c r="D128" s="4" t="s">
        <v>34</v>
      </c>
      <c r="E128" s="4">
        <v>52988</v>
      </c>
      <c r="F128" s="100">
        <v>50004</v>
      </c>
      <c r="G128" s="100">
        <v>0</v>
      </c>
      <c r="H128" s="100">
        <v>49697</v>
      </c>
      <c r="I128" s="100">
        <v>0</v>
      </c>
      <c r="J128" s="100">
        <v>307</v>
      </c>
      <c r="K128" s="100">
        <v>0</v>
      </c>
      <c r="L128" s="100">
        <v>-307</v>
      </c>
      <c r="M128" s="100">
        <v>-307</v>
      </c>
      <c r="N128" s="101">
        <v>105.166</v>
      </c>
      <c r="O128" s="98">
        <v>-32285.96</v>
      </c>
      <c r="P128" s="4">
        <v>1</v>
      </c>
      <c r="Q128" s="4" t="b">
        <v>1</v>
      </c>
      <c r="R128" s="4">
        <v>9437</v>
      </c>
      <c r="S128" s="74">
        <f>-Table_dbsvr_Explorer_SettlementInvoices[[#This Row],[DL]]</f>
        <v>-49697</v>
      </c>
      <c r="T128" s="74">
        <f>-Table_dbsvr_Explorer_SettlementInvoices[[#This Row],[LA]]</f>
        <v>0</v>
      </c>
      <c r="U128" s="99">
        <f>-Table_dbsvr_Explorer_SettlementInvoices[[#This Row],[LineAmount]]</f>
        <v>32285.96</v>
      </c>
    </row>
    <row r="129" spans="1:21" x14ac:dyDescent="0.3">
      <c r="A129" s="4">
        <v>2014</v>
      </c>
      <c r="B129" s="4">
        <v>10</v>
      </c>
      <c r="C129" s="4" t="s">
        <v>85</v>
      </c>
      <c r="D129" s="4" t="s">
        <v>302</v>
      </c>
      <c r="E129" s="4">
        <v>52989</v>
      </c>
      <c r="F129" s="100">
        <v>50522</v>
      </c>
      <c r="G129" s="100">
        <v>50036</v>
      </c>
      <c r="H129" s="100">
        <v>97982</v>
      </c>
      <c r="I129" s="100">
        <v>0</v>
      </c>
      <c r="J129" s="100">
        <v>2576</v>
      </c>
      <c r="K129" s="100">
        <v>25</v>
      </c>
      <c r="L129" s="100">
        <v>-2576</v>
      </c>
      <c r="M129" s="100">
        <v>-2551</v>
      </c>
      <c r="N129" s="101">
        <v>103.3678</v>
      </c>
      <c r="O129" s="98">
        <v>-263691.26</v>
      </c>
      <c r="P129" s="4">
        <v>1</v>
      </c>
      <c r="Q129" s="4" t="b">
        <v>1</v>
      </c>
      <c r="R129" s="4">
        <v>9438</v>
      </c>
      <c r="S129" s="74">
        <f>-Table_dbsvr_Explorer_SettlementInvoices[[#This Row],[DL]]</f>
        <v>-97982</v>
      </c>
      <c r="T129" s="74">
        <f>-Table_dbsvr_Explorer_SettlementInvoices[[#This Row],[LA]]</f>
        <v>-25</v>
      </c>
      <c r="U129" s="99">
        <f>-Table_dbsvr_Explorer_SettlementInvoices[[#This Row],[LineAmount]]</f>
        <v>263691.26</v>
      </c>
    </row>
    <row r="130" spans="1:21" x14ac:dyDescent="0.3">
      <c r="A130" s="4">
        <v>2014</v>
      </c>
      <c r="B130" s="4">
        <v>10</v>
      </c>
      <c r="C130" s="4" t="s">
        <v>323</v>
      </c>
      <c r="D130" s="4" t="s">
        <v>34</v>
      </c>
      <c r="E130" s="4">
        <v>52990</v>
      </c>
      <c r="F130" s="100">
        <v>0</v>
      </c>
      <c r="G130" s="100">
        <v>25002</v>
      </c>
      <c r="H130" s="100">
        <v>25116</v>
      </c>
      <c r="I130" s="100">
        <v>0</v>
      </c>
      <c r="J130" s="100">
        <v>-114</v>
      </c>
      <c r="K130" s="100">
        <v>13</v>
      </c>
      <c r="L130" s="100">
        <v>114</v>
      </c>
      <c r="M130" s="100">
        <v>127</v>
      </c>
      <c r="N130" s="101">
        <v>105.166</v>
      </c>
      <c r="O130" s="98">
        <v>13356.08</v>
      </c>
      <c r="P130" s="4">
        <v>1</v>
      </c>
      <c r="Q130" s="4" t="b">
        <v>1</v>
      </c>
      <c r="R130" s="4">
        <v>9439</v>
      </c>
      <c r="S130" s="74">
        <f>-Table_dbsvr_Explorer_SettlementInvoices[[#This Row],[DL]]</f>
        <v>-25116</v>
      </c>
      <c r="T130" s="74">
        <f>-Table_dbsvr_Explorer_SettlementInvoices[[#This Row],[LA]]</f>
        <v>-13</v>
      </c>
      <c r="U130" s="99">
        <f>-Table_dbsvr_Explorer_SettlementInvoices[[#This Row],[LineAmount]]</f>
        <v>-13356.08</v>
      </c>
    </row>
    <row r="131" spans="1:21" x14ac:dyDescent="0.3">
      <c r="A131" s="4">
        <v>2014</v>
      </c>
      <c r="B131" s="4">
        <v>10</v>
      </c>
      <c r="C131" s="4" t="s">
        <v>86</v>
      </c>
      <c r="D131" s="4" t="s">
        <v>304</v>
      </c>
      <c r="E131" s="4">
        <v>52991</v>
      </c>
      <c r="F131" s="100">
        <v>0</v>
      </c>
      <c r="G131" s="100">
        <v>25001</v>
      </c>
      <c r="H131" s="100">
        <v>0</v>
      </c>
      <c r="I131" s="100">
        <v>25001</v>
      </c>
      <c r="J131" s="100">
        <v>25001</v>
      </c>
      <c r="K131" s="100">
        <v>13</v>
      </c>
      <c r="L131" s="100">
        <v>0</v>
      </c>
      <c r="M131" s="100">
        <v>13</v>
      </c>
      <c r="N131" s="101">
        <v>105.166</v>
      </c>
      <c r="O131" s="98">
        <v>1367.16</v>
      </c>
      <c r="P131" s="4">
        <v>1</v>
      </c>
      <c r="Q131" s="4" t="b">
        <v>1</v>
      </c>
      <c r="R131" s="4">
        <v>9440</v>
      </c>
      <c r="S131" s="74">
        <f>-Table_dbsvr_Explorer_SettlementInvoices[[#This Row],[DL]]</f>
        <v>0</v>
      </c>
      <c r="T131" s="74">
        <f>-Table_dbsvr_Explorer_SettlementInvoices[[#This Row],[LA]]</f>
        <v>-13</v>
      </c>
      <c r="U131" s="99">
        <f>-Table_dbsvr_Explorer_SettlementInvoices[[#This Row],[LineAmount]]</f>
        <v>-1367.16</v>
      </c>
    </row>
    <row r="132" spans="1:21" x14ac:dyDescent="0.3">
      <c r="A132" s="4">
        <v>2014</v>
      </c>
      <c r="B132" s="4">
        <v>10</v>
      </c>
      <c r="C132" s="4" t="s">
        <v>86</v>
      </c>
      <c r="D132" s="4" t="s">
        <v>34</v>
      </c>
      <c r="E132" s="4">
        <v>52991</v>
      </c>
      <c r="F132" s="100">
        <v>25001</v>
      </c>
      <c r="G132" s="100">
        <v>75008</v>
      </c>
      <c r="H132" s="100">
        <v>74004</v>
      </c>
      <c r="I132" s="100">
        <v>25006</v>
      </c>
      <c r="J132" s="100">
        <v>26005</v>
      </c>
      <c r="K132" s="100">
        <v>38</v>
      </c>
      <c r="L132" s="100">
        <v>-999</v>
      </c>
      <c r="M132" s="100">
        <v>-961</v>
      </c>
      <c r="N132" s="101">
        <v>105.166</v>
      </c>
      <c r="O132" s="98">
        <v>-101064.53</v>
      </c>
      <c r="P132" s="4">
        <v>1</v>
      </c>
      <c r="Q132" s="4" t="b">
        <v>1</v>
      </c>
      <c r="R132" s="4">
        <v>9441</v>
      </c>
      <c r="S132" s="74">
        <f>-Table_dbsvr_Explorer_SettlementInvoices[[#This Row],[DL]]</f>
        <v>-74004</v>
      </c>
      <c r="T132" s="74">
        <f>-Table_dbsvr_Explorer_SettlementInvoices[[#This Row],[LA]]</f>
        <v>-38</v>
      </c>
      <c r="U132" s="99">
        <f>-Table_dbsvr_Explorer_SettlementInvoices[[#This Row],[LineAmount]]</f>
        <v>101064.53</v>
      </c>
    </row>
    <row r="133" spans="1:21" x14ac:dyDescent="0.3">
      <c r="A133" s="4">
        <v>2014</v>
      </c>
      <c r="B133" s="4">
        <v>10</v>
      </c>
      <c r="C133" s="4" t="s">
        <v>87</v>
      </c>
      <c r="D133" s="4" t="s">
        <v>303</v>
      </c>
      <c r="E133" s="4">
        <v>52992</v>
      </c>
      <c r="F133" s="100">
        <v>102539</v>
      </c>
      <c r="G133" s="100">
        <v>300018</v>
      </c>
      <c r="H133" s="100">
        <v>95395</v>
      </c>
      <c r="I133" s="100">
        <v>300017</v>
      </c>
      <c r="J133" s="100">
        <v>307162</v>
      </c>
      <c r="K133" s="100">
        <v>150</v>
      </c>
      <c r="L133" s="100">
        <v>-7145</v>
      </c>
      <c r="M133" s="100">
        <v>-6995</v>
      </c>
      <c r="N133" s="101">
        <v>90.195899999999995</v>
      </c>
      <c r="O133" s="98">
        <v>-630920.31999999995</v>
      </c>
      <c r="P133" s="4">
        <v>1</v>
      </c>
      <c r="Q133" s="4" t="b">
        <v>1</v>
      </c>
      <c r="R133" s="4">
        <v>9442</v>
      </c>
      <c r="S133" s="74">
        <f>-Table_dbsvr_Explorer_SettlementInvoices[[#This Row],[DL]]</f>
        <v>-95395</v>
      </c>
      <c r="T133" s="74">
        <f>-Table_dbsvr_Explorer_SettlementInvoices[[#This Row],[LA]]</f>
        <v>-150</v>
      </c>
      <c r="U133" s="99">
        <f>-Table_dbsvr_Explorer_SettlementInvoices[[#This Row],[LineAmount]]</f>
        <v>630920.31999999995</v>
      </c>
    </row>
    <row r="134" spans="1:21" x14ac:dyDescent="0.3">
      <c r="A134" s="4">
        <v>2014</v>
      </c>
      <c r="B134" s="4">
        <v>10</v>
      </c>
      <c r="C134" s="4" t="s">
        <v>87</v>
      </c>
      <c r="D134" s="4" t="s">
        <v>190</v>
      </c>
      <c r="E134" s="4">
        <v>52992</v>
      </c>
      <c r="F134" s="100">
        <v>0</v>
      </c>
      <c r="G134" s="100">
        <v>50039</v>
      </c>
      <c r="H134" s="100">
        <v>27017</v>
      </c>
      <c r="I134" s="100">
        <v>22609</v>
      </c>
      <c r="J134" s="100">
        <v>23022</v>
      </c>
      <c r="K134" s="100">
        <v>25</v>
      </c>
      <c r="L134" s="100">
        <v>-413</v>
      </c>
      <c r="M134" s="100">
        <v>-388</v>
      </c>
      <c r="N134" s="101">
        <v>90.195899999999995</v>
      </c>
      <c r="O134" s="98">
        <v>-34996.01</v>
      </c>
      <c r="P134" s="4">
        <v>1</v>
      </c>
      <c r="Q134" s="4" t="b">
        <v>1</v>
      </c>
      <c r="R134" s="4">
        <v>9443</v>
      </c>
      <c r="S134" s="74">
        <f>-Table_dbsvr_Explorer_SettlementInvoices[[#This Row],[DL]]</f>
        <v>-27017</v>
      </c>
      <c r="T134" s="74">
        <f>-Table_dbsvr_Explorer_SettlementInvoices[[#This Row],[LA]]</f>
        <v>-25</v>
      </c>
      <c r="U134" s="99">
        <f>-Table_dbsvr_Explorer_SettlementInvoices[[#This Row],[LineAmount]]</f>
        <v>34996.01</v>
      </c>
    </row>
    <row r="135" spans="1:21" x14ac:dyDescent="0.3">
      <c r="A135" s="4">
        <v>2014</v>
      </c>
      <c r="B135" s="4">
        <v>10</v>
      </c>
      <c r="C135" s="4" t="s">
        <v>87</v>
      </c>
      <c r="D135" s="4" t="s">
        <v>304</v>
      </c>
      <c r="E135" s="4">
        <v>52992</v>
      </c>
      <c r="F135" s="100">
        <v>0</v>
      </c>
      <c r="G135" s="100">
        <v>50005</v>
      </c>
      <c r="H135" s="100">
        <v>0</v>
      </c>
      <c r="I135" s="100">
        <v>50005</v>
      </c>
      <c r="J135" s="100">
        <v>50005</v>
      </c>
      <c r="K135" s="100">
        <v>25</v>
      </c>
      <c r="L135" s="100">
        <v>0</v>
      </c>
      <c r="M135" s="100">
        <v>25</v>
      </c>
      <c r="N135" s="101">
        <v>105.166</v>
      </c>
      <c r="O135" s="98">
        <v>2629.15</v>
      </c>
      <c r="P135" s="4">
        <v>1</v>
      </c>
      <c r="Q135" s="4" t="b">
        <v>1</v>
      </c>
      <c r="R135" s="4">
        <v>9444</v>
      </c>
      <c r="S135" s="74">
        <f>-Table_dbsvr_Explorer_SettlementInvoices[[#This Row],[DL]]</f>
        <v>0</v>
      </c>
      <c r="T135" s="74">
        <f>-Table_dbsvr_Explorer_SettlementInvoices[[#This Row],[LA]]</f>
        <v>-25</v>
      </c>
      <c r="U135" s="99">
        <f>-Table_dbsvr_Explorer_SettlementInvoices[[#This Row],[LineAmount]]</f>
        <v>-2629.15</v>
      </c>
    </row>
    <row r="136" spans="1:21" x14ac:dyDescent="0.3">
      <c r="A136" s="4">
        <v>2014</v>
      </c>
      <c r="B136" s="4">
        <v>10</v>
      </c>
      <c r="C136" s="4" t="s">
        <v>87</v>
      </c>
      <c r="D136" s="4" t="s">
        <v>34</v>
      </c>
      <c r="E136" s="4">
        <v>52992</v>
      </c>
      <c r="F136" s="100">
        <v>100003</v>
      </c>
      <c r="G136" s="100">
        <v>400051</v>
      </c>
      <c r="H136" s="100">
        <v>367145</v>
      </c>
      <c r="I136" s="100">
        <v>125008</v>
      </c>
      <c r="J136" s="100">
        <v>132909</v>
      </c>
      <c r="K136" s="100">
        <v>200</v>
      </c>
      <c r="L136" s="100">
        <v>-7901</v>
      </c>
      <c r="M136" s="100">
        <v>-7701</v>
      </c>
      <c r="N136" s="101">
        <v>105.166</v>
      </c>
      <c r="O136" s="98">
        <v>-809883.37</v>
      </c>
      <c r="P136" s="4">
        <v>1</v>
      </c>
      <c r="Q136" s="4" t="b">
        <v>1</v>
      </c>
      <c r="R136" s="4">
        <v>9445</v>
      </c>
      <c r="S136" s="74">
        <f>-Table_dbsvr_Explorer_SettlementInvoices[[#This Row],[DL]]</f>
        <v>-367145</v>
      </c>
      <c r="T136" s="74">
        <f>-Table_dbsvr_Explorer_SettlementInvoices[[#This Row],[LA]]</f>
        <v>-200</v>
      </c>
      <c r="U136" s="99">
        <f>-Table_dbsvr_Explorer_SettlementInvoices[[#This Row],[LineAmount]]</f>
        <v>809883.37</v>
      </c>
    </row>
    <row r="137" spans="1:21" x14ac:dyDescent="0.3">
      <c r="A137" s="4">
        <v>2014</v>
      </c>
      <c r="B137" s="4">
        <v>10</v>
      </c>
      <c r="C137" s="4" t="s">
        <v>88</v>
      </c>
      <c r="D137" s="4" t="s">
        <v>307</v>
      </c>
      <c r="E137" s="4">
        <v>52993</v>
      </c>
      <c r="F137" s="100">
        <v>0</v>
      </c>
      <c r="G137" s="100">
        <v>7200</v>
      </c>
      <c r="H137" s="100">
        <v>4200</v>
      </c>
      <c r="I137" s="100">
        <v>3000</v>
      </c>
      <c r="J137" s="100">
        <v>3000</v>
      </c>
      <c r="K137" s="100">
        <v>4</v>
      </c>
      <c r="L137" s="100">
        <v>0</v>
      </c>
      <c r="M137" s="100">
        <v>4</v>
      </c>
      <c r="N137" s="101">
        <v>109.2064</v>
      </c>
      <c r="O137" s="98">
        <v>436.83</v>
      </c>
      <c r="P137" s="4">
        <v>1</v>
      </c>
      <c r="Q137" s="4" t="b">
        <v>1</v>
      </c>
      <c r="R137" s="4">
        <v>9446</v>
      </c>
      <c r="S137" s="74">
        <f>-Table_dbsvr_Explorer_SettlementInvoices[[#This Row],[DL]]</f>
        <v>-4200</v>
      </c>
      <c r="T137" s="74">
        <f>-Table_dbsvr_Explorer_SettlementInvoices[[#This Row],[LA]]</f>
        <v>-4</v>
      </c>
      <c r="U137" s="99">
        <f>-Table_dbsvr_Explorer_SettlementInvoices[[#This Row],[LineAmount]]</f>
        <v>-436.83</v>
      </c>
    </row>
    <row r="138" spans="1:21" x14ac:dyDescent="0.3">
      <c r="A138" s="4">
        <v>2014</v>
      </c>
      <c r="B138" s="4">
        <v>10</v>
      </c>
      <c r="C138" s="4" t="s">
        <v>88</v>
      </c>
      <c r="D138" s="4" t="s">
        <v>271</v>
      </c>
      <c r="E138" s="4">
        <v>52993</v>
      </c>
      <c r="F138" s="100">
        <v>0</v>
      </c>
      <c r="G138" s="100">
        <v>0</v>
      </c>
      <c r="H138" s="100">
        <v>0</v>
      </c>
      <c r="I138" s="100">
        <v>0</v>
      </c>
      <c r="J138" s="100">
        <v>0</v>
      </c>
      <c r="K138" s="100">
        <v>0</v>
      </c>
      <c r="L138" s="100">
        <v>0</v>
      </c>
      <c r="M138" s="100">
        <v>0</v>
      </c>
      <c r="N138" s="101">
        <v>0</v>
      </c>
      <c r="O138" s="98">
        <v>-3381.11</v>
      </c>
      <c r="P138" s="4">
        <v>1</v>
      </c>
      <c r="Q138" s="4" t="b">
        <v>1</v>
      </c>
      <c r="R138" s="4">
        <v>9463</v>
      </c>
      <c r="S138" s="74">
        <f>-Table_dbsvr_Explorer_SettlementInvoices[[#This Row],[DL]]</f>
        <v>0</v>
      </c>
      <c r="T138" s="74">
        <f>-Table_dbsvr_Explorer_SettlementInvoices[[#This Row],[LA]]</f>
        <v>0</v>
      </c>
      <c r="U138" s="99">
        <f>-Table_dbsvr_Explorer_SettlementInvoices[[#This Row],[LineAmount]]</f>
        <v>3381.11</v>
      </c>
    </row>
    <row r="139" spans="1:21" x14ac:dyDescent="0.3">
      <c r="A139" s="4">
        <v>2014</v>
      </c>
      <c r="B139" s="4">
        <v>10</v>
      </c>
      <c r="C139" s="4" t="s">
        <v>88</v>
      </c>
      <c r="D139" s="4" t="s">
        <v>42</v>
      </c>
      <c r="E139" s="4">
        <v>52993</v>
      </c>
      <c r="F139" s="100">
        <v>0</v>
      </c>
      <c r="G139" s="100">
        <v>25001</v>
      </c>
      <c r="H139" s="100">
        <v>23603</v>
      </c>
      <c r="I139" s="100">
        <v>0</v>
      </c>
      <c r="J139" s="100">
        <v>1398</v>
      </c>
      <c r="K139" s="100">
        <v>13</v>
      </c>
      <c r="L139" s="100">
        <v>-1398</v>
      </c>
      <c r="M139" s="100">
        <v>-1385</v>
      </c>
      <c r="N139" s="101">
        <v>109.2064</v>
      </c>
      <c r="O139" s="98">
        <v>-151250.85999999999</v>
      </c>
      <c r="P139" s="4">
        <v>1</v>
      </c>
      <c r="Q139" s="4" t="b">
        <v>1</v>
      </c>
      <c r="R139" s="4">
        <v>9447</v>
      </c>
      <c r="S139" s="74">
        <f>-Table_dbsvr_Explorer_SettlementInvoices[[#This Row],[DL]]</f>
        <v>-23603</v>
      </c>
      <c r="T139" s="74">
        <f>-Table_dbsvr_Explorer_SettlementInvoices[[#This Row],[LA]]</f>
        <v>-13</v>
      </c>
      <c r="U139" s="99">
        <f>-Table_dbsvr_Explorer_SettlementInvoices[[#This Row],[LineAmount]]</f>
        <v>151250.85999999999</v>
      </c>
    </row>
    <row r="140" spans="1:21" x14ac:dyDescent="0.3">
      <c r="A140" s="4">
        <v>2014</v>
      </c>
      <c r="B140" s="4">
        <v>10</v>
      </c>
      <c r="C140" s="4" t="s">
        <v>88</v>
      </c>
      <c r="D140" s="4" t="s">
        <v>308</v>
      </c>
      <c r="E140" s="4">
        <v>52993</v>
      </c>
      <c r="F140" s="100">
        <v>25007</v>
      </c>
      <c r="G140" s="100">
        <v>97002</v>
      </c>
      <c r="H140" s="100">
        <v>121993</v>
      </c>
      <c r="I140" s="100">
        <v>0</v>
      </c>
      <c r="J140" s="100">
        <v>16</v>
      </c>
      <c r="K140" s="100">
        <v>49</v>
      </c>
      <c r="L140" s="100">
        <v>-16</v>
      </c>
      <c r="M140" s="100">
        <v>33</v>
      </c>
      <c r="N140" s="101">
        <v>90.195899999999995</v>
      </c>
      <c r="O140" s="98">
        <v>2976.46</v>
      </c>
      <c r="P140" s="4">
        <v>1</v>
      </c>
      <c r="Q140" s="4" t="b">
        <v>1</v>
      </c>
      <c r="R140" s="4">
        <v>9448</v>
      </c>
      <c r="S140" s="74">
        <f>-Table_dbsvr_Explorer_SettlementInvoices[[#This Row],[DL]]</f>
        <v>-121993</v>
      </c>
      <c r="T140" s="74">
        <f>-Table_dbsvr_Explorer_SettlementInvoices[[#This Row],[LA]]</f>
        <v>-49</v>
      </c>
      <c r="U140" s="99">
        <f>-Table_dbsvr_Explorer_SettlementInvoices[[#This Row],[LineAmount]]</f>
        <v>-2976.46</v>
      </c>
    </row>
    <row r="141" spans="1:21" x14ac:dyDescent="0.3">
      <c r="A141" s="4">
        <v>2014</v>
      </c>
      <c r="B141" s="4">
        <v>10</v>
      </c>
      <c r="C141" s="4" t="s">
        <v>88</v>
      </c>
      <c r="D141" s="4" t="s">
        <v>303</v>
      </c>
      <c r="E141" s="4">
        <v>52993</v>
      </c>
      <c r="F141" s="100">
        <v>6119</v>
      </c>
      <c r="G141" s="100">
        <v>50105</v>
      </c>
      <c r="H141" s="100">
        <v>4568</v>
      </c>
      <c r="I141" s="100">
        <v>50105</v>
      </c>
      <c r="J141" s="100">
        <v>51656</v>
      </c>
      <c r="K141" s="100">
        <v>25</v>
      </c>
      <c r="L141" s="100">
        <v>-1551</v>
      </c>
      <c r="M141" s="100">
        <v>-1526</v>
      </c>
      <c r="N141" s="101">
        <v>90.195899999999995</v>
      </c>
      <c r="O141" s="98">
        <v>-137638.94</v>
      </c>
      <c r="P141" s="4">
        <v>1</v>
      </c>
      <c r="Q141" s="4" t="b">
        <v>1</v>
      </c>
      <c r="R141" s="4">
        <v>9449</v>
      </c>
      <c r="S141" s="74">
        <f>-Table_dbsvr_Explorer_SettlementInvoices[[#This Row],[DL]]</f>
        <v>-4568</v>
      </c>
      <c r="T141" s="74">
        <f>-Table_dbsvr_Explorer_SettlementInvoices[[#This Row],[LA]]</f>
        <v>-25</v>
      </c>
      <c r="U141" s="99">
        <f>-Table_dbsvr_Explorer_SettlementInvoices[[#This Row],[LineAmount]]</f>
        <v>137638.94</v>
      </c>
    </row>
    <row r="142" spans="1:21" x14ac:dyDescent="0.3">
      <c r="A142" s="4">
        <v>2014</v>
      </c>
      <c r="B142" s="4">
        <v>10</v>
      </c>
      <c r="C142" s="4" t="s">
        <v>88</v>
      </c>
      <c r="D142" s="4" t="s">
        <v>43</v>
      </c>
      <c r="E142" s="4">
        <v>52993</v>
      </c>
      <c r="F142" s="100">
        <v>85003</v>
      </c>
      <c r="G142" s="100">
        <v>0</v>
      </c>
      <c r="H142" s="100">
        <v>50036</v>
      </c>
      <c r="I142" s="100">
        <v>35000</v>
      </c>
      <c r="J142" s="100">
        <v>34967</v>
      </c>
      <c r="K142" s="100">
        <v>0</v>
      </c>
      <c r="L142" s="100">
        <v>33</v>
      </c>
      <c r="M142" s="100">
        <v>33</v>
      </c>
      <c r="N142" s="101">
        <v>90.195899999999995</v>
      </c>
      <c r="O142" s="98">
        <v>2976.46</v>
      </c>
      <c r="P142" s="4">
        <v>1</v>
      </c>
      <c r="Q142" s="4" t="b">
        <v>1</v>
      </c>
      <c r="R142" s="4">
        <v>9450</v>
      </c>
      <c r="S142" s="74">
        <f>-Table_dbsvr_Explorer_SettlementInvoices[[#This Row],[DL]]</f>
        <v>-50036</v>
      </c>
      <c r="T142" s="74">
        <f>-Table_dbsvr_Explorer_SettlementInvoices[[#This Row],[LA]]</f>
        <v>0</v>
      </c>
      <c r="U142" s="99">
        <f>-Table_dbsvr_Explorer_SettlementInvoices[[#This Row],[LineAmount]]</f>
        <v>-2976.46</v>
      </c>
    </row>
    <row r="143" spans="1:21" x14ac:dyDescent="0.3">
      <c r="A143" s="4">
        <v>2014</v>
      </c>
      <c r="B143" s="4">
        <v>10</v>
      </c>
      <c r="C143" s="4" t="s">
        <v>88</v>
      </c>
      <c r="D143" s="4" t="s">
        <v>312</v>
      </c>
      <c r="E143" s="4">
        <v>52993</v>
      </c>
      <c r="F143" s="100">
        <v>0</v>
      </c>
      <c r="G143" s="100">
        <v>25001</v>
      </c>
      <c r="H143" s="100">
        <v>24491</v>
      </c>
      <c r="I143" s="100">
        <v>0</v>
      </c>
      <c r="J143" s="100">
        <v>510</v>
      </c>
      <c r="K143" s="100">
        <v>13</v>
      </c>
      <c r="L143" s="100">
        <v>-510</v>
      </c>
      <c r="M143" s="100">
        <v>-497</v>
      </c>
      <c r="N143" s="101">
        <v>103.3678</v>
      </c>
      <c r="O143" s="98">
        <v>-51373.8</v>
      </c>
      <c r="P143" s="4">
        <v>1</v>
      </c>
      <c r="Q143" s="4" t="b">
        <v>1</v>
      </c>
      <c r="R143" s="4">
        <v>9451</v>
      </c>
      <c r="S143" s="74">
        <f>-Table_dbsvr_Explorer_SettlementInvoices[[#This Row],[DL]]</f>
        <v>-24491</v>
      </c>
      <c r="T143" s="74">
        <f>-Table_dbsvr_Explorer_SettlementInvoices[[#This Row],[LA]]</f>
        <v>-13</v>
      </c>
      <c r="U143" s="99">
        <f>-Table_dbsvr_Explorer_SettlementInvoices[[#This Row],[LineAmount]]</f>
        <v>51373.8</v>
      </c>
    </row>
    <row r="144" spans="1:21" x14ac:dyDescent="0.3">
      <c r="A144" s="4">
        <v>2014</v>
      </c>
      <c r="B144" s="4">
        <v>10</v>
      </c>
      <c r="C144" s="4" t="s">
        <v>88</v>
      </c>
      <c r="D144" s="4" t="s">
        <v>90</v>
      </c>
      <c r="E144" s="4">
        <v>52993</v>
      </c>
      <c r="F144" s="100">
        <v>0</v>
      </c>
      <c r="G144" s="100">
        <v>75096</v>
      </c>
      <c r="H144" s="100">
        <v>82066</v>
      </c>
      <c r="I144" s="100">
        <v>0</v>
      </c>
      <c r="J144" s="100">
        <v>-6970</v>
      </c>
      <c r="K144" s="100">
        <v>38</v>
      </c>
      <c r="L144" s="100">
        <v>6970</v>
      </c>
      <c r="M144" s="100">
        <v>7008</v>
      </c>
      <c r="N144" s="101">
        <v>105.166</v>
      </c>
      <c r="O144" s="98">
        <v>737003.33</v>
      </c>
      <c r="P144" s="4">
        <v>1</v>
      </c>
      <c r="Q144" s="4" t="b">
        <v>1</v>
      </c>
      <c r="R144" s="4">
        <v>9452</v>
      </c>
      <c r="S144" s="74">
        <f>-Table_dbsvr_Explorer_SettlementInvoices[[#This Row],[DL]]</f>
        <v>-82066</v>
      </c>
      <c r="T144" s="74">
        <f>-Table_dbsvr_Explorer_SettlementInvoices[[#This Row],[LA]]</f>
        <v>-38</v>
      </c>
      <c r="U144" s="99">
        <f>-Table_dbsvr_Explorer_SettlementInvoices[[#This Row],[LineAmount]]</f>
        <v>-737003.33</v>
      </c>
    </row>
    <row r="145" spans="1:21" x14ac:dyDescent="0.3">
      <c r="A145" s="4">
        <v>2014</v>
      </c>
      <c r="B145" s="4">
        <v>10</v>
      </c>
      <c r="C145" s="4" t="s">
        <v>88</v>
      </c>
      <c r="D145" s="4" t="s">
        <v>304</v>
      </c>
      <c r="E145" s="4">
        <v>52993</v>
      </c>
      <c r="F145" s="100">
        <v>50000</v>
      </c>
      <c r="G145" s="100">
        <v>103645</v>
      </c>
      <c r="H145" s="100">
        <v>126915</v>
      </c>
      <c r="I145" s="100">
        <v>31106</v>
      </c>
      <c r="J145" s="100">
        <v>26730</v>
      </c>
      <c r="K145" s="100">
        <v>52</v>
      </c>
      <c r="L145" s="100">
        <v>4376</v>
      </c>
      <c r="M145" s="100">
        <v>4428</v>
      </c>
      <c r="N145" s="101">
        <v>105.166</v>
      </c>
      <c r="O145" s="98">
        <v>465675.05</v>
      </c>
      <c r="P145" s="4">
        <v>1</v>
      </c>
      <c r="Q145" s="4" t="b">
        <v>1</v>
      </c>
      <c r="R145" s="4">
        <v>9453</v>
      </c>
      <c r="S145" s="74">
        <f>-Table_dbsvr_Explorer_SettlementInvoices[[#This Row],[DL]]</f>
        <v>-126915</v>
      </c>
      <c r="T145" s="74">
        <f>-Table_dbsvr_Explorer_SettlementInvoices[[#This Row],[LA]]</f>
        <v>-52</v>
      </c>
      <c r="U145" s="99">
        <f>-Table_dbsvr_Explorer_SettlementInvoices[[#This Row],[LineAmount]]</f>
        <v>-465675.05</v>
      </c>
    </row>
    <row r="146" spans="1:21" x14ac:dyDescent="0.3">
      <c r="A146" s="4">
        <v>2014</v>
      </c>
      <c r="B146" s="4">
        <v>10</v>
      </c>
      <c r="C146" s="4" t="s">
        <v>88</v>
      </c>
      <c r="D146" s="4" t="s">
        <v>34</v>
      </c>
      <c r="E146" s="4">
        <v>52993</v>
      </c>
      <c r="F146" s="100">
        <v>25008</v>
      </c>
      <c r="G146" s="100">
        <v>350033</v>
      </c>
      <c r="H146" s="100">
        <v>273070</v>
      </c>
      <c r="I146" s="100">
        <v>100032</v>
      </c>
      <c r="J146" s="100">
        <v>101971</v>
      </c>
      <c r="K146" s="100">
        <v>175</v>
      </c>
      <c r="L146" s="100">
        <v>-1939</v>
      </c>
      <c r="M146" s="100">
        <v>-1764</v>
      </c>
      <c r="N146" s="101">
        <v>105.166</v>
      </c>
      <c r="O146" s="98">
        <v>-185512.82</v>
      </c>
      <c r="P146" s="4">
        <v>1</v>
      </c>
      <c r="Q146" s="4" t="b">
        <v>1</v>
      </c>
      <c r="R146" s="4">
        <v>9454</v>
      </c>
      <c r="S146" s="74">
        <f>-Table_dbsvr_Explorer_SettlementInvoices[[#This Row],[DL]]</f>
        <v>-273070</v>
      </c>
      <c r="T146" s="74">
        <f>-Table_dbsvr_Explorer_SettlementInvoices[[#This Row],[LA]]</f>
        <v>-175</v>
      </c>
      <c r="U146" s="99">
        <f>-Table_dbsvr_Explorer_SettlementInvoices[[#This Row],[LineAmount]]</f>
        <v>185512.82</v>
      </c>
    </row>
    <row r="147" spans="1:21" x14ac:dyDescent="0.3">
      <c r="A147" s="4">
        <v>2014</v>
      </c>
      <c r="B147" s="4">
        <v>10</v>
      </c>
      <c r="C147" s="4" t="s">
        <v>88</v>
      </c>
      <c r="D147" s="4" t="s">
        <v>305</v>
      </c>
      <c r="E147" s="4">
        <v>52993</v>
      </c>
      <c r="F147" s="100">
        <v>0</v>
      </c>
      <c r="G147" s="100">
        <v>6151</v>
      </c>
      <c r="H147" s="100">
        <v>0</v>
      </c>
      <c r="I147" s="100">
        <v>0</v>
      </c>
      <c r="J147" s="100">
        <v>6151</v>
      </c>
      <c r="K147" s="100">
        <v>3</v>
      </c>
      <c r="L147" s="100">
        <v>-6151</v>
      </c>
      <c r="M147" s="100">
        <v>-6148</v>
      </c>
      <c r="N147" s="101">
        <v>94.886499999999998</v>
      </c>
      <c r="O147" s="98">
        <v>-583362.19999999995</v>
      </c>
      <c r="P147" s="4">
        <v>1</v>
      </c>
      <c r="Q147" s="4" t="b">
        <v>1</v>
      </c>
      <c r="R147" s="4">
        <v>9455</v>
      </c>
      <c r="S147" s="74">
        <f>-Table_dbsvr_Explorer_SettlementInvoices[[#This Row],[DL]]</f>
        <v>0</v>
      </c>
      <c r="T147" s="74">
        <f>-Table_dbsvr_Explorer_SettlementInvoices[[#This Row],[LA]]</f>
        <v>-3</v>
      </c>
      <c r="U147" s="99">
        <f>-Table_dbsvr_Explorer_SettlementInvoices[[#This Row],[LineAmount]]</f>
        <v>583362.19999999995</v>
      </c>
    </row>
    <row r="148" spans="1:21" x14ac:dyDescent="0.3">
      <c r="A148" s="4">
        <v>2014</v>
      </c>
      <c r="B148" s="4">
        <v>10</v>
      </c>
      <c r="C148" s="4" t="s">
        <v>324</v>
      </c>
      <c r="D148" s="4" t="s">
        <v>302</v>
      </c>
      <c r="E148" s="4">
        <v>52994</v>
      </c>
      <c r="F148" s="100">
        <v>114711</v>
      </c>
      <c r="G148" s="100">
        <v>593691</v>
      </c>
      <c r="H148" s="100">
        <v>567614</v>
      </c>
      <c r="I148" s="100">
        <v>117776</v>
      </c>
      <c r="J148" s="100">
        <v>140788</v>
      </c>
      <c r="K148" s="100">
        <v>297</v>
      </c>
      <c r="L148" s="100">
        <v>-23012</v>
      </c>
      <c r="M148" s="100">
        <v>-22715</v>
      </c>
      <c r="N148" s="101">
        <v>103.3678</v>
      </c>
      <c r="O148" s="98">
        <v>-2347999.58</v>
      </c>
      <c r="P148" s="4">
        <v>1</v>
      </c>
      <c r="Q148" s="4" t="b">
        <v>1</v>
      </c>
      <c r="R148" s="4">
        <v>9456</v>
      </c>
      <c r="S148" s="74">
        <f>-Table_dbsvr_Explorer_SettlementInvoices[[#This Row],[DL]]</f>
        <v>-567614</v>
      </c>
      <c r="T148" s="74">
        <f>-Table_dbsvr_Explorer_SettlementInvoices[[#This Row],[LA]]</f>
        <v>-297</v>
      </c>
      <c r="U148" s="99">
        <f>-Table_dbsvr_Explorer_SettlementInvoices[[#This Row],[LineAmount]]</f>
        <v>2347999.58</v>
      </c>
    </row>
    <row r="149" spans="1:21" x14ac:dyDescent="0.3">
      <c r="A149" s="116"/>
      <c r="B149" s="116"/>
      <c r="C149" s="116"/>
      <c r="D149" s="116"/>
      <c r="E149" s="116"/>
      <c r="F149" s="117">
        <f>SUM(Table_dbsvr_Explorer_SettlementInvoices[BI])</f>
        <v>5797665</v>
      </c>
      <c r="G149" s="117">
        <f>SUM(Table_dbsvr_Explorer_SettlementInvoices[RC])</f>
        <v>17995515</v>
      </c>
      <c r="H149" s="117">
        <f>SUM(Table_dbsvr_Explorer_SettlementInvoices[DL])</f>
        <v>18054971</v>
      </c>
      <c r="I149" s="117">
        <f>SUM(Table_dbsvr_Explorer_SettlementInvoices[EI])</f>
        <v>5732235</v>
      </c>
      <c r="J149" s="117">
        <f>SUM(Table_dbsvr_Explorer_SettlementInvoices[AI])</f>
        <v>5738209</v>
      </c>
      <c r="K149" s="117">
        <f>SUM(Table_dbsvr_Explorer_SettlementInvoices[LA])</f>
        <v>8859</v>
      </c>
      <c r="L149" s="117">
        <f>SUM(Table_dbsvr_Explorer_SettlementInvoices[OS])</f>
        <v>-5974</v>
      </c>
      <c r="M149" s="117">
        <f>SUM(Table_dbsvr_Explorer_SettlementInvoices[NETOS])</f>
        <v>2885</v>
      </c>
      <c r="N149" s="118"/>
      <c r="O149" s="119">
        <f>SUM(Table_dbsvr_Explorer_SettlementInvoices[LineAmount])</f>
        <v>-2125086.0499999998</v>
      </c>
      <c r="P149" s="116"/>
      <c r="Q149" s="116"/>
      <c r="R149" s="116"/>
    </row>
    <row r="150" spans="1:21" x14ac:dyDescent="0.3">
      <c r="H150" s="106"/>
    </row>
  </sheetData>
  <sortState ref="A2:Q150">
    <sortCondition ref="C2:C150"/>
  </sortState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4"/>
  <sheetViews>
    <sheetView workbookViewId="0">
      <selection activeCell="C12" sqref="C12"/>
    </sheetView>
  </sheetViews>
  <sheetFormatPr defaultRowHeight="13.2" x14ac:dyDescent="0.3"/>
  <cols>
    <col min="1" max="1" width="3.5" bestFit="1" customWidth="1"/>
    <col min="2" max="2" width="26.625" bestFit="1" customWidth="1"/>
    <col min="5" max="5" width="12.75" bestFit="1" customWidth="1"/>
    <col min="6" max="6" width="23.625" bestFit="1" customWidth="1"/>
  </cols>
  <sheetData>
    <row r="1" spans="1:6" x14ac:dyDescent="0.3">
      <c r="A1" s="10"/>
      <c r="B1" s="4"/>
      <c r="C1" s="4"/>
      <c r="D1" s="4"/>
      <c r="E1" s="4" t="s">
        <v>92</v>
      </c>
      <c r="F1" s="4"/>
    </row>
    <row r="2" spans="1:6" x14ac:dyDescent="0.3">
      <c r="A2" s="10">
        <v>12</v>
      </c>
      <c r="B2" s="4" t="s">
        <v>100</v>
      </c>
      <c r="C2" s="4"/>
      <c r="D2" s="4"/>
      <c r="E2" s="4" t="s">
        <v>32</v>
      </c>
      <c r="F2" s="11" t="s">
        <v>101</v>
      </c>
    </row>
    <row r="3" spans="1:6" x14ac:dyDescent="0.3">
      <c r="A3" s="10">
        <v>14</v>
      </c>
      <c r="B3" s="4" t="s">
        <v>102</v>
      </c>
      <c r="C3" s="4"/>
      <c r="D3" s="4"/>
      <c r="E3" s="4" t="s">
        <v>33</v>
      </c>
      <c r="F3" s="11" t="s">
        <v>103</v>
      </c>
    </row>
    <row r="4" spans="1:6" x14ac:dyDescent="0.3">
      <c r="A4" s="10">
        <v>15</v>
      </c>
      <c r="B4" s="4" t="s">
        <v>104</v>
      </c>
      <c r="C4" s="4"/>
      <c r="D4" s="4"/>
      <c r="E4" s="4" t="s">
        <v>35</v>
      </c>
      <c r="F4" s="11" t="s">
        <v>105</v>
      </c>
    </row>
    <row r="5" spans="1:6" x14ac:dyDescent="0.3">
      <c r="A5" s="10">
        <v>18</v>
      </c>
      <c r="B5" s="4" t="s">
        <v>106</v>
      </c>
      <c r="C5" s="4"/>
      <c r="D5" s="4"/>
      <c r="E5" s="4" t="s">
        <v>36</v>
      </c>
      <c r="F5" s="11" t="s">
        <v>107</v>
      </c>
    </row>
    <row r="6" spans="1:6" x14ac:dyDescent="0.3">
      <c r="A6" s="10">
        <v>18</v>
      </c>
      <c r="B6" s="4" t="s">
        <v>106</v>
      </c>
      <c r="C6" s="4"/>
      <c r="D6" s="4"/>
      <c r="E6" s="4" t="s">
        <v>108</v>
      </c>
      <c r="F6" s="11" t="s">
        <v>109</v>
      </c>
    </row>
    <row r="7" spans="1:6" x14ac:dyDescent="0.3">
      <c r="A7" s="10" t="s">
        <v>38</v>
      </c>
      <c r="B7" s="4" t="s">
        <v>110</v>
      </c>
      <c r="C7" s="4"/>
      <c r="D7" s="4"/>
      <c r="E7" s="4" t="s">
        <v>111</v>
      </c>
      <c r="F7" s="11" t="s">
        <v>112</v>
      </c>
    </row>
    <row r="8" spans="1:6" x14ac:dyDescent="0.3">
      <c r="A8" s="10" t="s">
        <v>38</v>
      </c>
      <c r="B8" s="4" t="s">
        <v>110</v>
      </c>
      <c r="C8" s="4"/>
      <c r="D8" s="4"/>
      <c r="E8" s="4" t="s">
        <v>37</v>
      </c>
      <c r="F8" s="11" t="s">
        <v>113</v>
      </c>
    </row>
    <row r="9" spans="1:6" x14ac:dyDescent="0.3">
      <c r="A9" s="10" t="s">
        <v>38</v>
      </c>
      <c r="B9" s="4" t="s">
        <v>110</v>
      </c>
      <c r="C9" s="4"/>
      <c r="D9" s="4"/>
      <c r="E9" s="4" t="s">
        <v>39</v>
      </c>
      <c r="F9" s="11" t="s">
        <v>114</v>
      </c>
    </row>
    <row r="10" spans="1:6" x14ac:dyDescent="0.3">
      <c r="A10" s="10" t="s">
        <v>38</v>
      </c>
      <c r="B10" s="4" t="s">
        <v>110</v>
      </c>
      <c r="C10" s="4"/>
      <c r="D10" s="4"/>
      <c r="E10" s="4" t="s">
        <v>41</v>
      </c>
      <c r="F10" s="11" t="s">
        <v>115</v>
      </c>
    </row>
    <row r="11" spans="1:6" x14ac:dyDescent="0.3">
      <c r="A11" s="10" t="s">
        <v>38</v>
      </c>
      <c r="B11" s="4" t="s">
        <v>110</v>
      </c>
      <c r="C11" s="4"/>
      <c r="D11" s="4"/>
      <c r="E11" s="4" t="s">
        <v>44</v>
      </c>
      <c r="F11" s="11" t="s">
        <v>116</v>
      </c>
    </row>
    <row r="12" spans="1:6" x14ac:dyDescent="0.3">
      <c r="A12" s="10" t="s">
        <v>320</v>
      </c>
      <c r="C12" s="4"/>
      <c r="D12" s="4"/>
      <c r="E12" s="4" t="s">
        <v>45</v>
      </c>
      <c r="F12" s="11" t="s">
        <v>118</v>
      </c>
    </row>
    <row r="13" spans="1:6" x14ac:dyDescent="0.3">
      <c r="A13" s="10">
        <v>26</v>
      </c>
      <c r="B13" s="30" t="s">
        <v>212</v>
      </c>
      <c r="C13" s="4"/>
      <c r="D13" s="4"/>
      <c r="E13" s="4" t="s">
        <v>47</v>
      </c>
      <c r="F13" s="11" t="s">
        <v>121</v>
      </c>
    </row>
    <row r="14" spans="1:6" x14ac:dyDescent="0.3">
      <c r="A14" s="10">
        <v>32</v>
      </c>
      <c r="B14" s="4" t="s">
        <v>117</v>
      </c>
      <c r="C14" s="70" t="s">
        <v>274</v>
      </c>
      <c r="D14" s="4"/>
      <c r="E14" s="4" t="s">
        <v>46</v>
      </c>
      <c r="F14" s="11" t="s">
        <v>122</v>
      </c>
    </row>
    <row r="15" spans="1:6" x14ac:dyDescent="0.3">
      <c r="A15" s="69" t="s">
        <v>271</v>
      </c>
      <c r="B15" s="50" t="s">
        <v>273</v>
      </c>
      <c r="C15" s="4"/>
      <c r="D15" s="4"/>
      <c r="E15" s="4" t="s">
        <v>49</v>
      </c>
      <c r="F15" s="11" t="s">
        <v>123</v>
      </c>
    </row>
    <row r="16" spans="1:6" x14ac:dyDescent="0.3">
      <c r="A16" s="10" t="s">
        <v>119</v>
      </c>
      <c r="B16" s="4" t="s">
        <v>120</v>
      </c>
      <c r="C16" s="4"/>
      <c r="D16" s="4"/>
      <c r="E16" s="4" t="s">
        <v>52</v>
      </c>
      <c r="F16" s="11" t="s">
        <v>124</v>
      </c>
    </row>
    <row r="17" spans="1:6" x14ac:dyDescent="0.3">
      <c r="A17" s="10" t="s">
        <v>119</v>
      </c>
      <c r="B17" s="4" t="s">
        <v>120</v>
      </c>
      <c r="C17" s="4"/>
      <c r="D17" s="4"/>
      <c r="E17" s="4" t="s">
        <v>53</v>
      </c>
      <c r="F17" s="11" t="s">
        <v>125</v>
      </c>
    </row>
    <row r="18" spans="1:6" x14ac:dyDescent="0.3">
      <c r="A18" s="10" t="s">
        <v>119</v>
      </c>
      <c r="B18" s="4" t="s">
        <v>120</v>
      </c>
      <c r="C18" s="4"/>
      <c r="D18" s="4"/>
      <c r="E18" s="4" t="s">
        <v>54</v>
      </c>
      <c r="F18" s="11" t="s">
        <v>127</v>
      </c>
    </row>
    <row r="19" spans="1:6" x14ac:dyDescent="0.3">
      <c r="A19" s="10" t="s">
        <v>119</v>
      </c>
      <c r="B19" s="4" t="s">
        <v>120</v>
      </c>
      <c r="C19" s="4"/>
      <c r="D19" s="4"/>
      <c r="E19" s="4" t="s">
        <v>55</v>
      </c>
      <c r="F19" s="11" t="s">
        <v>128</v>
      </c>
    </row>
    <row r="20" spans="1:6" x14ac:dyDescent="0.3">
      <c r="A20" s="10" t="s">
        <v>119</v>
      </c>
      <c r="B20" s="4" t="s">
        <v>120</v>
      </c>
      <c r="C20" s="4"/>
      <c r="D20" s="4"/>
      <c r="E20" s="4" t="s">
        <v>129</v>
      </c>
      <c r="F20" s="11" t="s">
        <v>130</v>
      </c>
    </row>
    <row r="21" spans="1:6" x14ac:dyDescent="0.3">
      <c r="A21" s="10" t="s">
        <v>42</v>
      </c>
      <c r="B21" s="4" t="s">
        <v>126</v>
      </c>
      <c r="C21" s="4"/>
      <c r="D21" s="4"/>
      <c r="E21" s="4" t="s">
        <v>56</v>
      </c>
      <c r="F21" s="11" t="s">
        <v>131</v>
      </c>
    </row>
    <row r="22" spans="1:6" x14ac:dyDescent="0.3">
      <c r="A22" s="10" t="s">
        <v>42</v>
      </c>
      <c r="B22" s="4" t="s">
        <v>126</v>
      </c>
      <c r="C22" s="4"/>
      <c r="D22" s="4"/>
      <c r="E22" s="4" t="s">
        <v>132</v>
      </c>
      <c r="F22" s="11" t="s">
        <v>133</v>
      </c>
    </row>
    <row r="23" spans="1:6" x14ac:dyDescent="0.3">
      <c r="A23" s="10" t="s">
        <v>42</v>
      </c>
      <c r="B23" s="4" t="s">
        <v>126</v>
      </c>
      <c r="C23" s="4"/>
      <c r="D23" s="4"/>
      <c r="E23" s="4" t="s">
        <v>57</v>
      </c>
      <c r="F23" s="11" t="s">
        <v>135</v>
      </c>
    </row>
    <row r="24" spans="1:6" x14ac:dyDescent="0.3">
      <c r="A24" s="10" t="s">
        <v>42</v>
      </c>
      <c r="B24" s="4" t="s">
        <v>126</v>
      </c>
      <c r="C24" s="4"/>
      <c r="D24" s="4"/>
      <c r="E24" s="4" t="s">
        <v>136</v>
      </c>
      <c r="F24" s="11" t="s">
        <v>137</v>
      </c>
    </row>
    <row r="25" spans="1:6" x14ac:dyDescent="0.3">
      <c r="A25" s="10" t="s">
        <v>42</v>
      </c>
      <c r="B25" s="4" t="s">
        <v>126</v>
      </c>
      <c r="C25" s="4"/>
      <c r="D25" s="4"/>
      <c r="E25" s="4" t="s">
        <v>139</v>
      </c>
      <c r="F25" s="11" t="s">
        <v>140</v>
      </c>
    </row>
    <row r="26" spans="1:6" x14ac:dyDescent="0.3">
      <c r="A26" s="69" t="s">
        <v>258</v>
      </c>
      <c r="B26" s="70" t="s">
        <v>272</v>
      </c>
      <c r="C26" s="4"/>
      <c r="D26" s="4"/>
      <c r="E26" s="4" t="s">
        <v>142</v>
      </c>
      <c r="F26" s="11" t="s">
        <v>143</v>
      </c>
    </row>
    <row r="27" spans="1:6" x14ac:dyDescent="0.3">
      <c r="A27" s="10" t="s">
        <v>50</v>
      </c>
      <c r="B27" s="4" t="s">
        <v>134</v>
      </c>
      <c r="C27" s="4"/>
      <c r="D27" s="4"/>
      <c r="E27" s="4" t="s">
        <v>58</v>
      </c>
      <c r="F27" s="11" t="s">
        <v>144</v>
      </c>
    </row>
    <row r="28" spans="1:6" x14ac:dyDescent="0.3">
      <c r="A28" s="10" t="s">
        <v>50</v>
      </c>
      <c r="B28" s="4" t="s">
        <v>134</v>
      </c>
      <c r="C28" s="4"/>
      <c r="D28" s="4"/>
      <c r="E28" s="4" t="s">
        <v>59</v>
      </c>
      <c r="F28" s="11" t="s">
        <v>145</v>
      </c>
    </row>
    <row r="29" spans="1:6" x14ac:dyDescent="0.3">
      <c r="A29" s="10">
        <v>37</v>
      </c>
      <c r="B29" s="4" t="s">
        <v>138</v>
      </c>
      <c r="C29" s="4"/>
      <c r="D29" s="4"/>
      <c r="E29" s="4" t="s">
        <v>146</v>
      </c>
      <c r="F29" s="11" t="s">
        <v>147</v>
      </c>
    </row>
    <row r="30" spans="1:6" x14ac:dyDescent="0.3">
      <c r="A30" s="10">
        <v>42</v>
      </c>
      <c r="B30" s="4" t="s">
        <v>141</v>
      </c>
      <c r="C30" s="4"/>
      <c r="D30" s="4"/>
      <c r="E30" s="4" t="s">
        <v>149</v>
      </c>
      <c r="F30" s="11" t="s">
        <v>150</v>
      </c>
    </row>
    <row r="31" spans="1:6" x14ac:dyDescent="0.3">
      <c r="A31" s="10">
        <v>42</v>
      </c>
      <c r="B31" s="4" t="s">
        <v>141</v>
      </c>
      <c r="C31" s="4"/>
      <c r="D31" s="4"/>
      <c r="E31" s="4" t="s">
        <v>60</v>
      </c>
      <c r="F31" s="11" t="s">
        <v>151</v>
      </c>
    </row>
    <row r="32" spans="1:6" x14ac:dyDescent="0.3">
      <c r="A32" s="10">
        <v>42</v>
      </c>
      <c r="B32" s="4" t="s">
        <v>141</v>
      </c>
      <c r="C32" s="4"/>
      <c r="D32" s="4"/>
      <c r="E32" s="4" t="s">
        <v>289</v>
      </c>
      <c r="F32" s="11" t="s">
        <v>290</v>
      </c>
    </row>
    <row r="33" spans="1:6" x14ac:dyDescent="0.3">
      <c r="A33" s="10">
        <v>42</v>
      </c>
      <c r="B33" s="4" t="s">
        <v>141</v>
      </c>
      <c r="C33" s="4"/>
      <c r="D33" s="4"/>
      <c r="E33" s="4" t="s">
        <v>61</v>
      </c>
      <c r="F33" s="11" t="s">
        <v>152</v>
      </c>
    </row>
    <row r="34" spans="1:6" x14ac:dyDescent="0.3">
      <c r="A34" s="10">
        <v>44</v>
      </c>
      <c r="B34" s="4" t="s">
        <v>148</v>
      </c>
      <c r="C34" s="4"/>
      <c r="D34" s="4"/>
      <c r="E34" s="50" t="s">
        <v>234</v>
      </c>
      <c r="F34" t="s">
        <v>235</v>
      </c>
    </row>
    <row r="35" spans="1:6" x14ac:dyDescent="0.3">
      <c r="A35" s="10">
        <v>44</v>
      </c>
      <c r="B35" s="4" t="s">
        <v>148</v>
      </c>
      <c r="C35" s="4"/>
      <c r="D35" s="4"/>
      <c r="E35" s="4" t="s">
        <v>62</v>
      </c>
      <c r="F35" s="11" t="s">
        <v>154</v>
      </c>
    </row>
    <row r="36" spans="1:6" x14ac:dyDescent="0.3">
      <c r="A36" s="10">
        <v>44</v>
      </c>
      <c r="B36" s="4" t="s">
        <v>148</v>
      </c>
      <c r="C36" s="4"/>
      <c r="D36" s="4"/>
      <c r="E36" s="4" t="s">
        <v>63</v>
      </c>
      <c r="F36" s="11" t="s">
        <v>25</v>
      </c>
    </row>
    <row r="37" spans="1:6" x14ac:dyDescent="0.3">
      <c r="A37" s="10">
        <v>45</v>
      </c>
      <c r="B37" s="4" t="s">
        <v>153</v>
      </c>
      <c r="C37" s="4"/>
      <c r="D37" s="4"/>
      <c r="E37" s="4" t="s">
        <v>64</v>
      </c>
      <c r="F37" s="11" t="s">
        <v>155</v>
      </c>
    </row>
    <row r="38" spans="1:6" x14ac:dyDescent="0.3">
      <c r="A38" s="10">
        <v>45</v>
      </c>
      <c r="B38" s="4" t="s">
        <v>153</v>
      </c>
      <c r="C38" s="4"/>
      <c r="D38" s="4"/>
      <c r="E38" s="50" t="s">
        <v>280</v>
      </c>
      <c r="F38" s="71" t="s">
        <v>283</v>
      </c>
    </row>
    <row r="39" spans="1:6" x14ac:dyDescent="0.3">
      <c r="A39" s="10">
        <v>45</v>
      </c>
      <c r="B39" s="4" t="s">
        <v>153</v>
      </c>
      <c r="C39" s="4"/>
      <c r="D39" s="4"/>
      <c r="E39" s="50" t="s">
        <v>264</v>
      </c>
      <c r="F39" s="67" t="s">
        <v>267</v>
      </c>
    </row>
    <row r="40" spans="1:6" x14ac:dyDescent="0.3">
      <c r="A40" s="10">
        <v>45</v>
      </c>
      <c r="B40" s="4" t="s">
        <v>153</v>
      </c>
      <c r="C40" s="4"/>
      <c r="D40" s="4"/>
      <c r="E40" s="4" t="s">
        <v>65</v>
      </c>
      <c r="F40" s="11" t="s">
        <v>156</v>
      </c>
    </row>
    <row r="41" spans="1:6" x14ac:dyDescent="0.3">
      <c r="A41" s="10">
        <v>45</v>
      </c>
      <c r="B41" s="4" t="s">
        <v>153</v>
      </c>
      <c r="C41" s="4"/>
      <c r="D41" s="4"/>
      <c r="E41" s="50" t="s">
        <v>282</v>
      </c>
      <c r="F41" s="71" t="s">
        <v>284</v>
      </c>
    </row>
    <row r="42" spans="1:6" x14ac:dyDescent="0.3">
      <c r="A42" s="10">
        <v>45</v>
      </c>
      <c r="B42" s="4" t="s">
        <v>153</v>
      </c>
      <c r="C42" s="4"/>
      <c r="D42" s="4"/>
      <c r="E42" s="4" t="s">
        <v>157</v>
      </c>
      <c r="F42" s="11" t="s">
        <v>158</v>
      </c>
    </row>
    <row r="43" spans="1:6" x14ac:dyDescent="0.3">
      <c r="A43" s="10">
        <v>45</v>
      </c>
      <c r="B43" s="4" t="s">
        <v>153</v>
      </c>
      <c r="C43" s="4"/>
      <c r="D43" s="4"/>
      <c r="E43" s="4" t="s">
        <v>159</v>
      </c>
      <c r="F43" s="11" t="s">
        <v>158</v>
      </c>
    </row>
    <row r="44" spans="1:6" x14ac:dyDescent="0.3">
      <c r="A44" s="10">
        <v>45</v>
      </c>
      <c r="B44" s="4" t="s">
        <v>153</v>
      </c>
      <c r="C44" s="4"/>
      <c r="D44" s="4"/>
      <c r="E44" s="4" t="s">
        <v>66</v>
      </c>
      <c r="F44" s="11" t="s">
        <v>160</v>
      </c>
    </row>
    <row r="45" spans="1:6" x14ac:dyDescent="0.3">
      <c r="A45" s="10">
        <v>45</v>
      </c>
      <c r="B45" s="4" t="s">
        <v>153</v>
      </c>
      <c r="C45" s="4"/>
      <c r="D45" s="4"/>
      <c r="E45" s="4" t="s">
        <v>70</v>
      </c>
      <c r="F45" s="11" t="s">
        <v>161</v>
      </c>
    </row>
    <row r="46" spans="1:6" x14ac:dyDescent="0.3">
      <c r="A46" s="10">
        <v>45</v>
      </c>
      <c r="B46" s="4" t="s">
        <v>153</v>
      </c>
      <c r="C46" s="4"/>
      <c r="D46" s="4"/>
      <c r="E46" s="4" t="s">
        <v>71</v>
      </c>
      <c r="F46" s="11" t="s">
        <v>162</v>
      </c>
    </row>
    <row r="47" spans="1:6" x14ac:dyDescent="0.3">
      <c r="A47" s="10">
        <v>45</v>
      </c>
      <c r="B47" s="4" t="s">
        <v>153</v>
      </c>
      <c r="C47" s="4"/>
      <c r="D47" s="4"/>
      <c r="E47" s="4" t="s">
        <v>72</v>
      </c>
      <c r="F47" s="11" t="s">
        <v>163</v>
      </c>
    </row>
    <row r="48" spans="1:6" x14ac:dyDescent="0.3">
      <c r="A48" s="10">
        <v>45</v>
      </c>
      <c r="B48" s="4" t="s">
        <v>153</v>
      </c>
      <c r="C48" s="4"/>
      <c r="D48" s="4"/>
      <c r="E48" s="4" t="s">
        <v>73</v>
      </c>
      <c r="F48" s="11" t="s">
        <v>164</v>
      </c>
    </row>
    <row r="49" spans="1:6" x14ac:dyDescent="0.3">
      <c r="A49" s="10">
        <v>45</v>
      </c>
      <c r="B49" s="4" t="s">
        <v>153</v>
      </c>
      <c r="C49" s="4"/>
      <c r="D49" s="4"/>
      <c r="E49" s="4" t="s">
        <v>74</v>
      </c>
      <c r="F49" s="11" t="s">
        <v>164</v>
      </c>
    </row>
    <row r="50" spans="1:6" x14ac:dyDescent="0.3">
      <c r="A50" s="10">
        <v>45</v>
      </c>
      <c r="B50" s="4" t="s">
        <v>153</v>
      </c>
      <c r="C50" s="4"/>
      <c r="D50" s="4"/>
      <c r="E50" s="4" t="s">
        <v>165</v>
      </c>
      <c r="F50" s="11" t="s">
        <v>166</v>
      </c>
    </row>
    <row r="51" spans="1:6" x14ac:dyDescent="0.3">
      <c r="A51" s="10">
        <v>45</v>
      </c>
      <c r="B51" s="4" t="s">
        <v>153</v>
      </c>
      <c r="C51" s="4"/>
      <c r="D51" s="4"/>
      <c r="E51" s="4" t="s">
        <v>75</v>
      </c>
      <c r="F51" s="11" t="s">
        <v>167</v>
      </c>
    </row>
    <row r="52" spans="1:6" x14ac:dyDescent="0.3">
      <c r="A52" s="10">
        <v>46</v>
      </c>
      <c r="B52" s="4" t="s">
        <v>148</v>
      </c>
      <c r="C52" s="4"/>
      <c r="D52" s="4"/>
      <c r="E52" s="4" t="s">
        <v>168</v>
      </c>
      <c r="F52" s="11" t="s">
        <v>169</v>
      </c>
    </row>
    <row r="53" spans="1:6" x14ac:dyDescent="0.3">
      <c r="A53" s="10">
        <v>47</v>
      </c>
      <c r="B53" s="4" t="s">
        <v>153</v>
      </c>
      <c r="C53" s="4"/>
      <c r="D53" s="4"/>
      <c r="E53" s="4" t="s">
        <v>76</v>
      </c>
      <c r="F53" s="11" t="s">
        <v>170</v>
      </c>
    </row>
    <row r="54" spans="1:6" x14ac:dyDescent="0.3">
      <c r="A54" s="10" t="s">
        <v>89</v>
      </c>
      <c r="B54" s="4" t="s">
        <v>171</v>
      </c>
      <c r="C54" s="4"/>
      <c r="D54" s="4"/>
      <c r="E54" s="4" t="s">
        <v>77</v>
      </c>
      <c r="F54" s="11" t="s">
        <v>211</v>
      </c>
    </row>
    <row r="55" spans="1:6" x14ac:dyDescent="0.3">
      <c r="A55" s="10" t="s">
        <v>89</v>
      </c>
      <c r="B55" s="4" t="s">
        <v>171</v>
      </c>
      <c r="C55" s="4"/>
      <c r="D55" s="4"/>
      <c r="E55" s="4" t="s">
        <v>78</v>
      </c>
      <c r="F55" s="11" t="s">
        <v>130</v>
      </c>
    </row>
    <row r="56" spans="1:6" x14ac:dyDescent="0.3">
      <c r="A56" s="10" t="s">
        <v>89</v>
      </c>
      <c r="B56" s="4" t="s">
        <v>171</v>
      </c>
      <c r="C56" s="4"/>
      <c r="D56" s="4"/>
      <c r="E56" s="4" t="s">
        <v>80</v>
      </c>
      <c r="F56" s="11" t="s">
        <v>172</v>
      </c>
    </row>
    <row r="57" spans="1:6" x14ac:dyDescent="0.3">
      <c r="A57" s="10" t="s">
        <v>89</v>
      </c>
      <c r="B57" s="4" t="s">
        <v>171</v>
      </c>
      <c r="C57" s="4"/>
      <c r="D57" s="4"/>
      <c r="E57" s="4" t="s">
        <v>81</v>
      </c>
      <c r="F57" s="11" t="s">
        <v>173</v>
      </c>
    </row>
    <row r="58" spans="1:6" x14ac:dyDescent="0.3">
      <c r="A58" s="10" t="s">
        <v>89</v>
      </c>
      <c r="B58" s="4" t="s">
        <v>171</v>
      </c>
      <c r="C58" s="4"/>
      <c r="D58" s="4"/>
      <c r="E58" s="4" t="s">
        <v>296</v>
      </c>
      <c r="F58" s="11" t="s">
        <v>300</v>
      </c>
    </row>
    <row r="59" spans="1:6" x14ac:dyDescent="0.3">
      <c r="A59" s="10" t="s">
        <v>89</v>
      </c>
      <c r="B59" s="4" t="s">
        <v>171</v>
      </c>
      <c r="C59" s="4"/>
      <c r="D59" s="4"/>
      <c r="E59" s="4" t="s">
        <v>82</v>
      </c>
      <c r="F59" s="11" t="s">
        <v>174</v>
      </c>
    </row>
    <row r="60" spans="1:6" x14ac:dyDescent="0.3">
      <c r="A60" s="10" t="s">
        <v>43</v>
      </c>
      <c r="B60" s="4" t="s">
        <v>179</v>
      </c>
      <c r="C60" s="4"/>
      <c r="D60" s="4"/>
      <c r="E60" s="4" t="s">
        <v>175</v>
      </c>
      <c r="F60" s="4" t="s">
        <v>176</v>
      </c>
    </row>
    <row r="61" spans="1:6" x14ac:dyDescent="0.3">
      <c r="A61" s="10" t="s">
        <v>43</v>
      </c>
      <c r="B61" s="4" t="s">
        <v>179</v>
      </c>
      <c r="C61" s="4"/>
      <c r="D61" s="4"/>
      <c r="E61" s="4" t="s">
        <v>83</v>
      </c>
      <c r="F61" s="4" t="s">
        <v>177</v>
      </c>
    </row>
    <row r="62" spans="1:6" x14ac:dyDescent="0.3">
      <c r="A62" s="10" t="s">
        <v>43</v>
      </c>
      <c r="B62" s="4" t="s">
        <v>179</v>
      </c>
      <c r="C62" s="4"/>
      <c r="D62" s="4"/>
      <c r="E62" s="50" t="s">
        <v>270</v>
      </c>
      <c r="F62" s="71" t="s">
        <v>275</v>
      </c>
    </row>
    <row r="63" spans="1:6" x14ac:dyDescent="0.3">
      <c r="A63" s="10" t="s">
        <v>43</v>
      </c>
      <c r="B63" s="4" t="s">
        <v>179</v>
      </c>
      <c r="C63" s="4"/>
      <c r="D63" s="4"/>
      <c r="E63" s="4" t="s">
        <v>84</v>
      </c>
      <c r="F63" s="4" t="s">
        <v>178</v>
      </c>
    </row>
    <row r="64" spans="1:6" x14ac:dyDescent="0.3">
      <c r="A64" s="10" t="s">
        <v>43</v>
      </c>
      <c r="B64" s="4" t="s">
        <v>179</v>
      </c>
      <c r="C64" s="4"/>
      <c r="D64" s="4"/>
      <c r="E64" s="4" t="s">
        <v>85</v>
      </c>
      <c r="F64" s="4" t="s">
        <v>180</v>
      </c>
    </row>
    <row r="65" spans="1:6" x14ac:dyDescent="0.3">
      <c r="A65" s="10" t="s">
        <v>43</v>
      </c>
      <c r="B65" s="4" t="s">
        <v>179</v>
      </c>
      <c r="C65" s="4"/>
      <c r="D65" s="4"/>
      <c r="E65" s="4" t="s">
        <v>86</v>
      </c>
      <c r="F65" s="4" t="s">
        <v>181</v>
      </c>
    </row>
    <row r="66" spans="1:6" x14ac:dyDescent="0.3">
      <c r="A66" s="10" t="s">
        <v>67</v>
      </c>
      <c r="B66" s="4" t="s">
        <v>187</v>
      </c>
      <c r="C66" s="4"/>
      <c r="D66" s="4"/>
      <c r="E66" s="4" t="s">
        <v>87</v>
      </c>
      <c r="F66" s="4" t="s">
        <v>182</v>
      </c>
    </row>
    <row r="67" spans="1:6" x14ac:dyDescent="0.3">
      <c r="A67" s="10" t="s">
        <v>67</v>
      </c>
      <c r="B67" s="4" t="s">
        <v>187</v>
      </c>
      <c r="C67" s="4"/>
      <c r="D67" s="4"/>
      <c r="E67" s="4" t="s">
        <v>88</v>
      </c>
      <c r="F67" s="4" t="s">
        <v>183</v>
      </c>
    </row>
    <row r="68" spans="1:6" x14ac:dyDescent="0.3">
      <c r="A68" s="10" t="s">
        <v>190</v>
      </c>
      <c r="B68" s="4" t="s">
        <v>191</v>
      </c>
      <c r="C68" s="4"/>
      <c r="D68" s="4"/>
      <c r="E68" s="4" t="s">
        <v>184</v>
      </c>
      <c r="F68" s="4" t="s">
        <v>185</v>
      </c>
    </row>
    <row r="69" spans="1:6" x14ac:dyDescent="0.3">
      <c r="A69" s="10" t="s">
        <v>190</v>
      </c>
      <c r="B69" s="4" t="s">
        <v>191</v>
      </c>
      <c r="C69" s="4"/>
      <c r="D69" s="4"/>
      <c r="E69" s="4" t="s">
        <v>91</v>
      </c>
      <c r="F69" s="4" t="s">
        <v>186</v>
      </c>
    </row>
    <row r="70" spans="1:6" x14ac:dyDescent="0.3">
      <c r="A70" s="10" t="s">
        <v>190</v>
      </c>
      <c r="B70" s="4" t="s">
        <v>191</v>
      </c>
      <c r="C70" s="4"/>
      <c r="D70" s="4"/>
      <c r="E70" s="4" t="s">
        <v>188</v>
      </c>
      <c r="F70" s="4" t="s">
        <v>189</v>
      </c>
    </row>
    <row r="71" spans="1:6" x14ac:dyDescent="0.3">
      <c r="A71" s="10" t="s">
        <v>190</v>
      </c>
      <c r="B71" s="4" t="s">
        <v>191</v>
      </c>
      <c r="C71" s="4"/>
      <c r="D71" s="4"/>
      <c r="E71" s="4"/>
      <c r="F71" s="4"/>
    </row>
    <row r="72" spans="1:6" x14ac:dyDescent="0.3">
      <c r="A72" s="10" t="s">
        <v>190</v>
      </c>
      <c r="B72" s="4" t="s">
        <v>191</v>
      </c>
      <c r="C72" s="4"/>
      <c r="D72" s="4"/>
      <c r="E72" s="4"/>
      <c r="F72" s="4"/>
    </row>
    <row r="73" spans="1:6" x14ac:dyDescent="0.3">
      <c r="A73" s="10" t="s">
        <v>190</v>
      </c>
      <c r="B73" s="4" t="s">
        <v>191</v>
      </c>
      <c r="C73" s="4"/>
      <c r="D73" s="4"/>
      <c r="E73" s="4"/>
      <c r="F73" s="4"/>
    </row>
    <row r="74" spans="1:6" x14ac:dyDescent="0.3">
      <c r="A74" s="10" t="s">
        <v>190</v>
      </c>
      <c r="B74" s="4" t="s">
        <v>191</v>
      </c>
      <c r="C74" s="4"/>
      <c r="D74" s="4"/>
      <c r="E74" s="4"/>
      <c r="F74" s="4"/>
    </row>
    <row r="75" spans="1:6" x14ac:dyDescent="0.3">
      <c r="A75" s="10" t="s">
        <v>48</v>
      </c>
      <c r="B75" s="4" t="s">
        <v>192</v>
      </c>
      <c r="C75" s="4"/>
      <c r="D75" s="4"/>
      <c r="E75" s="4"/>
      <c r="F75" s="4"/>
    </row>
    <row r="76" spans="1:6" x14ac:dyDescent="0.3">
      <c r="A76" s="10" t="s">
        <v>193</v>
      </c>
      <c r="B76" s="4" t="s">
        <v>194</v>
      </c>
      <c r="C76" s="4"/>
      <c r="D76" s="4"/>
      <c r="E76" s="4"/>
      <c r="F76" s="4"/>
    </row>
    <row r="77" spans="1:6" x14ac:dyDescent="0.3">
      <c r="A77" s="10" t="s">
        <v>193</v>
      </c>
      <c r="B77" s="4" t="s">
        <v>194</v>
      </c>
      <c r="C77" s="4"/>
      <c r="D77" s="4"/>
      <c r="E77" s="4"/>
      <c r="F77" s="4"/>
    </row>
    <row r="78" spans="1:6" x14ac:dyDescent="0.3">
      <c r="A78" s="10" t="s">
        <v>193</v>
      </c>
      <c r="B78" s="4" t="s">
        <v>194</v>
      </c>
      <c r="C78" s="4"/>
      <c r="D78" s="4"/>
      <c r="E78" s="4"/>
      <c r="F78" s="4"/>
    </row>
    <row r="79" spans="1:6" x14ac:dyDescent="0.3">
      <c r="A79" s="10" t="s">
        <v>193</v>
      </c>
      <c r="B79" s="4" t="s">
        <v>194</v>
      </c>
      <c r="C79" s="4"/>
      <c r="D79" s="4"/>
      <c r="E79" s="4"/>
      <c r="F79" s="4"/>
    </row>
    <row r="80" spans="1:6" x14ac:dyDescent="0.3">
      <c r="A80" s="10" t="s">
        <v>193</v>
      </c>
      <c r="B80" s="4" t="s">
        <v>194</v>
      </c>
      <c r="C80" s="4"/>
      <c r="D80" s="4"/>
      <c r="E80" s="4"/>
      <c r="F80" s="4"/>
    </row>
    <row r="81" spans="1:6" x14ac:dyDescent="0.3">
      <c r="A81" s="10" t="s">
        <v>193</v>
      </c>
      <c r="B81" s="4" t="s">
        <v>194</v>
      </c>
      <c r="C81" s="4"/>
      <c r="D81" s="4"/>
      <c r="E81" s="4"/>
      <c r="F81" s="4"/>
    </row>
    <row r="82" spans="1:6" x14ac:dyDescent="0.3">
      <c r="A82" s="10" t="s">
        <v>51</v>
      </c>
      <c r="B82" s="4" t="s">
        <v>134</v>
      </c>
      <c r="C82" s="4"/>
      <c r="D82" s="4"/>
      <c r="E82" s="4"/>
      <c r="F82" s="4"/>
    </row>
    <row r="83" spans="1:6" x14ac:dyDescent="0.3">
      <c r="A83" s="10" t="s">
        <v>51</v>
      </c>
      <c r="B83" s="4" t="s">
        <v>134</v>
      </c>
      <c r="C83" s="4"/>
      <c r="D83" s="4"/>
      <c r="E83" s="4"/>
      <c r="F83" s="4"/>
    </row>
    <row r="84" spans="1:6" x14ac:dyDescent="0.3">
      <c r="A84" s="10" t="s">
        <v>51</v>
      </c>
      <c r="B84" s="4" t="s">
        <v>134</v>
      </c>
      <c r="C84" s="4"/>
      <c r="D84" s="4"/>
      <c r="E84" s="4"/>
      <c r="F84" s="4"/>
    </row>
    <row r="85" spans="1:6" x14ac:dyDescent="0.3">
      <c r="A85" s="10" t="s">
        <v>51</v>
      </c>
      <c r="B85" s="4" t="s">
        <v>134</v>
      </c>
      <c r="C85" s="4"/>
      <c r="D85" s="4"/>
      <c r="E85" s="4"/>
      <c r="F85" s="4"/>
    </row>
    <row r="86" spans="1:6" x14ac:dyDescent="0.3">
      <c r="A86" s="10" t="s">
        <v>51</v>
      </c>
      <c r="B86" s="4" t="s">
        <v>134</v>
      </c>
      <c r="C86" s="4"/>
      <c r="D86" s="4"/>
      <c r="E86" s="4"/>
      <c r="F86" s="4"/>
    </row>
    <row r="87" spans="1:6" x14ac:dyDescent="0.3">
      <c r="A87" s="10" t="s">
        <v>51</v>
      </c>
      <c r="B87" s="4" t="s">
        <v>134</v>
      </c>
      <c r="C87" s="4"/>
      <c r="D87" s="4"/>
      <c r="E87" s="4"/>
      <c r="F87" s="4"/>
    </row>
    <row r="88" spans="1:6" x14ac:dyDescent="0.3">
      <c r="A88" s="10" t="s">
        <v>51</v>
      </c>
      <c r="B88" s="4" t="s">
        <v>134</v>
      </c>
      <c r="C88" s="4"/>
      <c r="D88" s="4"/>
      <c r="E88" s="4"/>
      <c r="F88" s="4"/>
    </row>
    <row r="89" spans="1:6" x14ac:dyDescent="0.3">
      <c r="A89" s="10" t="s">
        <v>51</v>
      </c>
      <c r="B89" s="4" t="s">
        <v>134</v>
      </c>
      <c r="C89" s="4"/>
      <c r="D89" s="4"/>
      <c r="E89" s="4"/>
      <c r="F89" s="4"/>
    </row>
    <row r="90" spans="1:6" x14ac:dyDescent="0.3">
      <c r="A90" s="10" t="s">
        <v>51</v>
      </c>
      <c r="B90" s="4" t="s">
        <v>134</v>
      </c>
      <c r="C90" s="4"/>
      <c r="D90" s="4"/>
      <c r="E90" s="4"/>
      <c r="F90" s="4"/>
    </row>
    <row r="91" spans="1:6" x14ac:dyDescent="0.3">
      <c r="A91" s="69" t="s">
        <v>263</v>
      </c>
      <c r="B91" s="50" t="s">
        <v>134</v>
      </c>
      <c r="C91" s="4"/>
      <c r="D91" s="4"/>
      <c r="E91" s="4"/>
      <c r="F91" s="4"/>
    </row>
    <row r="92" spans="1:6" x14ac:dyDescent="0.3">
      <c r="A92" s="10" t="s">
        <v>195</v>
      </c>
      <c r="B92" s="4" t="s">
        <v>196</v>
      </c>
      <c r="C92" s="4"/>
      <c r="D92" s="4"/>
      <c r="E92" s="4"/>
      <c r="F92" s="4"/>
    </row>
    <row r="93" spans="1:6" x14ac:dyDescent="0.3">
      <c r="A93" s="10" t="s">
        <v>195</v>
      </c>
      <c r="B93" s="4" t="s">
        <v>196</v>
      </c>
      <c r="C93" s="4"/>
      <c r="D93" s="4"/>
      <c r="E93" s="4"/>
      <c r="F93" s="4"/>
    </row>
    <row r="94" spans="1:6" x14ac:dyDescent="0.3">
      <c r="A94" s="10" t="s">
        <v>195</v>
      </c>
      <c r="B94" s="4" t="s">
        <v>196</v>
      </c>
      <c r="C94" s="4"/>
      <c r="D94" s="4"/>
      <c r="E94" s="4"/>
      <c r="F94" s="4"/>
    </row>
    <row r="95" spans="1:6" x14ac:dyDescent="0.3">
      <c r="A95" s="10">
        <v>50</v>
      </c>
      <c r="B95" s="4" t="s">
        <v>197</v>
      </c>
      <c r="C95" s="4"/>
      <c r="D95" s="4"/>
      <c r="E95" s="4"/>
      <c r="F95" s="4"/>
    </row>
    <row r="96" spans="1:6" x14ac:dyDescent="0.3">
      <c r="A96" s="10">
        <v>51</v>
      </c>
      <c r="B96" s="4" t="s">
        <v>198</v>
      </c>
      <c r="C96" s="4"/>
      <c r="D96" s="4"/>
      <c r="E96" s="4"/>
      <c r="F96" s="4"/>
    </row>
    <row r="97" spans="1:6" x14ac:dyDescent="0.3">
      <c r="A97" s="10">
        <v>51</v>
      </c>
      <c r="B97" s="4" t="s">
        <v>198</v>
      </c>
      <c r="C97" s="4"/>
      <c r="D97" s="4"/>
      <c r="E97" s="4"/>
      <c r="F97" s="4"/>
    </row>
    <row r="98" spans="1:6" x14ac:dyDescent="0.3">
      <c r="A98" s="10">
        <v>51</v>
      </c>
      <c r="B98" s="4" t="s">
        <v>198</v>
      </c>
      <c r="C98" s="4"/>
      <c r="D98" s="4"/>
      <c r="E98" s="4"/>
      <c r="F98" s="4"/>
    </row>
    <row r="99" spans="1:6" x14ac:dyDescent="0.3">
      <c r="A99" s="10">
        <v>51</v>
      </c>
      <c r="B99" s="4" t="s">
        <v>198</v>
      </c>
      <c r="C99" s="4"/>
      <c r="D99" s="4"/>
      <c r="E99" s="4"/>
      <c r="F99" s="4"/>
    </row>
    <row r="100" spans="1:6" x14ac:dyDescent="0.3">
      <c r="A100" s="10">
        <v>51</v>
      </c>
      <c r="B100" s="4" t="s">
        <v>198</v>
      </c>
      <c r="C100" s="4"/>
      <c r="D100" s="4"/>
      <c r="E100" s="4"/>
      <c r="F100" s="4"/>
    </row>
    <row r="101" spans="1:6" x14ac:dyDescent="0.3">
      <c r="A101" s="10">
        <v>51</v>
      </c>
      <c r="B101" s="4" t="s">
        <v>198</v>
      </c>
      <c r="C101" s="4"/>
      <c r="D101" s="4"/>
      <c r="E101" s="4"/>
      <c r="F101" s="4"/>
    </row>
    <row r="102" spans="1:6" x14ac:dyDescent="0.3">
      <c r="A102" s="10">
        <v>51</v>
      </c>
      <c r="B102" s="4" t="s">
        <v>198</v>
      </c>
      <c r="C102" s="4"/>
      <c r="D102" s="4"/>
      <c r="E102" s="4"/>
      <c r="F102" s="4"/>
    </row>
    <row r="103" spans="1:6" x14ac:dyDescent="0.3">
      <c r="A103" s="10">
        <v>51</v>
      </c>
      <c r="B103" s="4" t="s">
        <v>198</v>
      </c>
      <c r="C103" s="4"/>
      <c r="D103" s="4"/>
      <c r="E103" s="4"/>
      <c r="F103" s="4"/>
    </row>
    <row r="104" spans="1:6" x14ac:dyDescent="0.3">
      <c r="A104" s="10">
        <v>51</v>
      </c>
      <c r="B104" s="4" t="s">
        <v>198</v>
      </c>
      <c r="C104" s="4"/>
      <c r="D104" s="4"/>
      <c r="E104" s="4"/>
      <c r="F104" s="4"/>
    </row>
    <row r="105" spans="1:6" x14ac:dyDescent="0.3">
      <c r="A105" s="10">
        <v>51</v>
      </c>
      <c r="B105" s="4" t="s">
        <v>198</v>
      </c>
      <c r="C105" s="4"/>
      <c r="D105" s="4"/>
      <c r="E105" s="4"/>
      <c r="F105" s="4"/>
    </row>
    <row r="106" spans="1:6" x14ac:dyDescent="0.3">
      <c r="A106" s="10">
        <v>52</v>
      </c>
      <c r="B106" s="4" t="s">
        <v>199</v>
      </c>
      <c r="C106" s="4"/>
      <c r="D106" s="4"/>
      <c r="E106" s="4"/>
      <c r="F106" s="4"/>
    </row>
    <row r="107" spans="1:6" x14ac:dyDescent="0.3">
      <c r="A107" s="10">
        <v>59</v>
      </c>
      <c r="B107" s="4" t="s">
        <v>200</v>
      </c>
      <c r="C107" s="4"/>
      <c r="D107" s="4"/>
      <c r="E107" s="4"/>
      <c r="F107" s="4"/>
    </row>
    <row r="108" spans="1:6" x14ac:dyDescent="0.3">
      <c r="A108" s="10">
        <v>60</v>
      </c>
      <c r="B108" s="4" t="s">
        <v>295</v>
      </c>
      <c r="C108" s="4"/>
      <c r="D108" s="4"/>
      <c r="E108" s="4"/>
      <c r="F108" s="4"/>
    </row>
    <row r="109" spans="1:6" x14ac:dyDescent="0.3">
      <c r="A109" s="10" t="s">
        <v>90</v>
      </c>
      <c r="B109" s="4" t="s">
        <v>201</v>
      </c>
      <c r="C109" s="4"/>
      <c r="D109" s="4"/>
      <c r="E109" s="4"/>
      <c r="F109" s="4"/>
    </row>
    <row r="110" spans="1:6" x14ac:dyDescent="0.3">
      <c r="A110" s="10">
        <v>75</v>
      </c>
      <c r="B110" s="4" t="s">
        <v>202</v>
      </c>
      <c r="C110" s="4"/>
      <c r="D110" s="4"/>
      <c r="E110" s="4"/>
      <c r="F110" s="4"/>
    </row>
    <row r="111" spans="1:6" x14ac:dyDescent="0.3">
      <c r="A111" s="10">
        <v>75</v>
      </c>
      <c r="B111" s="4" t="s">
        <v>202</v>
      </c>
      <c r="C111" s="4"/>
      <c r="D111" s="4"/>
      <c r="E111" s="4"/>
      <c r="F111" s="4"/>
    </row>
    <row r="112" spans="1:6" x14ac:dyDescent="0.3">
      <c r="A112" s="10">
        <v>75</v>
      </c>
      <c r="B112" s="4" t="s">
        <v>202</v>
      </c>
      <c r="C112" s="4"/>
      <c r="D112" s="4"/>
      <c r="E112" s="4"/>
      <c r="F112" s="4"/>
    </row>
    <row r="113" spans="1:6" x14ac:dyDescent="0.3">
      <c r="A113" s="10">
        <v>75</v>
      </c>
      <c r="B113" s="4" t="s">
        <v>202</v>
      </c>
      <c r="C113" s="4"/>
      <c r="D113" s="4"/>
      <c r="E113" s="4"/>
      <c r="F113" s="4"/>
    </row>
    <row r="114" spans="1:6" x14ac:dyDescent="0.3">
      <c r="A114" s="10">
        <v>75</v>
      </c>
      <c r="B114" s="4" t="s">
        <v>202</v>
      </c>
      <c r="C114" s="4"/>
      <c r="D114" s="4"/>
      <c r="E114" s="4"/>
      <c r="F114" s="4"/>
    </row>
    <row r="115" spans="1:6" x14ac:dyDescent="0.3">
      <c r="A115" s="10">
        <v>75</v>
      </c>
      <c r="B115" s="4" t="s">
        <v>202</v>
      </c>
      <c r="C115" s="4"/>
      <c r="D115" s="4"/>
      <c r="E115" s="4"/>
      <c r="F115" s="4"/>
    </row>
    <row r="116" spans="1:6" x14ac:dyDescent="0.3">
      <c r="A116" s="10">
        <v>75</v>
      </c>
      <c r="B116" s="4" t="s">
        <v>202</v>
      </c>
      <c r="C116" s="4"/>
      <c r="D116" s="4"/>
      <c r="E116" s="4"/>
      <c r="F116" s="4"/>
    </row>
    <row r="117" spans="1:6" x14ac:dyDescent="0.3">
      <c r="A117" s="10">
        <v>75</v>
      </c>
      <c r="B117" s="4" t="s">
        <v>202</v>
      </c>
      <c r="C117" s="4"/>
      <c r="D117" s="4"/>
      <c r="E117" s="4"/>
      <c r="F117" s="4"/>
    </row>
    <row r="118" spans="1:6" x14ac:dyDescent="0.3">
      <c r="A118" s="10">
        <v>75</v>
      </c>
      <c r="B118" s="4" t="s">
        <v>202</v>
      </c>
      <c r="C118" s="4"/>
      <c r="D118" s="4"/>
      <c r="E118" s="4"/>
      <c r="F118" s="4"/>
    </row>
    <row r="119" spans="1:6" x14ac:dyDescent="0.3">
      <c r="A119" s="10">
        <v>75</v>
      </c>
      <c r="B119" s="4" t="s">
        <v>202</v>
      </c>
      <c r="C119" s="4"/>
      <c r="D119" s="4"/>
      <c r="E119" s="4"/>
      <c r="F119" s="4"/>
    </row>
    <row r="120" spans="1:6" x14ac:dyDescent="0.3">
      <c r="A120" s="10">
        <v>75</v>
      </c>
      <c r="B120" s="4" t="s">
        <v>202</v>
      </c>
      <c r="C120" s="4"/>
      <c r="D120" s="4"/>
      <c r="E120" s="4"/>
      <c r="F120" s="4"/>
    </row>
    <row r="121" spans="1:6" x14ac:dyDescent="0.3">
      <c r="A121" s="10">
        <v>79</v>
      </c>
      <c r="B121" s="50" t="s">
        <v>285</v>
      </c>
      <c r="C121" s="4"/>
      <c r="D121" s="4"/>
      <c r="E121" s="4"/>
      <c r="F121" s="4"/>
    </row>
    <row r="122" spans="1:6" x14ac:dyDescent="0.3">
      <c r="A122" s="10" t="s">
        <v>68</v>
      </c>
      <c r="B122" s="4" t="s">
        <v>203</v>
      </c>
      <c r="C122" s="4"/>
      <c r="D122" s="4"/>
      <c r="E122" s="4"/>
      <c r="F122" s="4"/>
    </row>
    <row r="123" spans="1:6" x14ac:dyDescent="0.3">
      <c r="A123" s="10" t="s">
        <v>69</v>
      </c>
      <c r="B123" s="4" t="s">
        <v>204</v>
      </c>
      <c r="C123" s="4"/>
      <c r="D123" s="4"/>
      <c r="E123" s="4"/>
      <c r="F123" s="4"/>
    </row>
    <row r="124" spans="1:6" x14ac:dyDescent="0.3">
      <c r="A124" s="10" t="s">
        <v>40</v>
      </c>
      <c r="B124" s="4" t="s">
        <v>205</v>
      </c>
      <c r="C124" s="4"/>
      <c r="D124" s="4"/>
      <c r="E124" s="4"/>
      <c r="F124" s="4"/>
    </row>
    <row r="125" spans="1:6" x14ac:dyDescent="0.3">
      <c r="A125" s="10" t="s">
        <v>40</v>
      </c>
      <c r="B125" s="4" t="s">
        <v>205</v>
      </c>
      <c r="C125" s="4"/>
      <c r="D125" s="4"/>
      <c r="E125" s="4"/>
      <c r="F125" s="4"/>
    </row>
    <row r="126" spans="1:6" x14ac:dyDescent="0.3">
      <c r="A126" s="10" t="s">
        <v>40</v>
      </c>
      <c r="B126" s="4" t="s">
        <v>205</v>
      </c>
      <c r="C126" s="4"/>
      <c r="D126" s="4"/>
      <c r="E126" s="4"/>
      <c r="F126" s="4"/>
    </row>
    <row r="127" spans="1:6" x14ac:dyDescent="0.3">
      <c r="A127" s="69" t="s">
        <v>281</v>
      </c>
      <c r="B127" s="50" t="s">
        <v>286</v>
      </c>
      <c r="C127" s="4"/>
      <c r="D127" s="4"/>
      <c r="E127" s="4"/>
      <c r="F127" s="4"/>
    </row>
    <row r="128" spans="1:6" x14ac:dyDescent="0.3">
      <c r="A128" s="10" t="s">
        <v>34</v>
      </c>
      <c r="B128" s="4" t="s">
        <v>206</v>
      </c>
      <c r="C128" s="4"/>
      <c r="D128" s="4"/>
      <c r="E128" s="4"/>
      <c r="F128" s="4"/>
    </row>
    <row r="129" spans="1:6" x14ac:dyDescent="0.3">
      <c r="A129" s="10" t="s">
        <v>34</v>
      </c>
      <c r="B129" s="4" t="s">
        <v>206</v>
      </c>
      <c r="C129" s="4"/>
      <c r="D129" s="4"/>
      <c r="E129" s="4"/>
      <c r="F129" s="4"/>
    </row>
    <row r="130" spans="1:6" x14ac:dyDescent="0.3">
      <c r="A130" s="10" t="s">
        <v>34</v>
      </c>
      <c r="B130" s="4" t="s">
        <v>206</v>
      </c>
      <c r="C130" s="4"/>
      <c r="D130" s="4"/>
      <c r="E130" s="4"/>
      <c r="F130" s="4"/>
    </row>
    <row r="131" spans="1:6" x14ac:dyDescent="0.3">
      <c r="A131" s="10" t="s">
        <v>34</v>
      </c>
      <c r="B131" s="4" t="s">
        <v>206</v>
      </c>
      <c r="C131" s="4"/>
      <c r="D131" s="4"/>
      <c r="E131" s="4"/>
      <c r="F131" s="4"/>
    </row>
    <row r="132" spans="1:6" x14ac:dyDescent="0.3">
      <c r="A132" s="10" t="s">
        <v>34</v>
      </c>
      <c r="B132" s="4" t="s">
        <v>206</v>
      </c>
      <c r="C132" s="4"/>
      <c r="D132" s="4"/>
      <c r="E132" s="4"/>
      <c r="F132" s="4"/>
    </row>
    <row r="133" spans="1:6" x14ac:dyDescent="0.3">
      <c r="A133" s="10" t="s">
        <v>34</v>
      </c>
      <c r="B133" s="4" t="s">
        <v>206</v>
      </c>
      <c r="C133" s="4"/>
      <c r="D133" s="4"/>
      <c r="E133" s="4"/>
      <c r="F133" s="4"/>
    </row>
    <row r="134" spans="1:6" x14ac:dyDescent="0.3">
      <c r="A134" s="10" t="s">
        <v>34</v>
      </c>
      <c r="B134" s="4" t="s">
        <v>206</v>
      </c>
      <c r="C134" s="4"/>
      <c r="D134" s="4"/>
      <c r="E134" s="4"/>
      <c r="F134" s="4"/>
    </row>
    <row r="135" spans="1:6" x14ac:dyDescent="0.3">
      <c r="A135" s="10" t="s">
        <v>34</v>
      </c>
      <c r="B135" s="4" t="s">
        <v>206</v>
      </c>
      <c r="C135" s="4"/>
      <c r="D135" s="4"/>
      <c r="E135" s="4"/>
      <c r="F135" s="4"/>
    </row>
    <row r="136" spans="1:6" x14ac:dyDescent="0.3">
      <c r="A136" s="10" t="s">
        <v>34</v>
      </c>
      <c r="B136" s="4" t="s">
        <v>206</v>
      </c>
      <c r="C136" s="4"/>
      <c r="D136" s="4"/>
      <c r="E136" s="4"/>
      <c r="F136" s="4"/>
    </row>
    <row r="137" spans="1:6" x14ac:dyDescent="0.3">
      <c r="A137" s="10" t="s">
        <v>34</v>
      </c>
      <c r="B137" s="4" t="s">
        <v>206</v>
      </c>
      <c r="C137" s="4"/>
      <c r="D137" s="4"/>
      <c r="E137" s="4"/>
      <c r="F137" s="4"/>
    </row>
    <row r="138" spans="1:6" x14ac:dyDescent="0.3">
      <c r="A138" s="10" t="s">
        <v>34</v>
      </c>
      <c r="B138" s="4" t="s">
        <v>206</v>
      </c>
      <c r="C138" s="4"/>
      <c r="D138" s="4"/>
      <c r="E138" s="4"/>
      <c r="F138" s="4"/>
    </row>
    <row r="139" spans="1:6" x14ac:dyDescent="0.3">
      <c r="A139" s="10" t="s">
        <v>34</v>
      </c>
      <c r="B139" s="4" t="s">
        <v>206</v>
      </c>
      <c r="C139" s="4"/>
      <c r="D139" s="4"/>
      <c r="E139" s="4"/>
      <c r="F139" s="4"/>
    </row>
    <row r="140" spans="1:6" x14ac:dyDescent="0.3">
      <c r="A140" s="10" t="s">
        <v>34</v>
      </c>
      <c r="B140" s="4" t="s">
        <v>206</v>
      </c>
      <c r="C140" s="4"/>
      <c r="D140" s="4"/>
      <c r="E140" s="4"/>
      <c r="F140" s="4"/>
    </row>
    <row r="141" spans="1:6" x14ac:dyDescent="0.3">
      <c r="A141" s="10" t="s">
        <v>34</v>
      </c>
      <c r="B141" s="4" t="s">
        <v>206</v>
      </c>
      <c r="C141" s="4"/>
      <c r="D141" s="4"/>
      <c r="E141" s="4"/>
      <c r="F141" s="4"/>
    </row>
    <row r="142" spans="1:6" x14ac:dyDescent="0.3">
      <c r="A142" s="10" t="s">
        <v>34</v>
      </c>
      <c r="B142" s="4" t="s">
        <v>206</v>
      </c>
      <c r="C142" s="4"/>
      <c r="D142" s="4"/>
      <c r="E142" s="4"/>
      <c r="F142" s="4"/>
    </row>
    <row r="143" spans="1:6" x14ac:dyDescent="0.3">
      <c r="A143" s="10" t="s">
        <v>34</v>
      </c>
      <c r="B143" s="4" t="s">
        <v>206</v>
      </c>
      <c r="C143" s="4"/>
      <c r="D143" s="4"/>
      <c r="E143" s="4"/>
      <c r="F143" s="4"/>
    </row>
    <row r="144" spans="1:6" x14ac:dyDescent="0.3">
      <c r="A144" s="10" t="s">
        <v>34</v>
      </c>
      <c r="B144" s="4" t="s">
        <v>206</v>
      </c>
      <c r="C144" s="4"/>
      <c r="D144" s="4"/>
      <c r="E144" s="4"/>
      <c r="F144" s="4"/>
    </row>
    <row r="145" spans="1:6" x14ac:dyDescent="0.3">
      <c r="A145" s="10" t="s">
        <v>34</v>
      </c>
      <c r="B145" s="4" t="s">
        <v>206</v>
      </c>
      <c r="C145" s="4"/>
      <c r="D145" s="4"/>
      <c r="E145" s="4"/>
      <c r="F145" s="4"/>
    </row>
    <row r="146" spans="1:6" x14ac:dyDescent="0.3">
      <c r="A146" s="10">
        <v>90</v>
      </c>
      <c r="B146" s="4" t="s">
        <v>207</v>
      </c>
      <c r="C146" s="4"/>
      <c r="D146" s="4"/>
      <c r="E146" s="4"/>
      <c r="F146" s="4"/>
    </row>
    <row r="147" spans="1:6" x14ac:dyDescent="0.3">
      <c r="A147" s="10">
        <v>92</v>
      </c>
      <c r="B147" s="4" t="s">
        <v>208</v>
      </c>
      <c r="C147" s="4"/>
      <c r="D147" s="4"/>
      <c r="E147" s="4"/>
      <c r="F147" s="4"/>
    </row>
    <row r="148" spans="1:6" x14ac:dyDescent="0.3">
      <c r="A148" s="10">
        <v>92</v>
      </c>
      <c r="B148" s="4" t="s">
        <v>208</v>
      </c>
      <c r="C148" s="4"/>
      <c r="D148" s="4"/>
      <c r="E148" s="4"/>
      <c r="F148" s="4"/>
    </row>
    <row r="149" spans="1:6" x14ac:dyDescent="0.3">
      <c r="A149" s="10">
        <v>97</v>
      </c>
      <c r="B149" s="4" t="s">
        <v>209</v>
      </c>
      <c r="E149" s="4"/>
      <c r="F149" s="4"/>
    </row>
    <row r="150" spans="1:6" x14ac:dyDescent="0.3">
      <c r="A150" s="10">
        <v>97</v>
      </c>
      <c r="B150" s="4" t="s">
        <v>209</v>
      </c>
      <c r="E150" s="4"/>
      <c r="F150" s="4"/>
    </row>
    <row r="151" spans="1:6" x14ac:dyDescent="0.3">
      <c r="A151" s="10">
        <v>97</v>
      </c>
      <c r="B151" s="4" t="s">
        <v>209</v>
      </c>
      <c r="E151" s="4"/>
      <c r="F151" s="4"/>
    </row>
    <row r="152" spans="1:6" x14ac:dyDescent="0.3">
      <c r="A152" s="10" t="s">
        <v>79</v>
      </c>
      <c r="B152" s="4" t="s">
        <v>210</v>
      </c>
    </row>
    <row r="153" spans="1:6" x14ac:dyDescent="0.3">
      <c r="A153" s="10" t="s">
        <v>79</v>
      </c>
      <c r="B153" s="4" t="s">
        <v>210</v>
      </c>
    </row>
    <row r="154" spans="1:6" x14ac:dyDescent="0.3">
      <c r="A154" s="10" t="s">
        <v>79</v>
      </c>
      <c r="B154" s="4" t="s">
        <v>210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H35" sqref="H35"/>
    </sheetView>
  </sheetViews>
  <sheetFormatPr defaultRowHeight="13.2" x14ac:dyDescent="0.3"/>
  <sheetData>
    <row r="1" spans="1:2" x14ac:dyDescent="0.3">
      <c r="A1" t="s">
        <v>213</v>
      </c>
    </row>
    <row r="2" spans="1:2" x14ac:dyDescent="0.3">
      <c r="B2" t="s">
        <v>233</v>
      </c>
    </row>
    <row r="4" spans="1:2" x14ac:dyDescent="0.3">
      <c r="A4" t="s">
        <v>214</v>
      </c>
    </row>
    <row r="5" spans="1:2" x14ac:dyDescent="0.3">
      <c r="B5" t="s">
        <v>215</v>
      </c>
    </row>
    <row r="6" spans="1:2" x14ac:dyDescent="0.3">
      <c r="B6" t="s">
        <v>222</v>
      </c>
    </row>
    <row r="7" spans="1:2" x14ac:dyDescent="0.3">
      <c r="B7" t="s">
        <v>223</v>
      </c>
    </row>
    <row r="9" spans="1:2" x14ac:dyDescent="0.3">
      <c r="A9" t="s">
        <v>216</v>
      </c>
    </row>
    <row r="11" spans="1:2" x14ac:dyDescent="0.3">
      <c r="A11" t="s">
        <v>217</v>
      </c>
    </row>
    <row r="12" spans="1:2" x14ac:dyDescent="0.3">
      <c r="B12" t="s">
        <v>218</v>
      </c>
    </row>
    <row r="13" spans="1:2" x14ac:dyDescent="0.3">
      <c r="B13" t="s">
        <v>219</v>
      </c>
    </row>
    <row r="16" spans="1:2" x14ac:dyDescent="0.3">
      <c r="A16" t="s">
        <v>220</v>
      </c>
    </row>
    <row r="18" spans="1:1" x14ac:dyDescent="0.3">
      <c r="A18" t="s">
        <v>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Settlement Analysis</vt:lpstr>
      <vt:lpstr>GL Transmix Line--raw data</vt:lpstr>
      <vt:lpstr>Settlement data</vt:lpstr>
      <vt:lpstr>Lookup</vt:lpstr>
      <vt:lpstr>Notes-Comments</vt:lpstr>
      <vt:lpstr>Summary!Print_Area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Biehl</dc:creator>
  <cp:lastModifiedBy>Terry Biehl</cp:lastModifiedBy>
  <cp:lastPrinted>2014-10-10T13:21:40Z</cp:lastPrinted>
  <dcterms:created xsi:type="dcterms:W3CDTF">2013-12-13T21:13:17Z</dcterms:created>
  <dcterms:modified xsi:type="dcterms:W3CDTF">2014-11-18T17:25:20Z</dcterms:modified>
</cp:coreProperties>
</file>