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sad\IITM-Academics\SEM-II\Design Project\Official\"/>
    </mc:Choice>
  </mc:AlternateContent>
  <bookViews>
    <workbookView xWindow="0" yWindow="0" windowWidth="19200" windowHeight="7310" firstSheet="3" activeTab="15"/>
  </bookViews>
  <sheets>
    <sheet name="forward20Canew" sheetId="20" r:id="rId1"/>
    <sheet name="reverse20Canew" sheetId="21" r:id="rId2"/>
    <sheet name="forward20Ctnew" sheetId="24" r:id="rId3"/>
    <sheet name="reverse20Ctnew" sheetId="25" r:id="rId4"/>
    <sheet name="0.481" sheetId="7" r:id="rId5"/>
    <sheet name="0.6" sheetId="9" r:id="rId6"/>
    <sheet name="0.7" sheetId="26" r:id="rId7"/>
    <sheet name="0.8" sheetId="29" r:id="rId8"/>
    <sheet name="0.9" sheetId="27" r:id="rId9"/>
    <sheet name="1.0" sheetId="10" r:id="rId10"/>
    <sheet name="1.2" sheetId="12" r:id="rId11"/>
    <sheet name="1.6" sheetId="13" r:id="rId12"/>
    <sheet name="2.1" sheetId="15" r:id="rId13"/>
    <sheet name="2.6" sheetId="16" r:id="rId14"/>
    <sheet name="3.2" sheetId="17" r:id="rId15"/>
    <sheet name="plots" sheetId="28" r:id="rId16"/>
  </sheets>
  <calcPr calcId="152511"/>
</workbook>
</file>

<file path=xl/calcChain.xml><?xml version="1.0" encoding="utf-8"?>
<calcChain xmlns="http://schemas.openxmlformats.org/spreadsheetml/2006/main">
  <c r="I6" i="28" l="1"/>
  <c r="I5" i="28"/>
  <c r="I4" i="28"/>
  <c r="I3" i="28"/>
  <c r="B13" i="28" l="1"/>
  <c r="BE26" i="29"/>
  <c r="AR26" i="29"/>
  <c r="AE26" i="29"/>
  <c r="R26" i="29"/>
  <c r="C26" i="29"/>
  <c r="B5" i="28"/>
  <c r="X29" i="29" l="1"/>
  <c r="BJ20" i="29"/>
  <c r="BJ26" i="29" s="1"/>
  <c r="BE20" i="29"/>
  <c r="BD10" i="29" s="1"/>
  <c r="AW20" i="29"/>
  <c r="AV20" i="29" s="1"/>
  <c r="AR20" i="29"/>
  <c r="AJ20" i="29"/>
  <c r="AJ26" i="29" s="1"/>
  <c r="AE20" i="29"/>
  <c r="AD10" i="29" s="1"/>
  <c r="W20" i="29"/>
  <c r="V20" i="29" s="1"/>
  <c r="R20" i="29"/>
  <c r="Q10" i="29" s="1"/>
  <c r="H20" i="29"/>
  <c r="H26" i="29" s="1"/>
  <c r="I30" i="29" s="1"/>
  <c r="C20" i="29"/>
  <c r="B10" i="29" s="1"/>
  <c r="BJ19" i="29"/>
  <c r="BI19" i="29" s="1"/>
  <c r="BE19" i="29"/>
  <c r="AW19" i="29"/>
  <c r="AV19" i="29" s="1"/>
  <c r="AR19" i="29"/>
  <c r="AJ19" i="29"/>
  <c r="AI19" i="29" s="1"/>
  <c r="AE19" i="29"/>
  <c r="W19" i="29"/>
  <c r="V19" i="29" s="1"/>
  <c r="R19" i="29"/>
  <c r="H19" i="29"/>
  <c r="G19" i="29" s="1"/>
  <c r="I19" i="29" s="1"/>
  <c r="C19" i="29"/>
  <c r="E19" i="29" s="1"/>
  <c r="BJ18" i="29"/>
  <c r="BI18" i="29" s="1"/>
  <c r="BE18" i="29"/>
  <c r="AW18" i="29"/>
  <c r="AV18" i="29" s="1"/>
  <c r="AR18" i="29"/>
  <c r="AJ18" i="29"/>
  <c r="AI18" i="29"/>
  <c r="AE18" i="29"/>
  <c r="W18" i="29"/>
  <c r="V18" i="29" s="1"/>
  <c r="R18" i="29"/>
  <c r="H18" i="29"/>
  <c r="G18" i="29" s="1"/>
  <c r="I18" i="29" s="1"/>
  <c r="E18" i="29"/>
  <c r="C18" i="29"/>
  <c r="BJ17" i="29"/>
  <c r="BI17" i="29" s="1"/>
  <c r="BE17" i="29"/>
  <c r="AW17" i="29"/>
  <c r="AV17" i="29" s="1"/>
  <c r="AR17" i="29"/>
  <c r="AJ17" i="29"/>
  <c r="AI17" i="29" s="1"/>
  <c r="AE17" i="29"/>
  <c r="W17" i="29"/>
  <c r="V17" i="29"/>
  <c r="R17" i="29"/>
  <c r="H17" i="29"/>
  <c r="G17" i="29" s="1"/>
  <c r="I17" i="29" s="1"/>
  <c r="C17" i="29"/>
  <c r="E17" i="29" s="1"/>
  <c r="BJ16" i="29"/>
  <c r="BI16" i="29" s="1"/>
  <c r="BE16" i="29"/>
  <c r="AW16" i="29"/>
  <c r="AV16" i="29" s="1"/>
  <c r="AR16" i="29"/>
  <c r="AJ16" i="29"/>
  <c r="AI16" i="29"/>
  <c r="AE16" i="29"/>
  <c r="W16" i="29"/>
  <c r="V16" i="29" s="1"/>
  <c r="R16" i="29"/>
  <c r="H16" i="29"/>
  <c r="G16" i="29" s="1"/>
  <c r="I16" i="29" s="1"/>
  <c r="E16" i="29"/>
  <c r="C16" i="29"/>
  <c r="BJ15" i="29"/>
  <c r="BI15" i="29" s="1"/>
  <c r="BE15" i="29"/>
  <c r="AW15" i="29"/>
  <c r="AV15" i="29" s="1"/>
  <c r="AR15" i="29"/>
  <c r="AJ15" i="29"/>
  <c r="AI15" i="29" s="1"/>
  <c r="AE15" i="29"/>
  <c r="W15" i="29"/>
  <c r="V15" i="29"/>
  <c r="R15" i="29"/>
  <c r="H15" i="29"/>
  <c r="G15" i="29" s="1"/>
  <c r="C15" i="29"/>
  <c r="E15" i="29" s="1"/>
  <c r="AQ10" i="29"/>
  <c r="I5" i="29"/>
  <c r="I6" i="29" s="1"/>
  <c r="BH4" i="29"/>
  <c r="AU4" i="29"/>
  <c r="AH4" i="29"/>
  <c r="U4" i="29"/>
  <c r="I4" i="29"/>
  <c r="AU3" i="29"/>
  <c r="AU6" i="29" s="1"/>
  <c r="U3" i="29"/>
  <c r="U5" i="29" s="1"/>
  <c r="U7" i="29" s="1"/>
  <c r="L3" i="29"/>
  <c r="I3" i="29"/>
  <c r="BD2" i="29"/>
  <c r="AQ2" i="29"/>
  <c r="AD2" i="29"/>
  <c r="Q2" i="29"/>
  <c r="BE26" i="17"/>
  <c r="BK29" i="17" s="1"/>
  <c r="AR26" i="17"/>
  <c r="AX29" i="17" s="1"/>
  <c r="AE26" i="17"/>
  <c r="AK29" i="17" s="1"/>
  <c r="R26" i="17"/>
  <c r="X29" i="17" s="1"/>
  <c r="BJ20" i="17"/>
  <c r="BJ26" i="17" s="1"/>
  <c r="BK30" i="17" s="1"/>
  <c r="BE20" i="17"/>
  <c r="AW20" i="17"/>
  <c r="AW26" i="17" s="1"/>
  <c r="AX30" i="17" s="1"/>
  <c r="AR20" i="17"/>
  <c r="AJ20" i="17"/>
  <c r="AJ26" i="17" s="1"/>
  <c r="AK30" i="17" s="1"/>
  <c r="AE20" i="17"/>
  <c r="W20" i="17"/>
  <c r="W26" i="17" s="1"/>
  <c r="X30" i="17" s="1"/>
  <c r="R20" i="17"/>
  <c r="BJ19" i="17"/>
  <c r="BI19" i="17" s="1"/>
  <c r="BE19" i="17"/>
  <c r="AW19" i="17"/>
  <c r="AV19" i="17" s="1"/>
  <c r="AR19" i="17"/>
  <c r="AJ19" i="17"/>
  <c r="AI19" i="17"/>
  <c r="AE19" i="17"/>
  <c r="W19" i="17"/>
  <c r="V19" i="17"/>
  <c r="R19" i="17"/>
  <c r="BJ18" i="17"/>
  <c r="BI18" i="17"/>
  <c r="BE18" i="17"/>
  <c r="AW18" i="17"/>
  <c r="AV18" i="17" s="1"/>
  <c r="AR18" i="17"/>
  <c r="AJ18" i="17"/>
  <c r="AI18" i="17"/>
  <c r="AE18" i="17"/>
  <c r="W18" i="17"/>
  <c r="V18" i="17" s="1"/>
  <c r="R18" i="17"/>
  <c r="BJ17" i="17"/>
  <c r="BI17" i="17"/>
  <c r="BE17" i="17"/>
  <c r="AW17" i="17"/>
  <c r="AV17" i="17" s="1"/>
  <c r="AR17" i="17"/>
  <c r="AJ17" i="17"/>
  <c r="AI17" i="17"/>
  <c r="AE17" i="17"/>
  <c r="W17" i="17"/>
  <c r="V17" i="17" s="1"/>
  <c r="R17" i="17"/>
  <c r="BJ16" i="17"/>
  <c r="BI16" i="17" s="1"/>
  <c r="BE16" i="17"/>
  <c r="AW16" i="17"/>
  <c r="AV16" i="17" s="1"/>
  <c r="AR16" i="17"/>
  <c r="AJ16" i="17"/>
  <c r="AI16" i="17"/>
  <c r="AE16" i="17"/>
  <c r="W16" i="17"/>
  <c r="V16" i="17"/>
  <c r="R16" i="17"/>
  <c r="BJ15" i="17"/>
  <c r="BI15" i="17" s="1"/>
  <c r="BE15" i="17"/>
  <c r="AW15" i="17"/>
  <c r="AV15" i="17" s="1"/>
  <c r="AR15" i="17"/>
  <c r="AJ15" i="17"/>
  <c r="AI15" i="17"/>
  <c r="AE15" i="17"/>
  <c r="W15" i="17"/>
  <c r="V15" i="17" s="1"/>
  <c r="R15" i="17"/>
  <c r="BD6" i="17"/>
  <c r="AQ6" i="17"/>
  <c r="AD6" i="17"/>
  <c r="Q6" i="17"/>
  <c r="BH4" i="17"/>
  <c r="AU4" i="17"/>
  <c r="AH4" i="17"/>
  <c r="U4" i="17"/>
  <c r="BD2" i="17"/>
  <c r="AQ2" i="17"/>
  <c r="AD2" i="17"/>
  <c r="Q2" i="17"/>
  <c r="BE26" i="16"/>
  <c r="BK29" i="16" s="1"/>
  <c r="AR26" i="16"/>
  <c r="AX29" i="16" s="1"/>
  <c r="AE26" i="16"/>
  <c r="AK29" i="16" s="1"/>
  <c r="R26" i="16"/>
  <c r="X29" i="16" s="1"/>
  <c r="BJ20" i="16"/>
  <c r="BJ26" i="16" s="1"/>
  <c r="BK30" i="16" s="1"/>
  <c r="BE20" i="16"/>
  <c r="AW20" i="16"/>
  <c r="AW26" i="16" s="1"/>
  <c r="AX30" i="16" s="1"/>
  <c r="AR20" i="16"/>
  <c r="AJ20" i="16"/>
  <c r="AJ26" i="16" s="1"/>
  <c r="AK30" i="16" s="1"/>
  <c r="AE20" i="16"/>
  <c r="W20" i="16"/>
  <c r="W26" i="16" s="1"/>
  <c r="X30" i="16" s="1"/>
  <c r="R20" i="16"/>
  <c r="BJ19" i="16"/>
  <c r="BI19" i="16"/>
  <c r="BE19" i="16"/>
  <c r="AW19" i="16"/>
  <c r="AV19" i="16"/>
  <c r="AR19" i="16"/>
  <c r="AJ19" i="16"/>
  <c r="AI19" i="16" s="1"/>
  <c r="AE19" i="16"/>
  <c r="W19" i="16"/>
  <c r="V19" i="16"/>
  <c r="R19" i="16"/>
  <c r="BJ18" i="16"/>
  <c r="BI18" i="16"/>
  <c r="BE18" i="16"/>
  <c r="AW18" i="16"/>
  <c r="AV18" i="16"/>
  <c r="AR18" i="16"/>
  <c r="AJ18" i="16"/>
  <c r="AI18" i="16" s="1"/>
  <c r="AE18" i="16"/>
  <c r="W18" i="16"/>
  <c r="V18" i="16"/>
  <c r="R18" i="16"/>
  <c r="BJ17" i="16"/>
  <c r="BI17" i="16" s="1"/>
  <c r="BE17" i="16"/>
  <c r="AW17" i="16"/>
  <c r="AV17" i="16" s="1"/>
  <c r="AR17" i="16"/>
  <c r="AJ17" i="16"/>
  <c r="AI17" i="16" s="1"/>
  <c r="AE17" i="16"/>
  <c r="W17" i="16"/>
  <c r="V17" i="16"/>
  <c r="R17" i="16"/>
  <c r="BJ16" i="16"/>
  <c r="BI16" i="16"/>
  <c r="BE16" i="16"/>
  <c r="AW16" i="16"/>
  <c r="AV16" i="16"/>
  <c r="AR16" i="16"/>
  <c r="AJ16" i="16"/>
  <c r="AI16" i="16" s="1"/>
  <c r="AE16" i="16"/>
  <c r="W16" i="16"/>
  <c r="V16" i="16"/>
  <c r="R16" i="16"/>
  <c r="BJ15" i="16"/>
  <c r="BI15" i="16"/>
  <c r="BE15" i="16"/>
  <c r="AW15" i="16"/>
  <c r="AV15" i="16"/>
  <c r="AR15" i="16"/>
  <c r="AJ15" i="16"/>
  <c r="AI15" i="16" s="1"/>
  <c r="AE15" i="16"/>
  <c r="W15" i="16"/>
  <c r="V15" i="16"/>
  <c r="R15" i="16"/>
  <c r="Q10" i="16"/>
  <c r="BD6" i="16"/>
  <c r="AQ6" i="16"/>
  <c r="AD6" i="16"/>
  <c r="Q6" i="16"/>
  <c r="BH4" i="16"/>
  <c r="AU4" i="16"/>
  <c r="AH4" i="16"/>
  <c r="U4" i="16"/>
  <c r="AU3" i="16"/>
  <c r="AU5" i="16" s="1"/>
  <c r="AU7" i="16" s="1"/>
  <c r="BD2" i="16"/>
  <c r="AQ2" i="16"/>
  <c r="AD2" i="16"/>
  <c r="Q2" i="16"/>
  <c r="BE26" i="15"/>
  <c r="BK29" i="15" s="1"/>
  <c r="AR26" i="15"/>
  <c r="AX29" i="15" s="1"/>
  <c r="AE26" i="15"/>
  <c r="AK29" i="15" s="1"/>
  <c r="R26" i="15"/>
  <c r="X29" i="15" s="1"/>
  <c r="BJ20" i="15"/>
  <c r="BJ26" i="15" s="1"/>
  <c r="BK30" i="15" s="1"/>
  <c r="BE20" i="15"/>
  <c r="BD10" i="15" s="1"/>
  <c r="AW20" i="15"/>
  <c r="AW26" i="15" s="1"/>
  <c r="AX30" i="15" s="1"/>
  <c r="AR20" i="15"/>
  <c r="AQ10" i="15" s="1"/>
  <c r="AJ20" i="15"/>
  <c r="AJ26" i="15" s="1"/>
  <c r="AK30" i="15" s="1"/>
  <c r="AE20" i="15"/>
  <c r="AD10" i="15" s="1"/>
  <c r="W20" i="15"/>
  <c r="W26" i="15" s="1"/>
  <c r="X30" i="15" s="1"/>
  <c r="R20" i="15"/>
  <c r="BJ19" i="15"/>
  <c r="BI19" i="15" s="1"/>
  <c r="BE19" i="15"/>
  <c r="AW19" i="15"/>
  <c r="AV19" i="15" s="1"/>
  <c r="AR19" i="15"/>
  <c r="AJ19" i="15"/>
  <c r="AI19" i="15" s="1"/>
  <c r="AE19" i="15"/>
  <c r="W19" i="15"/>
  <c r="V19" i="15" s="1"/>
  <c r="R19" i="15"/>
  <c r="BJ18" i="15"/>
  <c r="BI18" i="15"/>
  <c r="BE18" i="15"/>
  <c r="AW18" i="15"/>
  <c r="AV18" i="15" s="1"/>
  <c r="AR18" i="15"/>
  <c r="AJ18" i="15"/>
  <c r="AI18" i="15"/>
  <c r="AE18" i="15"/>
  <c r="W18" i="15"/>
  <c r="V18" i="15" s="1"/>
  <c r="R18" i="15"/>
  <c r="BJ17" i="15"/>
  <c r="BI17" i="15" s="1"/>
  <c r="BE17" i="15"/>
  <c r="AW17" i="15"/>
  <c r="AV17" i="15"/>
  <c r="AR17" i="15"/>
  <c r="AJ17" i="15"/>
  <c r="AI17" i="15" s="1"/>
  <c r="AE17" i="15"/>
  <c r="W17" i="15"/>
  <c r="V17" i="15" s="1"/>
  <c r="R17" i="15"/>
  <c r="BJ16" i="15"/>
  <c r="BI16" i="15"/>
  <c r="BE16" i="15"/>
  <c r="AW16" i="15"/>
  <c r="AV16" i="15"/>
  <c r="AR16" i="15"/>
  <c r="AJ16" i="15"/>
  <c r="AI16" i="15" s="1"/>
  <c r="AE16" i="15"/>
  <c r="W16" i="15"/>
  <c r="V16" i="15" s="1"/>
  <c r="R16" i="15"/>
  <c r="BJ15" i="15"/>
  <c r="BI15" i="15" s="1"/>
  <c r="BE15" i="15"/>
  <c r="AW15" i="15"/>
  <c r="AV15" i="15"/>
  <c r="AR15" i="15"/>
  <c r="AJ15" i="15"/>
  <c r="AI15" i="15" s="1"/>
  <c r="AE15" i="15"/>
  <c r="W15" i="15"/>
  <c r="V15" i="15" s="1"/>
  <c r="R15" i="15"/>
  <c r="BD6" i="15"/>
  <c r="AQ6" i="15"/>
  <c r="AD6" i="15"/>
  <c r="Q6" i="15"/>
  <c r="BH4" i="15"/>
  <c r="AU4" i="15"/>
  <c r="AH4" i="15"/>
  <c r="U4" i="15"/>
  <c r="BD2" i="15"/>
  <c r="AQ2" i="15"/>
  <c r="AD2" i="15"/>
  <c r="Q2" i="15"/>
  <c r="BE26" i="13"/>
  <c r="BK29" i="13" s="1"/>
  <c r="AR26" i="13"/>
  <c r="AX29" i="13" s="1"/>
  <c r="AE26" i="13"/>
  <c r="AK29" i="13" s="1"/>
  <c r="R26" i="13"/>
  <c r="X29" i="13" s="1"/>
  <c r="BJ20" i="13"/>
  <c r="BJ26" i="13" s="1"/>
  <c r="BK30" i="13" s="1"/>
  <c r="BE20" i="13"/>
  <c r="BD10" i="13" s="1"/>
  <c r="AW20" i="13"/>
  <c r="AW26" i="13" s="1"/>
  <c r="AX30" i="13" s="1"/>
  <c r="AR20" i="13"/>
  <c r="AJ20" i="13"/>
  <c r="AJ26" i="13" s="1"/>
  <c r="AK30" i="13" s="1"/>
  <c r="AE20" i="13"/>
  <c r="W20" i="13"/>
  <c r="W26" i="13" s="1"/>
  <c r="X30" i="13" s="1"/>
  <c r="R20" i="13"/>
  <c r="BJ19" i="13"/>
  <c r="BI19" i="13"/>
  <c r="BE19" i="13"/>
  <c r="AW19" i="13"/>
  <c r="AV19" i="13" s="1"/>
  <c r="AR19" i="13"/>
  <c r="AJ19" i="13"/>
  <c r="AI19" i="13" s="1"/>
  <c r="AE19" i="13"/>
  <c r="W19" i="13"/>
  <c r="V19" i="13" s="1"/>
  <c r="R19" i="13"/>
  <c r="BJ18" i="13"/>
  <c r="BI18" i="13" s="1"/>
  <c r="BE18" i="13"/>
  <c r="AW18" i="13"/>
  <c r="AV18" i="13"/>
  <c r="AR18" i="13"/>
  <c r="AJ18" i="13"/>
  <c r="AI18" i="13" s="1"/>
  <c r="AE18" i="13"/>
  <c r="W18" i="13"/>
  <c r="V18" i="13"/>
  <c r="R18" i="13"/>
  <c r="BJ17" i="13"/>
  <c r="BI17" i="13" s="1"/>
  <c r="BE17" i="13"/>
  <c r="AW17" i="13"/>
  <c r="AV17" i="13"/>
  <c r="AR17" i="13"/>
  <c r="AJ17" i="13"/>
  <c r="AI17" i="13" s="1"/>
  <c r="AE17" i="13"/>
  <c r="W17" i="13"/>
  <c r="V17" i="13" s="1"/>
  <c r="R17" i="13"/>
  <c r="BJ16" i="13"/>
  <c r="BI16" i="13"/>
  <c r="BE16" i="13"/>
  <c r="AW16" i="13"/>
  <c r="AV16" i="13" s="1"/>
  <c r="AR16" i="13"/>
  <c r="AJ16" i="13"/>
  <c r="AI16" i="13" s="1"/>
  <c r="AE16" i="13"/>
  <c r="W16" i="13"/>
  <c r="V16" i="13"/>
  <c r="R16" i="13"/>
  <c r="BJ15" i="13"/>
  <c r="BI15" i="13" s="1"/>
  <c r="BE15" i="13"/>
  <c r="AW15" i="13"/>
  <c r="AV15" i="13" s="1"/>
  <c r="AR15" i="13"/>
  <c r="AJ15" i="13"/>
  <c r="AI15" i="13"/>
  <c r="AE15" i="13"/>
  <c r="W15" i="13"/>
  <c r="V15" i="13" s="1"/>
  <c r="R15" i="13"/>
  <c r="BD6" i="13"/>
  <c r="AQ6" i="13"/>
  <c r="AD6" i="13"/>
  <c r="Q6" i="13"/>
  <c r="BH4" i="13"/>
  <c r="AU4" i="13"/>
  <c r="AH4" i="13"/>
  <c r="U4" i="13"/>
  <c r="AU3" i="13"/>
  <c r="AU5" i="13" s="1"/>
  <c r="BD2" i="13"/>
  <c r="AQ2" i="13"/>
  <c r="AD2" i="13"/>
  <c r="Q2" i="13"/>
  <c r="BE26" i="12"/>
  <c r="BK29" i="12" s="1"/>
  <c r="AR26" i="12"/>
  <c r="AX29" i="12" s="1"/>
  <c r="AE26" i="12"/>
  <c r="AK29" i="12" s="1"/>
  <c r="R26" i="12"/>
  <c r="X29" i="12" s="1"/>
  <c r="BJ20" i="12"/>
  <c r="BJ26" i="12" s="1"/>
  <c r="BK30" i="12" s="1"/>
  <c r="BE20" i="12"/>
  <c r="AW20" i="12"/>
  <c r="AW26" i="12" s="1"/>
  <c r="AX30" i="12" s="1"/>
  <c r="AR20" i="12"/>
  <c r="AQ10" i="12" s="1"/>
  <c r="AJ20" i="12"/>
  <c r="AJ26" i="12" s="1"/>
  <c r="AK30" i="12" s="1"/>
  <c r="AE20" i="12"/>
  <c r="W20" i="12"/>
  <c r="W26" i="12" s="1"/>
  <c r="X30" i="12" s="1"/>
  <c r="R20" i="12"/>
  <c r="Q10" i="12" s="1"/>
  <c r="BJ19" i="12"/>
  <c r="BI19" i="12"/>
  <c r="BE19" i="12"/>
  <c r="AW19" i="12"/>
  <c r="AV19" i="12"/>
  <c r="AR19" i="12"/>
  <c r="AJ19" i="12"/>
  <c r="AI19" i="12"/>
  <c r="AE19" i="12"/>
  <c r="W19" i="12"/>
  <c r="V19" i="12" s="1"/>
  <c r="R19" i="12"/>
  <c r="BJ18" i="12"/>
  <c r="BI18" i="12" s="1"/>
  <c r="BE18" i="12"/>
  <c r="AW18" i="12"/>
  <c r="AV18" i="12"/>
  <c r="AR18" i="12"/>
  <c r="AJ18" i="12"/>
  <c r="AI18" i="12" s="1"/>
  <c r="AE18" i="12"/>
  <c r="W18" i="12"/>
  <c r="V18" i="12" s="1"/>
  <c r="R18" i="12"/>
  <c r="BJ17" i="12"/>
  <c r="BI17" i="12" s="1"/>
  <c r="BE17" i="12"/>
  <c r="AW17" i="12"/>
  <c r="AV17" i="12"/>
  <c r="AR17" i="12"/>
  <c r="AJ17" i="12"/>
  <c r="AI17" i="12"/>
  <c r="AE17" i="12"/>
  <c r="W17" i="12"/>
  <c r="V17" i="12" s="1"/>
  <c r="R17" i="12"/>
  <c r="BJ16" i="12"/>
  <c r="BI16" i="12"/>
  <c r="BE16" i="12"/>
  <c r="AW16" i="12"/>
  <c r="AV16" i="12"/>
  <c r="AR16" i="12"/>
  <c r="AJ16" i="12"/>
  <c r="AI16" i="12"/>
  <c r="AE16" i="12"/>
  <c r="W16" i="12"/>
  <c r="V16" i="12" s="1"/>
  <c r="R16" i="12"/>
  <c r="BJ15" i="12"/>
  <c r="BI15" i="12" s="1"/>
  <c r="BE15" i="12"/>
  <c r="AW15" i="12"/>
  <c r="AV15" i="12"/>
  <c r="AR15" i="12"/>
  <c r="AJ15" i="12"/>
  <c r="AI15" i="12"/>
  <c r="AE15" i="12"/>
  <c r="W15" i="12"/>
  <c r="V15" i="12" s="1"/>
  <c r="R15" i="12"/>
  <c r="BD6" i="12"/>
  <c r="AQ6" i="12"/>
  <c r="AD6" i="12"/>
  <c r="Q6" i="12"/>
  <c r="BH4" i="12"/>
  <c r="AU4" i="12"/>
  <c r="AH4" i="12"/>
  <c r="U4" i="12"/>
  <c r="BD2" i="12"/>
  <c r="AQ2" i="12"/>
  <c r="AD2" i="12"/>
  <c r="Q2" i="12"/>
  <c r="BE26" i="10"/>
  <c r="BK29" i="10" s="1"/>
  <c r="AR26" i="10"/>
  <c r="AX29" i="10" s="1"/>
  <c r="AE26" i="10"/>
  <c r="AK29" i="10" s="1"/>
  <c r="R26" i="10"/>
  <c r="X29" i="10" s="1"/>
  <c r="BJ20" i="10"/>
  <c r="BJ26" i="10" s="1"/>
  <c r="BK30" i="10" s="1"/>
  <c r="BE20" i="10"/>
  <c r="AW20" i="10"/>
  <c r="AW26" i="10" s="1"/>
  <c r="AX30" i="10" s="1"/>
  <c r="AR20" i="10"/>
  <c r="AJ20" i="10"/>
  <c r="AJ26" i="10" s="1"/>
  <c r="AK30" i="10" s="1"/>
  <c r="AE20" i="10"/>
  <c r="W20" i="10"/>
  <c r="W26" i="10" s="1"/>
  <c r="X30" i="10" s="1"/>
  <c r="R20" i="10"/>
  <c r="BJ19" i="10"/>
  <c r="BI19" i="10"/>
  <c r="BE19" i="10"/>
  <c r="AW19" i="10"/>
  <c r="AV19" i="10"/>
  <c r="AR19" i="10"/>
  <c r="AJ19" i="10"/>
  <c r="AI19" i="10"/>
  <c r="AE19" i="10"/>
  <c r="W19" i="10"/>
  <c r="V19" i="10" s="1"/>
  <c r="R19" i="10"/>
  <c r="BJ18" i="10"/>
  <c r="BI18" i="10" s="1"/>
  <c r="BE18" i="10"/>
  <c r="AW18" i="10"/>
  <c r="AV18" i="10"/>
  <c r="AR18" i="10"/>
  <c r="AJ18" i="10"/>
  <c r="AI18" i="10"/>
  <c r="AE18" i="10"/>
  <c r="W18" i="10"/>
  <c r="V18" i="10" s="1"/>
  <c r="R18" i="10"/>
  <c r="BJ17" i="10"/>
  <c r="BI17" i="10" s="1"/>
  <c r="BE17" i="10"/>
  <c r="AW17" i="10"/>
  <c r="AV17" i="10" s="1"/>
  <c r="AR17" i="10"/>
  <c r="AJ17" i="10"/>
  <c r="AI17" i="10" s="1"/>
  <c r="AE17" i="10"/>
  <c r="W17" i="10"/>
  <c r="V17" i="10" s="1"/>
  <c r="R17" i="10"/>
  <c r="BJ16" i="10"/>
  <c r="BI16" i="10" s="1"/>
  <c r="BE16" i="10"/>
  <c r="AW16" i="10"/>
  <c r="AV16" i="10"/>
  <c r="AR16" i="10"/>
  <c r="AJ16" i="10"/>
  <c r="AI16" i="10"/>
  <c r="AE16" i="10"/>
  <c r="W16" i="10"/>
  <c r="V16" i="10" s="1"/>
  <c r="R16" i="10"/>
  <c r="BJ15" i="10"/>
  <c r="BI15" i="10" s="1"/>
  <c r="BE15" i="10"/>
  <c r="AW15" i="10"/>
  <c r="AV15" i="10"/>
  <c r="AR15" i="10"/>
  <c r="AJ15" i="10"/>
  <c r="AI15" i="10"/>
  <c r="AE15" i="10"/>
  <c r="W15" i="10"/>
  <c r="V15" i="10" s="1"/>
  <c r="R15" i="10"/>
  <c r="BD6" i="10"/>
  <c r="AQ6" i="10"/>
  <c r="AD6" i="10"/>
  <c r="Q6" i="10"/>
  <c r="BH4" i="10"/>
  <c r="AU4" i="10"/>
  <c r="AH4" i="10"/>
  <c r="U4" i="10"/>
  <c r="BD2" i="10"/>
  <c r="AQ2" i="10"/>
  <c r="AD2" i="10"/>
  <c r="Q2" i="10"/>
  <c r="BE26" i="27"/>
  <c r="BK29" i="27" s="1"/>
  <c r="AR26" i="27"/>
  <c r="AX29" i="27" s="1"/>
  <c r="AE26" i="27"/>
  <c r="AK29" i="27" s="1"/>
  <c r="R26" i="27"/>
  <c r="X29" i="27" s="1"/>
  <c r="BJ20" i="27"/>
  <c r="BJ26" i="27" s="1"/>
  <c r="BK30" i="27" s="1"/>
  <c r="BE20" i="27"/>
  <c r="AW20" i="27"/>
  <c r="AW26" i="27" s="1"/>
  <c r="AX30" i="27" s="1"/>
  <c r="AR20" i="27"/>
  <c r="AJ20" i="27"/>
  <c r="AJ26" i="27" s="1"/>
  <c r="AK30" i="27" s="1"/>
  <c r="AE20" i="27"/>
  <c r="W20" i="27"/>
  <c r="W26" i="27" s="1"/>
  <c r="X30" i="27" s="1"/>
  <c r="R20" i="27"/>
  <c r="Q10" i="27" s="1"/>
  <c r="BJ19" i="27"/>
  <c r="BI19" i="27" s="1"/>
  <c r="BE19" i="27"/>
  <c r="AW19" i="27"/>
  <c r="AV19" i="27"/>
  <c r="AR19" i="27"/>
  <c r="AJ19" i="27"/>
  <c r="AI19" i="27"/>
  <c r="AE19" i="27"/>
  <c r="W19" i="27"/>
  <c r="V19" i="27" s="1"/>
  <c r="R19" i="27"/>
  <c r="BJ18" i="27"/>
  <c r="BI18" i="27" s="1"/>
  <c r="BE18" i="27"/>
  <c r="AW18" i="27"/>
  <c r="AV18" i="27" s="1"/>
  <c r="AR18" i="27"/>
  <c r="AJ18" i="27"/>
  <c r="AI18" i="27"/>
  <c r="AE18" i="27"/>
  <c r="W18" i="27"/>
  <c r="V18" i="27" s="1"/>
  <c r="R18" i="27"/>
  <c r="BJ17" i="27"/>
  <c r="BI17" i="27"/>
  <c r="BE17" i="27"/>
  <c r="AW17" i="27"/>
  <c r="AV17" i="27" s="1"/>
  <c r="AR17" i="27"/>
  <c r="AJ17" i="27"/>
  <c r="AI17" i="27" s="1"/>
  <c r="AE17" i="27"/>
  <c r="W17" i="27"/>
  <c r="V17" i="27" s="1"/>
  <c r="R17" i="27"/>
  <c r="BJ16" i="27"/>
  <c r="BI16" i="27" s="1"/>
  <c r="BE16" i="27"/>
  <c r="AW16" i="27"/>
  <c r="AV16" i="27"/>
  <c r="AR16" i="27"/>
  <c r="AJ16" i="27"/>
  <c r="AI16" i="27" s="1"/>
  <c r="AE16" i="27"/>
  <c r="W16" i="27"/>
  <c r="V16" i="27" s="1"/>
  <c r="R16" i="27"/>
  <c r="BJ15" i="27"/>
  <c r="BI15" i="27" s="1"/>
  <c r="BE15" i="27"/>
  <c r="AW15" i="27"/>
  <c r="AV15" i="27" s="1"/>
  <c r="AR15" i="27"/>
  <c r="AJ15" i="27"/>
  <c r="AI15" i="27"/>
  <c r="AE15" i="27"/>
  <c r="W15" i="27"/>
  <c r="V15" i="27" s="1"/>
  <c r="R15" i="27"/>
  <c r="BD6" i="27"/>
  <c r="AQ6" i="27"/>
  <c r="AD6" i="27"/>
  <c r="Q6" i="27"/>
  <c r="BH4" i="27"/>
  <c r="AU4" i="27"/>
  <c r="AH4" i="27"/>
  <c r="U4" i="27"/>
  <c r="AU3" i="27"/>
  <c r="AU5" i="27" s="1"/>
  <c r="AU7" i="27" s="1"/>
  <c r="BD2" i="27"/>
  <c r="AQ2" i="27"/>
  <c r="AD2" i="27"/>
  <c r="Q2" i="27"/>
  <c r="I3" i="17"/>
  <c r="I3" i="16"/>
  <c r="I3" i="15"/>
  <c r="I3" i="13"/>
  <c r="I3" i="12"/>
  <c r="I3" i="10"/>
  <c r="I3" i="27"/>
  <c r="I3" i="26"/>
  <c r="BE26" i="26"/>
  <c r="AR26" i="26"/>
  <c r="AX29" i="26" s="1"/>
  <c r="AE26" i="26"/>
  <c r="AK29" i="26" s="1"/>
  <c r="R26" i="26"/>
  <c r="X29" i="26" s="1"/>
  <c r="BJ20" i="26"/>
  <c r="BJ26" i="26" s="1"/>
  <c r="BK30" i="26" s="1"/>
  <c r="BE20" i="26"/>
  <c r="AW20" i="26"/>
  <c r="AW26" i="26" s="1"/>
  <c r="AX30" i="26" s="1"/>
  <c r="AR20" i="26"/>
  <c r="AJ20" i="26"/>
  <c r="AJ26" i="26" s="1"/>
  <c r="AK30" i="26" s="1"/>
  <c r="AE20" i="26"/>
  <c r="AD10" i="26" s="1"/>
  <c r="W20" i="26"/>
  <c r="W26" i="26" s="1"/>
  <c r="X30" i="26" s="1"/>
  <c r="R20" i="26"/>
  <c r="Q10" i="26" s="1"/>
  <c r="BJ19" i="26"/>
  <c r="BI19" i="26" s="1"/>
  <c r="BE19" i="26"/>
  <c r="AW19" i="26"/>
  <c r="AV19" i="26" s="1"/>
  <c r="AR19" i="26"/>
  <c r="AJ19" i="26"/>
  <c r="AI19" i="26" s="1"/>
  <c r="AE19" i="26"/>
  <c r="W19" i="26"/>
  <c r="V19" i="26"/>
  <c r="R19" i="26"/>
  <c r="BJ18" i="26"/>
  <c r="BI18" i="26" s="1"/>
  <c r="BE18" i="26"/>
  <c r="AW18" i="26"/>
  <c r="AV18" i="26"/>
  <c r="AR18" i="26"/>
  <c r="AJ18" i="26"/>
  <c r="AI18" i="26" s="1"/>
  <c r="AE18" i="26"/>
  <c r="W18" i="26"/>
  <c r="V18" i="26"/>
  <c r="R18" i="26"/>
  <c r="BJ17" i="26"/>
  <c r="BI17" i="26"/>
  <c r="BE17" i="26"/>
  <c r="AW17" i="26"/>
  <c r="AV17" i="26"/>
  <c r="AR17" i="26"/>
  <c r="AJ17" i="26"/>
  <c r="AI17" i="26" s="1"/>
  <c r="AE17" i="26"/>
  <c r="W17" i="26"/>
  <c r="V17" i="26" s="1"/>
  <c r="R17" i="26"/>
  <c r="BJ16" i="26"/>
  <c r="BI16" i="26" s="1"/>
  <c r="BE16" i="26"/>
  <c r="AW16" i="26"/>
  <c r="AV16" i="26" s="1"/>
  <c r="AR16" i="26"/>
  <c r="AJ16" i="26"/>
  <c r="AI16" i="26" s="1"/>
  <c r="AE16" i="26"/>
  <c r="W16" i="26"/>
  <c r="V16" i="26"/>
  <c r="R16" i="26"/>
  <c r="BJ15" i="26"/>
  <c r="BI15" i="26"/>
  <c r="BE15" i="26"/>
  <c r="AW15" i="26"/>
  <c r="AV15" i="26" s="1"/>
  <c r="AR15" i="26"/>
  <c r="AJ15" i="26"/>
  <c r="AI15" i="26" s="1"/>
  <c r="AE15" i="26"/>
  <c r="W15" i="26"/>
  <c r="V15" i="26"/>
  <c r="R15" i="26"/>
  <c r="BD6" i="26"/>
  <c r="AQ6" i="26"/>
  <c r="AD6" i="26"/>
  <c r="Q6" i="26"/>
  <c r="BH4" i="26"/>
  <c r="AU4" i="26"/>
  <c r="AH4" i="26"/>
  <c r="U4" i="26"/>
  <c r="BD2" i="26"/>
  <c r="AQ2" i="26"/>
  <c r="AD2" i="26"/>
  <c r="Q2" i="26"/>
  <c r="I3" i="9"/>
  <c r="BE26" i="9"/>
  <c r="AR26" i="9"/>
  <c r="AX29" i="9" s="1"/>
  <c r="AE26" i="9"/>
  <c r="AK29" i="9" s="1"/>
  <c r="R26" i="9"/>
  <c r="X29" i="9" s="1"/>
  <c r="BJ20" i="9"/>
  <c r="BJ26" i="9" s="1"/>
  <c r="BK30" i="9" s="1"/>
  <c r="BE20" i="9"/>
  <c r="BD10" i="9" s="1"/>
  <c r="AW20" i="9"/>
  <c r="AW26" i="9" s="1"/>
  <c r="AX30" i="9" s="1"/>
  <c r="AR20" i="9"/>
  <c r="AJ20" i="9"/>
  <c r="AI20" i="9" s="1"/>
  <c r="AI10" i="9" s="1"/>
  <c r="AE20" i="9"/>
  <c r="AD10" i="9" s="1"/>
  <c r="W20" i="9"/>
  <c r="W26" i="9" s="1"/>
  <c r="X30" i="9" s="1"/>
  <c r="R20" i="9"/>
  <c r="Q10" i="9" s="1"/>
  <c r="BJ19" i="9"/>
  <c r="BI19" i="9" s="1"/>
  <c r="BE19" i="9"/>
  <c r="AW19" i="9"/>
  <c r="AV19" i="9" s="1"/>
  <c r="AR19" i="9"/>
  <c r="AJ19" i="9"/>
  <c r="AI19" i="9" s="1"/>
  <c r="AE19" i="9"/>
  <c r="W19" i="9"/>
  <c r="V19" i="9" s="1"/>
  <c r="R19" i="9"/>
  <c r="BJ18" i="9"/>
  <c r="BI18" i="9" s="1"/>
  <c r="BE18" i="9"/>
  <c r="AW18" i="9"/>
  <c r="AV18" i="9" s="1"/>
  <c r="AR18" i="9"/>
  <c r="AJ18" i="9"/>
  <c r="AI18" i="9"/>
  <c r="AE18" i="9"/>
  <c r="W18" i="9"/>
  <c r="V18" i="9" s="1"/>
  <c r="R18" i="9"/>
  <c r="BJ17" i="9"/>
  <c r="BI17" i="9"/>
  <c r="BE17" i="9"/>
  <c r="AW17" i="9"/>
  <c r="AV17" i="9"/>
  <c r="AR17" i="9"/>
  <c r="AJ17" i="9"/>
  <c r="AI17" i="9"/>
  <c r="AE17" i="9"/>
  <c r="W17" i="9"/>
  <c r="V17" i="9" s="1"/>
  <c r="R17" i="9"/>
  <c r="BJ16" i="9"/>
  <c r="BI16" i="9"/>
  <c r="BE16" i="9"/>
  <c r="AW16" i="9"/>
  <c r="AV16" i="9" s="1"/>
  <c r="AR16" i="9"/>
  <c r="AJ16" i="9"/>
  <c r="AI16" i="9" s="1"/>
  <c r="AE16" i="9"/>
  <c r="W16" i="9"/>
  <c r="V16" i="9" s="1"/>
  <c r="R16" i="9"/>
  <c r="BJ15" i="9"/>
  <c r="BI15" i="9"/>
  <c r="BE15" i="9"/>
  <c r="AW15" i="9"/>
  <c r="AV15" i="9" s="1"/>
  <c r="AR15" i="9"/>
  <c r="AJ15" i="9"/>
  <c r="AI15" i="9" s="1"/>
  <c r="AE15" i="9"/>
  <c r="W15" i="9"/>
  <c r="V15" i="9" s="1"/>
  <c r="R15" i="9"/>
  <c r="BD6" i="9"/>
  <c r="AQ6" i="9"/>
  <c r="AD6" i="9"/>
  <c r="Q6" i="9"/>
  <c r="BH4" i="9"/>
  <c r="AU4" i="9"/>
  <c r="AH4" i="9"/>
  <c r="U4" i="9"/>
  <c r="AH3" i="9"/>
  <c r="AH6" i="9" s="1"/>
  <c r="BD2" i="9"/>
  <c r="AQ2" i="9"/>
  <c r="AD2" i="9"/>
  <c r="Q2" i="9"/>
  <c r="AU6" i="13" l="1"/>
  <c r="E20" i="29"/>
  <c r="AI20" i="29"/>
  <c r="AI10" i="29" s="1"/>
  <c r="I15" i="29"/>
  <c r="K16" i="29"/>
  <c r="K18" i="29"/>
  <c r="G20" i="29"/>
  <c r="BK29" i="29"/>
  <c r="I29" i="29"/>
  <c r="AK29" i="29"/>
  <c r="L4" i="29"/>
  <c r="K15" i="29"/>
  <c r="K19" i="29"/>
  <c r="AV10" i="29"/>
  <c r="Q3" i="29"/>
  <c r="X19" i="29" s="1"/>
  <c r="Q4" i="29"/>
  <c r="AK30" i="29"/>
  <c r="BK30" i="29"/>
  <c r="AX29" i="29"/>
  <c r="K17" i="29"/>
  <c r="V10" i="29"/>
  <c r="X20" i="29"/>
  <c r="AU5" i="29"/>
  <c r="AU7" i="29" s="1"/>
  <c r="BI20" i="29"/>
  <c r="U6" i="29"/>
  <c r="W26" i="29"/>
  <c r="X30" i="29" s="1"/>
  <c r="AW26" i="29"/>
  <c r="AX30" i="29" s="1"/>
  <c r="AH3" i="29"/>
  <c r="AH5" i="29" s="1"/>
  <c r="AH7" i="29" s="1"/>
  <c r="BH3" i="29"/>
  <c r="BH5" i="29" s="1"/>
  <c r="BH7" i="29" s="1"/>
  <c r="BD10" i="17"/>
  <c r="AQ10" i="17"/>
  <c r="AI20" i="17"/>
  <c r="AI10" i="17" s="1"/>
  <c r="AD10" i="17"/>
  <c r="Q10" i="17"/>
  <c r="R29" i="17"/>
  <c r="V20" i="17"/>
  <c r="V10" i="17" s="1"/>
  <c r="BI20" i="16"/>
  <c r="BD10" i="16"/>
  <c r="AV20" i="16"/>
  <c r="AV10" i="16" s="1"/>
  <c r="AQ10" i="16"/>
  <c r="AD10" i="16"/>
  <c r="V20" i="16"/>
  <c r="V10" i="16" s="1"/>
  <c r="BI20" i="15"/>
  <c r="BI10" i="15" s="1"/>
  <c r="AV20" i="15"/>
  <c r="Q10" i="15"/>
  <c r="AD10" i="13"/>
  <c r="Q10" i="13"/>
  <c r="V20" i="13"/>
  <c r="V10" i="13" s="1"/>
  <c r="BD10" i="12"/>
  <c r="AV20" i="12"/>
  <c r="AI20" i="12"/>
  <c r="AI10" i="12" s="1"/>
  <c r="AD10" i="12"/>
  <c r="BD10" i="10"/>
  <c r="AQ10" i="10"/>
  <c r="AI20" i="10"/>
  <c r="AI10" i="10" s="1"/>
  <c r="AD10" i="10"/>
  <c r="R29" i="10"/>
  <c r="Q10" i="10"/>
  <c r="BD10" i="27"/>
  <c r="AQ10" i="27"/>
  <c r="AD10" i="27"/>
  <c r="BI20" i="26"/>
  <c r="BI10" i="26" s="1"/>
  <c r="BD10" i="26"/>
  <c r="AQ10" i="26"/>
  <c r="V20" i="26"/>
  <c r="V10" i="26" s="1"/>
  <c r="BE29" i="13"/>
  <c r="BI20" i="17"/>
  <c r="AV20" i="17"/>
  <c r="AR29" i="16"/>
  <c r="AI20" i="16"/>
  <c r="AE29" i="16"/>
  <c r="R29" i="16"/>
  <c r="AI20" i="15"/>
  <c r="R29" i="15"/>
  <c r="V20" i="15"/>
  <c r="V10" i="15" s="1"/>
  <c r="BI20" i="13"/>
  <c r="AV20" i="13"/>
  <c r="AR29" i="13"/>
  <c r="AI20" i="13"/>
  <c r="R29" i="13"/>
  <c r="BI20" i="12"/>
  <c r="R29" i="12"/>
  <c r="V20" i="12"/>
  <c r="V10" i="12" s="1"/>
  <c r="BI20" i="10"/>
  <c r="AV20" i="10"/>
  <c r="V20" i="10"/>
  <c r="V10" i="10" s="1"/>
  <c r="BI20" i="27"/>
  <c r="AR29" i="27"/>
  <c r="AV20" i="27"/>
  <c r="AE29" i="27"/>
  <c r="AI20" i="27"/>
  <c r="R29" i="27"/>
  <c r="V20" i="27"/>
  <c r="V10" i="27" s="1"/>
  <c r="AE29" i="17"/>
  <c r="AR29" i="17"/>
  <c r="BE29" i="17"/>
  <c r="U3" i="17"/>
  <c r="U5" i="17" s="1"/>
  <c r="U7" i="17" s="1"/>
  <c r="AU3" i="17"/>
  <c r="AU5" i="17" s="1"/>
  <c r="AU7" i="17" s="1"/>
  <c r="AH3" i="17"/>
  <c r="AH5" i="17" s="1"/>
  <c r="AH7" i="17" s="1"/>
  <c r="BH3" i="17"/>
  <c r="BH5" i="17" s="1"/>
  <c r="BH7" i="17" s="1"/>
  <c r="BE29" i="16"/>
  <c r="U3" i="16"/>
  <c r="U5" i="16" s="1"/>
  <c r="U7" i="16" s="1"/>
  <c r="AU6" i="16"/>
  <c r="AQ4" i="16" s="1"/>
  <c r="AH3" i="16"/>
  <c r="AH5" i="16" s="1"/>
  <c r="AH7" i="16" s="1"/>
  <c r="BH3" i="16"/>
  <c r="BH5" i="16" s="1"/>
  <c r="BH7" i="16" s="1"/>
  <c r="AE29" i="15"/>
  <c r="AR29" i="15"/>
  <c r="BE29" i="15"/>
  <c r="U3" i="15"/>
  <c r="U5" i="15" s="1"/>
  <c r="U7" i="15" s="1"/>
  <c r="AU3" i="15"/>
  <c r="AU5" i="15" s="1"/>
  <c r="AU7" i="15" s="1"/>
  <c r="AH3" i="15"/>
  <c r="AH5" i="15" s="1"/>
  <c r="AH7" i="15" s="1"/>
  <c r="BH3" i="15"/>
  <c r="BH5" i="15" s="1"/>
  <c r="BH7" i="15" s="1"/>
  <c r="AH3" i="13"/>
  <c r="AH5" i="13" s="1"/>
  <c r="AH7" i="13" s="1"/>
  <c r="U3" i="13"/>
  <c r="U5" i="13" s="1"/>
  <c r="U7" i="13" s="1"/>
  <c r="AE29" i="13"/>
  <c r="AU7" i="13"/>
  <c r="AQ10" i="13"/>
  <c r="BH3" i="13"/>
  <c r="BH5" i="13" s="1"/>
  <c r="BH7" i="13" s="1"/>
  <c r="AE29" i="12"/>
  <c r="AR29" i="12"/>
  <c r="BE29" i="12"/>
  <c r="U3" i="12"/>
  <c r="U5" i="12" s="1"/>
  <c r="U7" i="12" s="1"/>
  <c r="AU3" i="12"/>
  <c r="AU5" i="12" s="1"/>
  <c r="AU7" i="12" s="1"/>
  <c r="AH3" i="12"/>
  <c r="AH5" i="12" s="1"/>
  <c r="AH7" i="12" s="1"/>
  <c r="BH3" i="12"/>
  <c r="BH5" i="12" s="1"/>
  <c r="BH7" i="12" s="1"/>
  <c r="AE29" i="10"/>
  <c r="AR29" i="10"/>
  <c r="BE29" i="10"/>
  <c r="U3" i="10"/>
  <c r="U5" i="10" s="1"/>
  <c r="U7" i="10" s="1"/>
  <c r="AU3" i="10"/>
  <c r="AU5" i="10" s="1"/>
  <c r="AU7" i="10" s="1"/>
  <c r="AH3" i="10"/>
  <c r="AH5" i="10" s="1"/>
  <c r="AH7" i="10" s="1"/>
  <c r="BH3" i="10"/>
  <c r="BH5" i="10" s="1"/>
  <c r="BH7" i="10" s="1"/>
  <c r="AQ3" i="27"/>
  <c r="BE29" i="27"/>
  <c r="U3" i="27"/>
  <c r="U5" i="27" s="1"/>
  <c r="U7" i="27" s="1"/>
  <c r="AU6" i="27"/>
  <c r="AQ4" i="27" s="1"/>
  <c r="AH3" i="27"/>
  <c r="AH5" i="27" s="1"/>
  <c r="AH7" i="27" s="1"/>
  <c r="BH3" i="27"/>
  <c r="BH5" i="27" s="1"/>
  <c r="BH7" i="27" s="1"/>
  <c r="AV20" i="26"/>
  <c r="AI20" i="26"/>
  <c r="BK29" i="26"/>
  <c r="BE29" i="26" s="1"/>
  <c r="R29" i="26"/>
  <c r="AE29" i="26"/>
  <c r="AR29" i="26"/>
  <c r="U3" i="26"/>
  <c r="U5" i="26" s="1"/>
  <c r="U7" i="26" s="1"/>
  <c r="AU3" i="26"/>
  <c r="AU5" i="26" s="1"/>
  <c r="AU7" i="26" s="1"/>
  <c r="AH3" i="26"/>
  <c r="AH5" i="26" s="1"/>
  <c r="AH7" i="26" s="1"/>
  <c r="BH3" i="26"/>
  <c r="BH5" i="26" s="1"/>
  <c r="BH7" i="26" s="1"/>
  <c r="BI20" i="9"/>
  <c r="AQ10" i="9"/>
  <c r="AJ26" i="9"/>
  <c r="AK30" i="9" s="1"/>
  <c r="AE29" i="9" s="1"/>
  <c r="BK29" i="9"/>
  <c r="BE29" i="9" s="1"/>
  <c r="AV20" i="9"/>
  <c r="V20" i="9"/>
  <c r="V10" i="9" s="1"/>
  <c r="AR29" i="9"/>
  <c r="R29" i="9"/>
  <c r="U3" i="9"/>
  <c r="U5" i="9" s="1"/>
  <c r="U7" i="9" s="1"/>
  <c r="AU3" i="9"/>
  <c r="AU5" i="9" s="1"/>
  <c r="AU7" i="9" s="1"/>
  <c r="AH5" i="9"/>
  <c r="AH7" i="9" s="1"/>
  <c r="BH3" i="9"/>
  <c r="BH5" i="9" s="1"/>
  <c r="BH7" i="9" s="1"/>
  <c r="BD6" i="7"/>
  <c r="AQ6" i="7"/>
  <c r="AD6" i="7"/>
  <c r="Q6" i="7"/>
  <c r="BE26" i="7"/>
  <c r="BK29" i="7" s="1"/>
  <c r="BJ20" i="7"/>
  <c r="BI20" i="7" s="1"/>
  <c r="BE20" i="7"/>
  <c r="BJ19" i="7"/>
  <c r="BI19" i="7"/>
  <c r="BE19" i="7"/>
  <c r="BJ18" i="7"/>
  <c r="BI18" i="7"/>
  <c r="BE18" i="7"/>
  <c r="BJ17" i="7"/>
  <c r="BI17" i="7"/>
  <c r="BE17" i="7"/>
  <c r="BJ16" i="7"/>
  <c r="BI16" i="7"/>
  <c r="BE16" i="7"/>
  <c r="BJ15" i="7"/>
  <c r="BI15" i="7"/>
  <c r="BE15" i="7"/>
  <c r="BH4" i="7"/>
  <c r="BD2" i="7"/>
  <c r="AR15" i="7"/>
  <c r="AV15" i="7"/>
  <c r="AW15" i="7"/>
  <c r="AR16" i="7"/>
  <c r="AW16" i="7"/>
  <c r="AV16" i="7" s="1"/>
  <c r="AR17" i="7"/>
  <c r="AV17" i="7"/>
  <c r="AW17" i="7"/>
  <c r="AR18" i="7"/>
  <c r="AV18" i="7"/>
  <c r="AW18" i="7"/>
  <c r="AR19" i="7"/>
  <c r="AV19" i="7"/>
  <c r="AW19" i="7"/>
  <c r="AR20" i="7"/>
  <c r="AW20" i="7"/>
  <c r="AV20" i="7" s="1"/>
  <c r="AR26" i="7"/>
  <c r="AX29" i="7" s="1"/>
  <c r="AU4" i="7"/>
  <c r="AU3" i="7"/>
  <c r="AU6" i="7" s="1"/>
  <c r="AQ2" i="7"/>
  <c r="AE26" i="7"/>
  <c r="AK29" i="7" s="1"/>
  <c r="AJ20" i="7"/>
  <c r="AJ26" i="7" s="1"/>
  <c r="AK30" i="7" s="1"/>
  <c r="AE20" i="7"/>
  <c r="AJ19" i="7"/>
  <c r="AI19" i="7" s="1"/>
  <c r="AE19" i="7"/>
  <c r="AJ18" i="7"/>
  <c r="AI18" i="7"/>
  <c r="AE18" i="7"/>
  <c r="AJ17" i="7"/>
  <c r="AI17" i="7" s="1"/>
  <c r="AE17" i="7"/>
  <c r="AJ16" i="7"/>
  <c r="AI16" i="7"/>
  <c r="AE16" i="7"/>
  <c r="AJ15" i="7"/>
  <c r="AI15" i="7" s="1"/>
  <c r="AE15" i="7"/>
  <c r="AH4" i="7"/>
  <c r="AD2" i="7"/>
  <c r="R26" i="7"/>
  <c r="X29" i="7" s="1"/>
  <c r="W20" i="7"/>
  <c r="W26" i="7" s="1"/>
  <c r="X30" i="7" s="1"/>
  <c r="R20" i="7"/>
  <c r="W19" i="7"/>
  <c r="V19" i="7" s="1"/>
  <c r="R19" i="7"/>
  <c r="W18" i="7"/>
  <c r="V18" i="7"/>
  <c r="R18" i="7"/>
  <c r="W17" i="7"/>
  <c r="V17" i="7" s="1"/>
  <c r="R17" i="7"/>
  <c r="W16" i="7"/>
  <c r="V16" i="7"/>
  <c r="R16" i="7"/>
  <c r="W15" i="7"/>
  <c r="V15" i="7"/>
  <c r="R15" i="7"/>
  <c r="U4" i="7"/>
  <c r="Q2" i="7"/>
  <c r="U3" i="7" s="1"/>
  <c r="U6" i="7" s="1"/>
  <c r="AT16" i="16" l="1"/>
  <c r="AT15" i="16"/>
  <c r="AT17" i="16"/>
  <c r="AT18" i="16"/>
  <c r="AT19" i="16"/>
  <c r="AT20" i="16"/>
  <c r="AQ3" i="16"/>
  <c r="BH6" i="13"/>
  <c r="U6" i="13"/>
  <c r="AH6" i="12"/>
  <c r="AX16" i="27"/>
  <c r="AX15" i="27"/>
  <c r="AZ15" i="27" s="1"/>
  <c r="AX17" i="27"/>
  <c r="AX18" i="27"/>
  <c r="AX19" i="27"/>
  <c r="AT19" i="27"/>
  <c r="AT16" i="27"/>
  <c r="AZ16" i="27" s="1"/>
  <c r="AT15" i="27"/>
  <c r="AT17" i="27"/>
  <c r="AT18" i="27"/>
  <c r="AT20" i="27"/>
  <c r="T15" i="29"/>
  <c r="T19" i="29"/>
  <c r="Z19" i="29" s="1"/>
  <c r="T17" i="29"/>
  <c r="T18" i="29"/>
  <c r="T16" i="29"/>
  <c r="T20" i="29"/>
  <c r="Z20" i="29" s="1"/>
  <c r="X17" i="29"/>
  <c r="G10" i="29"/>
  <c r="I20" i="29"/>
  <c r="C29" i="29"/>
  <c r="Z18" i="29"/>
  <c r="AQ3" i="29"/>
  <c r="AQ4" i="29"/>
  <c r="X16" i="29"/>
  <c r="BE29" i="29"/>
  <c r="BH6" i="29"/>
  <c r="BD4" i="29" s="1"/>
  <c r="AQ6" i="29"/>
  <c r="AR29" i="29" s="1"/>
  <c r="Q6" i="29"/>
  <c r="R29" i="29" s="1"/>
  <c r="BD6" i="29"/>
  <c r="AD6" i="29"/>
  <c r="AE29" i="29" s="1"/>
  <c r="AH6" i="29"/>
  <c r="AD4" i="29" s="1"/>
  <c r="X18" i="29"/>
  <c r="R30" i="29"/>
  <c r="Z17" i="29"/>
  <c r="Z15" i="29"/>
  <c r="BI10" i="29"/>
  <c r="X15" i="29"/>
  <c r="BI10" i="17"/>
  <c r="AV10" i="17"/>
  <c r="BI10" i="16"/>
  <c r="AI10" i="16"/>
  <c r="AV10" i="15"/>
  <c r="AI10" i="15"/>
  <c r="BI10" i="13"/>
  <c r="BK20" i="13"/>
  <c r="AV10" i="13"/>
  <c r="AI10" i="13"/>
  <c r="BI10" i="12"/>
  <c r="AV10" i="12"/>
  <c r="BI10" i="10"/>
  <c r="AV10" i="10"/>
  <c r="BI10" i="27"/>
  <c r="AV10" i="27"/>
  <c r="AX20" i="27"/>
  <c r="AI10" i="27"/>
  <c r="AK20" i="27"/>
  <c r="AV10" i="26"/>
  <c r="AI10" i="26"/>
  <c r="BI10" i="9"/>
  <c r="AV10" i="9"/>
  <c r="BD10" i="7"/>
  <c r="BI10" i="7"/>
  <c r="AQ10" i="7"/>
  <c r="AV10" i="7"/>
  <c r="AD10" i="7"/>
  <c r="BH6" i="17"/>
  <c r="BD4" i="17" s="1"/>
  <c r="AD4" i="17"/>
  <c r="U6" i="17"/>
  <c r="Q3" i="17" s="1"/>
  <c r="X15" i="17" s="1"/>
  <c r="AH6" i="17"/>
  <c r="AD3" i="17" s="1"/>
  <c r="AU6" i="17"/>
  <c r="AQ4" i="17" s="1"/>
  <c r="U6" i="16"/>
  <c r="Q3" i="16" s="1"/>
  <c r="BH6" i="16"/>
  <c r="BD3" i="16" s="1"/>
  <c r="AH6" i="16"/>
  <c r="AD4" i="16" s="1"/>
  <c r="U6" i="15"/>
  <c r="Q3" i="15" s="1"/>
  <c r="BH6" i="15"/>
  <c r="BD3" i="15" s="1"/>
  <c r="AU6" i="15"/>
  <c r="AQ4" i="15" s="1"/>
  <c r="AH6" i="15"/>
  <c r="AD3" i="15" s="1"/>
  <c r="AH6" i="13"/>
  <c r="AD4" i="13" s="1"/>
  <c r="BD4" i="13"/>
  <c r="BD3" i="13"/>
  <c r="AQ4" i="13"/>
  <c r="AQ3" i="13"/>
  <c r="Q4" i="13"/>
  <c r="Q3" i="13"/>
  <c r="X20" i="13" s="1"/>
  <c r="AU6" i="12"/>
  <c r="AQ3" i="12" s="1"/>
  <c r="U6" i="12"/>
  <c r="Q3" i="12" s="1"/>
  <c r="BH6" i="12"/>
  <c r="BD4" i="12" s="1"/>
  <c r="AD4" i="12"/>
  <c r="AD3" i="12"/>
  <c r="BH6" i="10"/>
  <c r="BD4" i="10" s="1"/>
  <c r="AH6" i="10"/>
  <c r="AD4" i="10" s="1"/>
  <c r="AU6" i="10"/>
  <c r="AQ4" i="10" s="1"/>
  <c r="U6" i="10"/>
  <c r="Q4" i="10" s="1"/>
  <c r="AZ19" i="27"/>
  <c r="AZ18" i="27"/>
  <c r="AH6" i="27"/>
  <c r="U6" i="27"/>
  <c r="Q3" i="27" s="1"/>
  <c r="X15" i="27" s="1"/>
  <c r="AD4" i="27"/>
  <c r="AD3" i="27"/>
  <c r="BH6" i="27"/>
  <c r="BD3" i="27" s="1"/>
  <c r="BH6" i="26"/>
  <c r="BD4" i="26" s="1"/>
  <c r="AU6" i="26"/>
  <c r="AQ4" i="26" s="1"/>
  <c r="U6" i="26"/>
  <c r="Q3" i="26" s="1"/>
  <c r="AH6" i="26"/>
  <c r="AD4" i="26" s="1"/>
  <c r="BH6" i="9"/>
  <c r="BD4" i="9" s="1"/>
  <c r="U6" i="9"/>
  <c r="Q4" i="9" s="1"/>
  <c r="AU6" i="9"/>
  <c r="AQ4" i="9" s="1"/>
  <c r="AD4" i="9"/>
  <c r="AD3" i="9"/>
  <c r="BJ26" i="7"/>
  <c r="BK30" i="7" s="1"/>
  <c r="BE29" i="7" s="1"/>
  <c r="AW26" i="7"/>
  <c r="AX30" i="7" s="1"/>
  <c r="AR29" i="7" s="1"/>
  <c r="AE29" i="7"/>
  <c r="V20" i="7"/>
  <c r="V10" i="7" s="1"/>
  <c r="R29" i="7"/>
  <c r="Q10" i="7"/>
  <c r="BH3" i="7"/>
  <c r="BH5" i="7" s="1"/>
  <c r="BH7" i="7" s="1"/>
  <c r="AU5" i="7"/>
  <c r="AU7" i="7" s="1"/>
  <c r="AI20" i="7"/>
  <c r="AH3" i="7"/>
  <c r="AH5" i="7" s="1"/>
  <c r="AH7" i="7" s="1"/>
  <c r="U5" i="7"/>
  <c r="U7" i="7" s="1"/>
  <c r="BG15" i="17" l="1"/>
  <c r="BG19" i="17"/>
  <c r="BG16" i="17"/>
  <c r="BG20" i="17"/>
  <c r="BG17" i="17"/>
  <c r="BG18" i="17"/>
  <c r="BD3" i="17"/>
  <c r="AT19" i="17"/>
  <c r="AT17" i="17"/>
  <c r="AT18" i="17"/>
  <c r="AT16" i="17"/>
  <c r="AT15" i="17"/>
  <c r="AT20" i="17"/>
  <c r="AG19" i="17"/>
  <c r="AG15" i="17"/>
  <c r="AG18" i="17"/>
  <c r="AG16" i="17"/>
  <c r="AG17" i="17"/>
  <c r="AG20" i="17"/>
  <c r="AK19" i="17"/>
  <c r="AK17" i="17"/>
  <c r="AK16" i="17"/>
  <c r="AK18" i="17"/>
  <c r="AK15" i="17"/>
  <c r="AK20" i="17"/>
  <c r="BK19" i="16"/>
  <c r="BK16" i="16"/>
  <c r="BK15" i="16"/>
  <c r="BK17" i="16"/>
  <c r="BK18" i="16"/>
  <c r="BD4" i="16"/>
  <c r="BK20" i="16"/>
  <c r="AX17" i="16"/>
  <c r="AX15" i="16"/>
  <c r="AX18" i="16"/>
  <c r="AX19" i="16"/>
  <c r="AX16" i="16"/>
  <c r="AX20" i="16"/>
  <c r="AR30" i="16" s="1"/>
  <c r="AR31" i="16" s="1"/>
  <c r="E12" i="28" s="1"/>
  <c r="AG17" i="16"/>
  <c r="AG18" i="16"/>
  <c r="AG19" i="16"/>
  <c r="AG16" i="16"/>
  <c r="AG15" i="16"/>
  <c r="AG20" i="16"/>
  <c r="AD3" i="16"/>
  <c r="Q4" i="16"/>
  <c r="BK18" i="15"/>
  <c r="BK16" i="15"/>
  <c r="BK17" i="15"/>
  <c r="BK19" i="15"/>
  <c r="BK15" i="15"/>
  <c r="BK20" i="15"/>
  <c r="AT17" i="15"/>
  <c r="AT15" i="15"/>
  <c r="AT16" i="15"/>
  <c r="AT18" i="15"/>
  <c r="AT19" i="15"/>
  <c r="AT20" i="15"/>
  <c r="AK19" i="15"/>
  <c r="AK17" i="15"/>
  <c r="AK16" i="15"/>
  <c r="AK15" i="15"/>
  <c r="AK18" i="15"/>
  <c r="AK20" i="15"/>
  <c r="AD4" i="15"/>
  <c r="BK18" i="13"/>
  <c r="BK15" i="13"/>
  <c r="BK17" i="13"/>
  <c r="BK19" i="13"/>
  <c r="BK16" i="13"/>
  <c r="BG15" i="13"/>
  <c r="BG19" i="13"/>
  <c r="BG18" i="13"/>
  <c r="BG16" i="13"/>
  <c r="BG20" i="13"/>
  <c r="BG17" i="13"/>
  <c r="AT15" i="13"/>
  <c r="AT19" i="13"/>
  <c r="AT16" i="13"/>
  <c r="AT20" i="13"/>
  <c r="AT17" i="13"/>
  <c r="AT18" i="13"/>
  <c r="AX16" i="13"/>
  <c r="AX15" i="13"/>
  <c r="AX17" i="13"/>
  <c r="AX18" i="13"/>
  <c r="AX19" i="13"/>
  <c r="AX20" i="13"/>
  <c r="AG18" i="13"/>
  <c r="AG19" i="13"/>
  <c r="AG16" i="13"/>
  <c r="AG17" i="13"/>
  <c r="AG15" i="13"/>
  <c r="AG20" i="13"/>
  <c r="T17" i="13"/>
  <c r="T15" i="13"/>
  <c r="T18" i="13"/>
  <c r="T20" i="13"/>
  <c r="T19" i="13"/>
  <c r="T16" i="13"/>
  <c r="X17" i="13"/>
  <c r="X19" i="13"/>
  <c r="X15" i="13"/>
  <c r="X18" i="13"/>
  <c r="X16" i="13"/>
  <c r="BG19" i="12"/>
  <c r="BG15" i="12"/>
  <c r="BG16" i="12"/>
  <c r="BG17" i="12"/>
  <c r="BG18" i="12"/>
  <c r="BG20" i="12"/>
  <c r="AX17" i="12"/>
  <c r="AX19" i="12"/>
  <c r="AX16" i="12"/>
  <c r="AX18" i="12"/>
  <c r="AX15" i="12"/>
  <c r="AX20" i="12"/>
  <c r="AG19" i="12"/>
  <c r="AG18" i="12"/>
  <c r="AG16" i="12"/>
  <c r="AG17" i="12"/>
  <c r="AG15" i="12"/>
  <c r="AG20" i="12"/>
  <c r="AK19" i="12"/>
  <c r="AK16" i="12"/>
  <c r="AK15" i="12"/>
  <c r="AK18" i="12"/>
  <c r="AK17" i="12"/>
  <c r="AK20" i="12"/>
  <c r="BG19" i="10"/>
  <c r="BG16" i="10"/>
  <c r="BG17" i="10"/>
  <c r="BG15" i="10"/>
  <c r="BG18" i="10"/>
  <c r="BG20" i="10"/>
  <c r="AT16" i="10"/>
  <c r="AT15" i="10"/>
  <c r="AT17" i="10"/>
  <c r="AT19" i="10"/>
  <c r="AT18" i="10"/>
  <c r="AT20" i="10"/>
  <c r="AG19" i="10"/>
  <c r="AG18" i="10"/>
  <c r="AG16" i="10"/>
  <c r="AG17" i="10"/>
  <c r="AG15" i="10"/>
  <c r="AG20" i="10"/>
  <c r="BK19" i="27"/>
  <c r="BK17" i="27"/>
  <c r="BK18" i="27"/>
  <c r="BK16" i="27"/>
  <c r="BK15" i="27"/>
  <c r="BD4" i="27"/>
  <c r="BK20" i="27"/>
  <c r="AG18" i="27"/>
  <c r="AG16" i="27"/>
  <c r="AG19" i="27"/>
  <c r="AG15" i="27"/>
  <c r="AG17" i="27"/>
  <c r="AG20" i="27"/>
  <c r="AK19" i="27"/>
  <c r="AK18" i="27"/>
  <c r="AK16" i="27"/>
  <c r="AK15" i="27"/>
  <c r="AK17" i="27"/>
  <c r="Q4" i="27"/>
  <c r="AG15" i="29"/>
  <c r="AG19" i="29"/>
  <c r="AG16" i="29"/>
  <c r="AG20" i="29"/>
  <c r="AG17" i="29"/>
  <c r="AG18" i="29"/>
  <c r="BG18" i="26"/>
  <c r="BG16" i="26"/>
  <c r="BG19" i="26"/>
  <c r="BG15" i="26"/>
  <c r="BG17" i="26"/>
  <c r="BG20" i="26"/>
  <c r="AT16" i="26"/>
  <c r="AT15" i="26"/>
  <c r="AT17" i="26"/>
  <c r="AT18" i="26"/>
  <c r="AT19" i="26"/>
  <c r="AT20" i="26"/>
  <c r="AQ3" i="26"/>
  <c r="AG18" i="26"/>
  <c r="AG17" i="26"/>
  <c r="AG19" i="26"/>
  <c r="AG16" i="26"/>
  <c r="AG20" i="26"/>
  <c r="AG15" i="26"/>
  <c r="X18" i="26"/>
  <c r="X16" i="26"/>
  <c r="X15" i="26"/>
  <c r="X17" i="26"/>
  <c r="X20" i="26"/>
  <c r="X19" i="26"/>
  <c r="BG19" i="9"/>
  <c r="BG16" i="9"/>
  <c r="BG15" i="9"/>
  <c r="BG17" i="9"/>
  <c r="BG18" i="9"/>
  <c r="BG20" i="9"/>
  <c r="AT19" i="9"/>
  <c r="AT17" i="9"/>
  <c r="AT18" i="9"/>
  <c r="AT16" i="9"/>
  <c r="AT15" i="9"/>
  <c r="AT20" i="9"/>
  <c r="AG17" i="9"/>
  <c r="AG15" i="9"/>
  <c r="AG19" i="9"/>
  <c r="AG18" i="9"/>
  <c r="AG16" i="9"/>
  <c r="AG20" i="9"/>
  <c r="AK17" i="9"/>
  <c r="AK16" i="9"/>
  <c r="AK18" i="9"/>
  <c r="AK19" i="9"/>
  <c r="AK15" i="9"/>
  <c r="AK20" i="9"/>
  <c r="T17" i="9"/>
  <c r="T18" i="9"/>
  <c r="T20" i="9"/>
  <c r="T19" i="9"/>
  <c r="T15" i="9"/>
  <c r="T16" i="9"/>
  <c r="AQ4" i="7"/>
  <c r="AQ3" i="7"/>
  <c r="C30" i="29"/>
  <c r="C31" i="29" s="1"/>
  <c r="B6" i="28" s="1"/>
  <c r="K20" i="29"/>
  <c r="BG18" i="29"/>
  <c r="BG16" i="29"/>
  <c r="BG20" i="29"/>
  <c r="BG19" i="29"/>
  <c r="BG17" i="29"/>
  <c r="BG15" i="29"/>
  <c r="AD3" i="29"/>
  <c r="R31" i="29"/>
  <c r="C6" i="28" s="1"/>
  <c r="BD3" i="29"/>
  <c r="AT19" i="29"/>
  <c r="AT15" i="29"/>
  <c r="AZ15" i="29" s="1"/>
  <c r="AT17" i="29"/>
  <c r="AT16" i="29"/>
  <c r="AT20" i="29"/>
  <c r="AT18" i="29"/>
  <c r="Z16" i="29"/>
  <c r="AX15" i="29"/>
  <c r="AX18" i="29"/>
  <c r="AX16" i="29"/>
  <c r="AX19" i="29"/>
  <c r="AX20" i="29"/>
  <c r="AX17" i="29"/>
  <c r="AI10" i="7"/>
  <c r="AZ15" i="16"/>
  <c r="AZ19" i="16"/>
  <c r="AZ17" i="27"/>
  <c r="X17" i="17"/>
  <c r="X16" i="17"/>
  <c r="X20" i="17"/>
  <c r="X19" i="17"/>
  <c r="X18" i="17"/>
  <c r="AM17" i="17"/>
  <c r="Q4" i="17"/>
  <c r="AQ3" i="17"/>
  <c r="X18" i="16"/>
  <c r="X16" i="16"/>
  <c r="X20" i="16"/>
  <c r="X19" i="16"/>
  <c r="X17" i="16"/>
  <c r="X15" i="16"/>
  <c r="AZ17" i="16"/>
  <c r="AZ16" i="16"/>
  <c r="AZ18" i="16"/>
  <c r="X17" i="15"/>
  <c r="X16" i="15"/>
  <c r="X18" i="15"/>
  <c r="X20" i="15"/>
  <c r="X19" i="15"/>
  <c r="X15" i="15"/>
  <c r="AQ3" i="15"/>
  <c r="BD4" i="15"/>
  <c r="Q4" i="15"/>
  <c r="Z15" i="13"/>
  <c r="AD3" i="13"/>
  <c r="BM15" i="13"/>
  <c r="X17" i="12"/>
  <c r="X18" i="12"/>
  <c r="X16" i="12"/>
  <c r="X20" i="12"/>
  <c r="X19" i="12"/>
  <c r="X15" i="12"/>
  <c r="BD3" i="12"/>
  <c r="AQ4" i="12"/>
  <c r="Q4" i="12"/>
  <c r="AD3" i="10"/>
  <c r="BD3" i="10"/>
  <c r="Q3" i="10"/>
  <c r="AQ3" i="10"/>
  <c r="X17" i="27"/>
  <c r="X20" i="27"/>
  <c r="X19" i="27"/>
  <c r="X18" i="27"/>
  <c r="X16" i="27"/>
  <c r="AZ20" i="27"/>
  <c r="AR30" i="27"/>
  <c r="AR31" i="27" s="1"/>
  <c r="E7" i="28" s="1"/>
  <c r="AD3" i="26"/>
  <c r="Q4" i="26"/>
  <c r="BD3" i="26"/>
  <c r="AQ3" i="9"/>
  <c r="Q3" i="9"/>
  <c r="BD3" i="9"/>
  <c r="AM16" i="9"/>
  <c r="Q4" i="7"/>
  <c r="Q3" i="7"/>
  <c r="BH6" i="7"/>
  <c r="BD4" i="7" s="1"/>
  <c r="AH6" i="7"/>
  <c r="AD4" i="7" s="1"/>
  <c r="B4" i="28"/>
  <c r="B7" i="28"/>
  <c r="B8" i="28"/>
  <c r="B9" i="28"/>
  <c r="B10" i="28"/>
  <c r="B11" i="28"/>
  <c r="C26" i="17"/>
  <c r="H20" i="17"/>
  <c r="H26" i="17" s="1"/>
  <c r="G20" i="17"/>
  <c r="I20" i="17" s="1"/>
  <c r="E20" i="17"/>
  <c r="C20" i="17"/>
  <c r="H19" i="17"/>
  <c r="G19" i="17" s="1"/>
  <c r="I19" i="17" s="1"/>
  <c r="C19" i="17"/>
  <c r="E19" i="17" s="1"/>
  <c r="H18" i="17"/>
  <c r="G18" i="17" s="1"/>
  <c r="I18" i="17" s="1"/>
  <c r="C18" i="17"/>
  <c r="E18" i="17" s="1"/>
  <c r="H17" i="17"/>
  <c r="G17" i="17" s="1"/>
  <c r="I17" i="17" s="1"/>
  <c r="C17" i="17"/>
  <c r="E17" i="17" s="1"/>
  <c r="H16" i="17"/>
  <c r="G16" i="17" s="1"/>
  <c r="I16" i="17" s="1"/>
  <c r="E16" i="17"/>
  <c r="C16" i="17"/>
  <c r="H15" i="17"/>
  <c r="G15" i="17" s="1"/>
  <c r="I15" i="17" s="1"/>
  <c r="C15" i="17"/>
  <c r="E15" i="17" s="1"/>
  <c r="B10" i="17"/>
  <c r="I5" i="17"/>
  <c r="I6" i="17" s="1"/>
  <c r="I4" i="17"/>
  <c r="L3" i="17"/>
  <c r="AZ20" i="16" l="1"/>
  <c r="BK16" i="17"/>
  <c r="BM16" i="17" s="1"/>
  <c r="BK15" i="17"/>
  <c r="BM15" i="17" s="1"/>
  <c r="BK19" i="17"/>
  <c r="BK17" i="17"/>
  <c r="BK18" i="17"/>
  <c r="BM18" i="17" s="1"/>
  <c r="BK20" i="17"/>
  <c r="BE30" i="17" s="1"/>
  <c r="BE31" i="17" s="1"/>
  <c r="F13" i="28" s="1"/>
  <c r="AX19" i="17"/>
  <c r="AX16" i="17"/>
  <c r="AX15" i="17"/>
  <c r="AX17" i="17"/>
  <c r="AZ17" i="17" s="1"/>
  <c r="AX18" i="17"/>
  <c r="AX20" i="17"/>
  <c r="T15" i="17"/>
  <c r="T20" i="17"/>
  <c r="T17" i="17"/>
  <c r="Z17" i="17" s="1"/>
  <c r="T16" i="17"/>
  <c r="T19" i="17"/>
  <c r="T18" i="17"/>
  <c r="BG19" i="16"/>
  <c r="BG17" i="16"/>
  <c r="BG18" i="16"/>
  <c r="BM18" i="16" s="1"/>
  <c r="BG16" i="16"/>
  <c r="BM16" i="16" s="1"/>
  <c r="BG15" i="16"/>
  <c r="BG20" i="16"/>
  <c r="AK18" i="16"/>
  <c r="AM18" i="16" s="1"/>
  <c r="AK19" i="16"/>
  <c r="AM19" i="16" s="1"/>
  <c r="AK16" i="16"/>
  <c r="AK15" i="16"/>
  <c r="AK17" i="16"/>
  <c r="AM17" i="16" s="1"/>
  <c r="AK20" i="16"/>
  <c r="T17" i="16"/>
  <c r="Z17" i="16" s="1"/>
  <c r="T16" i="16"/>
  <c r="T18" i="16"/>
  <c r="Z18" i="16" s="1"/>
  <c r="T19" i="16"/>
  <c r="Z19" i="16" s="1"/>
  <c r="T15" i="16"/>
  <c r="T20" i="16"/>
  <c r="BG15" i="15"/>
  <c r="BG19" i="15"/>
  <c r="BG18" i="15"/>
  <c r="BG16" i="15"/>
  <c r="BM16" i="15" s="1"/>
  <c r="BG20" i="15"/>
  <c r="BG17" i="15"/>
  <c r="AX17" i="15"/>
  <c r="AX19" i="15"/>
  <c r="AX15" i="15"/>
  <c r="AZ15" i="15" s="1"/>
  <c r="AX18" i="15"/>
  <c r="AZ18" i="15" s="1"/>
  <c r="AX16" i="15"/>
  <c r="AX20" i="15"/>
  <c r="AG19" i="15"/>
  <c r="AM19" i="15" s="1"/>
  <c r="AG15" i="15"/>
  <c r="AG18" i="15"/>
  <c r="AM18" i="15" s="1"/>
  <c r="AG16" i="15"/>
  <c r="AM16" i="15" s="1"/>
  <c r="AG17" i="15"/>
  <c r="AG20" i="15"/>
  <c r="T17" i="15"/>
  <c r="T16" i="15"/>
  <c r="Z16" i="15" s="1"/>
  <c r="T18" i="15"/>
  <c r="T19" i="15"/>
  <c r="Z19" i="15" s="1"/>
  <c r="T15" i="15"/>
  <c r="T20" i="15"/>
  <c r="AK18" i="13"/>
  <c r="AK19" i="13"/>
  <c r="AM19" i="13" s="1"/>
  <c r="AK16" i="13"/>
  <c r="AK15" i="13"/>
  <c r="AK17" i="13"/>
  <c r="AM17" i="13" s="1"/>
  <c r="AK20" i="13"/>
  <c r="BK19" i="12"/>
  <c r="BK17" i="12"/>
  <c r="BK18" i="12"/>
  <c r="BM18" i="12" s="1"/>
  <c r="BK16" i="12"/>
  <c r="BM16" i="12" s="1"/>
  <c r="BK15" i="12"/>
  <c r="BK20" i="12"/>
  <c r="AT17" i="12"/>
  <c r="AT15" i="12"/>
  <c r="AT18" i="12"/>
  <c r="AZ18" i="12" s="1"/>
  <c r="AT19" i="12"/>
  <c r="AZ19" i="12" s="1"/>
  <c r="AT16" i="12"/>
  <c r="AT20" i="12"/>
  <c r="T17" i="12"/>
  <c r="T15" i="12"/>
  <c r="Z15" i="12" s="1"/>
  <c r="T19" i="12"/>
  <c r="T16" i="12"/>
  <c r="T18" i="12"/>
  <c r="T20" i="12"/>
  <c r="BK19" i="10"/>
  <c r="BK17" i="10"/>
  <c r="BM17" i="10" s="1"/>
  <c r="BK18" i="10"/>
  <c r="BM18" i="10" s="1"/>
  <c r="BK16" i="10"/>
  <c r="BK15" i="10"/>
  <c r="BK20" i="10"/>
  <c r="AX17" i="10"/>
  <c r="AX18" i="10"/>
  <c r="AZ18" i="10" s="1"/>
  <c r="AX19" i="10"/>
  <c r="AX16" i="10"/>
  <c r="AX15" i="10"/>
  <c r="AX20" i="10"/>
  <c r="AK19" i="10"/>
  <c r="AK17" i="10"/>
  <c r="AK16" i="10"/>
  <c r="AK15" i="10"/>
  <c r="AM15" i="10" s="1"/>
  <c r="AK18" i="10"/>
  <c r="AK20" i="10"/>
  <c r="T16" i="10"/>
  <c r="Z16" i="10" s="1"/>
  <c r="T15" i="10"/>
  <c r="T17" i="10"/>
  <c r="T18" i="10"/>
  <c r="X15" i="10"/>
  <c r="T19" i="10"/>
  <c r="T20" i="10"/>
  <c r="BG18" i="27"/>
  <c r="BG19" i="27"/>
  <c r="BM19" i="27" s="1"/>
  <c r="BG16" i="27"/>
  <c r="BM16" i="27" s="1"/>
  <c r="BG15" i="27"/>
  <c r="BG17" i="27"/>
  <c r="BG20" i="27"/>
  <c r="BE30" i="27" s="1"/>
  <c r="BE31" i="27" s="1"/>
  <c r="F7" i="28" s="1"/>
  <c r="T16" i="27"/>
  <c r="Z16" i="27" s="1"/>
  <c r="T15" i="27"/>
  <c r="Z15" i="27" s="1"/>
  <c r="T17" i="27"/>
  <c r="T19" i="27"/>
  <c r="Z19" i="27" s="1"/>
  <c r="T18" i="27"/>
  <c r="Z18" i="27" s="1"/>
  <c r="T20" i="27"/>
  <c r="R30" i="27" s="1"/>
  <c r="R31" i="27" s="1"/>
  <c r="C7" i="28" s="1"/>
  <c r="BK19" i="26"/>
  <c r="BK18" i="26"/>
  <c r="BK16" i="26"/>
  <c r="BK15" i="26"/>
  <c r="BM15" i="26" s="1"/>
  <c r="BK17" i="26"/>
  <c r="BK20" i="26"/>
  <c r="AX17" i="26"/>
  <c r="AZ17" i="26" s="1"/>
  <c r="AX18" i="26"/>
  <c r="AZ18" i="26" s="1"/>
  <c r="AX19" i="26"/>
  <c r="AZ19" i="26" s="1"/>
  <c r="AX16" i="26"/>
  <c r="AX15" i="26"/>
  <c r="AZ15" i="26" s="1"/>
  <c r="AX20" i="26"/>
  <c r="AZ20" i="26" s="1"/>
  <c r="AK19" i="26"/>
  <c r="AK17" i="26"/>
  <c r="AK16" i="26"/>
  <c r="AM16" i="26" s="1"/>
  <c r="AK15" i="26"/>
  <c r="AM15" i="26" s="1"/>
  <c r="AK18" i="26"/>
  <c r="AK20" i="26"/>
  <c r="T15" i="26"/>
  <c r="T16" i="26"/>
  <c r="T17" i="26"/>
  <c r="T19" i="26"/>
  <c r="Z19" i="26" s="1"/>
  <c r="T18" i="26"/>
  <c r="T20" i="26"/>
  <c r="BK16" i="9"/>
  <c r="BK15" i="9"/>
  <c r="BM15" i="9" s="1"/>
  <c r="BK17" i="9"/>
  <c r="BK18" i="9"/>
  <c r="BK19" i="9"/>
  <c r="BK20" i="9"/>
  <c r="AX19" i="9"/>
  <c r="AX16" i="9"/>
  <c r="AX15" i="9"/>
  <c r="AZ15" i="9" s="1"/>
  <c r="AX17" i="9"/>
  <c r="AZ17" i="9" s="1"/>
  <c r="AX18" i="9"/>
  <c r="AX20" i="9"/>
  <c r="BG17" i="7"/>
  <c r="BG15" i="7"/>
  <c r="BG16" i="7"/>
  <c r="BG18" i="7"/>
  <c r="BG19" i="7"/>
  <c r="BG20" i="7"/>
  <c r="AX19" i="7"/>
  <c r="AX17" i="7"/>
  <c r="AX18" i="7"/>
  <c r="AX16" i="7"/>
  <c r="AX15" i="7"/>
  <c r="AX20" i="7"/>
  <c r="AT18" i="7"/>
  <c r="AT19" i="7"/>
  <c r="AZ19" i="7" s="1"/>
  <c r="AT16" i="7"/>
  <c r="AT15" i="7"/>
  <c r="AT17" i="7"/>
  <c r="AZ17" i="7" s="1"/>
  <c r="AT20" i="7"/>
  <c r="AR30" i="7" s="1"/>
  <c r="AR31" i="7" s="1"/>
  <c r="E3" i="28" s="1"/>
  <c r="AG16" i="7"/>
  <c r="AG15" i="7"/>
  <c r="AG17" i="7"/>
  <c r="AG18" i="7"/>
  <c r="AG19" i="7"/>
  <c r="AG20" i="7"/>
  <c r="AD3" i="7"/>
  <c r="T19" i="7"/>
  <c r="T17" i="7"/>
  <c r="T18" i="7"/>
  <c r="Z18" i="7" s="1"/>
  <c r="T16" i="7"/>
  <c r="T15" i="7"/>
  <c r="T20" i="7"/>
  <c r="AZ18" i="29"/>
  <c r="AZ19" i="29"/>
  <c r="AR30" i="29"/>
  <c r="AR31" i="29" s="1"/>
  <c r="E6" i="28" s="1"/>
  <c r="AZ20" i="29"/>
  <c r="AK20" i="29"/>
  <c r="AE30" i="29" s="1"/>
  <c r="AE31" i="29" s="1"/>
  <c r="D6" i="28" s="1"/>
  <c r="AK16" i="29"/>
  <c r="AM16" i="29" s="1"/>
  <c r="AK19" i="29"/>
  <c r="AM19" i="29" s="1"/>
  <c r="AK17" i="29"/>
  <c r="AM17" i="29" s="1"/>
  <c r="AK18" i="29"/>
  <c r="AM18" i="29" s="1"/>
  <c r="AK15" i="29"/>
  <c r="AM15" i="29" s="1"/>
  <c r="AZ16" i="29"/>
  <c r="BK15" i="29"/>
  <c r="BM15" i="29" s="1"/>
  <c r="BK19" i="29"/>
  <c r="BM19" i="29" s="1"/>
  <c r="BK18" i="29"/>
  <c r="BM18" i="29" s="1"/>
  <c r="BK16" i="29"/>
  <c r="BM16" i="29" s="1"/>
  <c r="BK17" i="29"/>
  <c r="BM17" i="29" s="1"/>
  <c r="BK20" i="29"/>
  <c r="BM20" i="29" s="1"/>
  <c r="AZ17" i="29"/>
  <c r="BM18" i="13"/>
  <c r="BM19" i="13"/>
  <c r="BM17" i="17"/>
  <c r="BM19" i="16"/>
  <c r="AM16" i="16"/>
  <c r="AM17" i="15"/>
  <c r="Z17" i="13"/>
  <c r="AM19" i="12"/>
  <c r="AM18" i="12"/>
  <c r="BM15" i="27"/>
  <c r="BM18" i="27"/>
  <c r="AM17" i="27"/>
  <c r="AM16" i="27"/>
  <c r="AM18" i="27"/>
  <c r="Z17" i="27"/>
  <c r="BM20" i="17"/>
  <c r="AM19" i="17"/>
  <c r="AZ15" i="17"/>
  <c r="AZ19" i="17"/>
  <c r="AZ16" i="17"/>
  <c r="AZ18" i="17"/>
  <c r="AM15" i="17"/>
  <c r="AM20" i="17"/>
  <c r="AE30" i="17"/>
  <c r="AE31" i="17" s="1"/>
  <c r="D13" i="28" s="1"/>
  <c r="Z15" i="17"/>
  <c r="Z19" i="17"/>
  <c r="Z16" i="17"/>
  <c r="Z18" i="17"/>
  <c r="BM19" i="17"/>
  <c r="AM18" i="17"/>
  <c r="AM16" i="17"/>
  <c r="BM20" i="16"/>
  <c r="BE30" i="16"/>
  <c r="BE31" i="16" s="1"/>
  <c r="F12" i="28" s="1"/>
  <c r="Z15" i="16"/>
  <c r="BM15" i="16"/>
  <c r="AM15" i="16"/>
  <c r="Z20" i="16"/>
  <c r="R30" i="16"/>
  <c r="R31" i="16" s="1"/>
  <c r="C12" i="28" s="1"/>
  <c r="AM20" i="16"/>
  <c r="AE30" i="16"/>
  <c r="AE31" i="16" s="1"/>
  <c r="D12" i="28" s="1"/>
  <c r="Z16" i="16"/>
  <c r="BM17" i="16"/>
  <c r="BE30" i="15"/>
  <c r="BE31" i="15" s="1"/>
  <c r="F11" i="28" s="1"/>
  <c r="AM20" i="15"/>
  <c r="AE30" i="15"/>
  <c r="AE31" i="15" s="1"/>
  <c r="D11" i="28" s="1"/>
  <c r="AZ16" i="15"/>
  <c r="AZ17" i="15"/>
  <c r="AZ19" i="15"/>
  <c r="BM19" i="15"/>
  <c r="BM18" i="15"/>
  <c r="AM15" i="15"/>
  <c r="Z15" i="15"/>
  <c r="Z17" i="15"/>
  <c r="Z18" i="15"/>
  <c r="BM15" i="15"/>
  <c r="BM17" i="15"/>
  <c r="AZ20" i="13"/>
  <c r="AR30" i="13"/>
  <c r="AR31" i="13" s="1"/>
  <c r="E10" i="28" s="1"/>
  <c r="BM16" i="13"/>
  <c r="AZ17" i="13"/>
  <c r="BM17" i="13"/>
  <c r="AZ18" i="13"/>
  <c r="AZ15" i="13"/>
  <c r="Z18" i="13"/>
  <c r="Z20" i="13"/>
  <c r="R30" i="13"/>
  <c r="R31" i="13" s="1"/>
  <c r="C10" i="28" s="1"/>
  <c r="AZ16" i="13"/>
  <c r="Z16" i="13"/>
  <c r="BM20" i="13"/>
  <c r="BE30" i="13"/>
  <c r="BE31" i="13" s="1"/>
  <c r="F10" i="28" s="1"/>
  <c r="AZ19" i="13"/>
  <c r="AM18" i="13"/>
  <c r="AM16" i="13"/>
  <c r="AM15" i="13"/>
  <c r="Z19" i="13"/>
  <c r="AZ15" i="12"/>
  <c r="AZ17" i="12"/>
  <c r="AZ20" i="12"/>
  <c r="AZ16" i="12"/>
  <c r="AM15" i="12"/>
  <c r="AM20" i="12"/>
  <c r="AE30" i="12"/>
  <c r="AE31" i="12" s="1"/>
  <c r="D9" i="28" s="1"/>
  <c r="BM15" i="12"/>
  <c r="BM19" i="12"/>
  <c r="BM17" i="12"/>
  <c r="AM16" i="12"/>
  <c r="AM17" i="12"/>
  <c r="Z16" i="12"/>
  <c r="Z17" i="12"/>
  <c r="Z18" i="12"/>
  <c r="Z19" i="12"/>
  <c r="X18" i="10"/>
  <c r="Z18" i="10" s="1"/>
  <c r="X16" i="10"/>
  <c r="X20" i="10"/>
  <c r="X19" i="10"/>
  <c r="X17" i="10"/>
  <c r="Z15" i="10"/>
  <c r="AZ16" i="10"/>
  <c r="AZ15" i="10"/>
  <c r="AZ17" i="10"/>
  <c r="AZ19" i="10"/>
  <c r="BM16" i="10"/>
  <c r="BM19" i="10"/>
  <c r="BM15" i="10"/>
  <c r="AM16" i="10"/>
  <c r="AM19" i="10"/>
  <c r="AM17" i="10"/>
  <c r="AM18" i="10"/>
  <c r="BM20" i="27"/>
  <c r="AM19" i="27"/>
  <c r="AM20" i="27"/>
  <c r="AE30" i="27"/>
  <c r="AE31" i="27" s="1"/>
  <c r="D7" i="28" s="1"/>
  <c r="AM15" i="27"/>
  <c r="BM17" i="27"/>
  <c r="AZ16" i="26"/>
  <c r="BM16" i="26"/>
  <c r="BM18" i="26"/>
  <c r="BM17" i="26"/>
  <c r="BM19" i="26"/>
  <c r="Z17" i="26"/>
  <c r="Z15" i="26"/>
  <c r="Z16" i="26"/>
  <c r="Z18" i="26"/>
  <c r="AM17" i="26"/>
  <c r="AM19" i="26"/>
  <c r="AM18" i="26"/>
  <c r="AM15" i="9"/>
  <c r="AM17" i="9"/>
  <c r="BM16" i="9"/>
  <c r="BM19" i="9"/>
  <c r="BM17" i="9"/>
  <c r="BM18" i="9"/>
  <c r="AM19" i="9"/>
  <c r="X15" i="9"/>
  <c r="Z15" i="9" s="1"/>
  <c r="X16" i="9"/>
  <c r="Z16" i="9" s="1"/>
  <c r="X20" i="9"/>
  <c r="Z20" i="9" s="1"/>
  <c r="X19" i="9"/>
  <c r="Z19" i="9" s="1"/>
  <c r="X18" i="9"/>
  <c r="Z18" i="9" s="1"/>
  <c r="X17" i="9"/>
  <c r="Z17" i="9" s="1"/>
  <c r="AM18" i="9"/>
  <c r="AM20" i="9"/>
  <c r="AE30" i="9"/>
  <c r="AE31" i="9" s="1"/>
  <c r="D4" i="28" s="1"/>
  <c r="AZ16" i="9"/>
  <c r="AZ18" i="9"/>
  <c r="AZ19" i="9"/>
  <c r="BD3" i="7"/>
  <c r="X16" i="7"/>
  <c r="X15" i="7"/>
  <c r="X19" i="7"/>
  <c r="X17" i="7"/>
  <c r="X18" i="7"/>
  <c r="X20" i="7"/>
  <c r="AZ16" i="7"/>
  <c r="AZ15" i="7"/>
  <c r="AZ18" i="7"/>
  <c r="C30" i="17"/>
  <c r="G10" i="17"/>
  <c r="K16" i="17"/>
  <c r="K18" i="17"/>
  <c r="K15" i="17"/>
  <c r="K19" i="17"/>
  <c r="I29" i="17"/>
  <c r="L4" i="17"/>
  <c r="I30" i="17"/>
  <c r="K17" i="17"/>
  <c r="K20" i="17"/>
  <c r="C26" i="27"/>
  <c r="H20" i="27"/>
  <c r="H26" i="27" s="1"/>
  <c r="G20" i="27"/>
  <c r="I20" i="27" s="1"/>
  <c r="E20" i="27"/>
  <c r="K20" i="27" s="1"/>
  <c r="C20" i="27"/>
  <c r="H19" i="27"/>
  <c r="G19" i="27" s="1"/>
  <c r="I19" i="27" s="1"/>
  <c r="C19" i="27"/>
  <c r="E19" i="27" s="1"/>
  <c r="H18" i="27"/>
  <c r="G18" i="27" s="1"/>
  <c r="I18" i="27" s="1"/>
  <c r="C18" i="27"/>
  <c r="E18" i="27" s="1"/>
  <c r="H17" i="27"/>
  <c r="G17" i="27" s="1"/>
  <c r="I17" i="27" s="1"/>
  <c r="C17" i="27"/>
  <c r="E17" i="27" s="1"/>
  <c r="H16" i="27"/>
  <c r="G16" i="27"/>
  <c r="I16" i="27" s="1"/>
  <c r="C16" i="27"/>
  <c r="E16" i="27" s="1"/>
  <c r="K16" i="27" s="1"/>
  <c r="H15" i="27"/>
  <c r="G15" i="27" s="1"/>
  <c r="I15" i="27" s="1"/>
  <c r="C15" i="27"/>
  <c r="E15" i="27" s="1"/>
  <c r="B10" i="27"/>
  <c r="I5" i="27"/>
  <c r="I6" i="27" s="1"/>
  <c r="I4" i="27"/>
  <c r="L3" i="27"/>
  <c r="C26" i="26"/>
  <c r="H20" i="26"/>
  <c r="H26" i="26" s="1"/>
  <c r="G20" i="26"/>
  <c r="I20" i="26" s="1"/>
  <c r="E20" i="26"/>
  <c r="C30" i="26" s="1"/>
  <c r="C20" i="26"/>
  <c r="H19" i="26"/>
  <c r="G19" i="26" s="1"/>
  <c r="I19" i="26" s="1"/>
  <c r="C19" i="26"/>
  <c r="E19" i="26" s="1"/>
  <c r="H18" i="26"/>
  <c r="G18" i="26" s="1"/>
  <c r="I18" i="26" s="1"/>
  <c r="C18" i="26"/>
  <c r="E18" i="26" s="1"/>
  <c r="H17" i="26"/>
  <c r="G17" i="26" s="1"/>
  <c r="I17" i="26" s="1"/>
  <c r="C17" i="26"/>
  <c r="E17" i="26" s="1"/>
  <c r="H16" i="26"/>
  <c r="G16" i="26" s="1"/>
  <c r="I16" i="26" s="1"/>
  <c r="E16" i="26"/>
  <c r="C16" i="26"/>
  <c r="H15" i="26"/>
  <c r="G15" i="26" s="1"/>
  <c r="I15" i="26" s="1"/>
  <c r="C15" i="26"/>
  <c r="E15" i="26" s="1"/>
  <c r="B10" i="26"/>
  <c r="I5" i="26"/>
  <c r="I6" i="26" s="1"/>
  <c r="I4" i="26"/>
  <c r="L3" i="26"/>
  <c r="C26" i="16"/>
  <c r="H20" i="16"/>
  <c r="H26" i="16" s="1"/>
  <c r="C20" i="16"/>
  <c r="B10" i="16" s="1"/>
  <c r="H19" i="16"/>
  <c r="G19" i="16" s="1"/>
  <c r="I19" i="16" s="1"/>
  <c r="C19" i="16"/>
  <c r="E19" i="16" s="1"/>
  <c r="H18" i="16"/>
  <c r="G18" i="16" s="1"/>
  <c r="I18" i="16" s="1"/>
  <c r="E18" i="16"/>
  <c r="C18" i="16"/>
  <c r="H17" i="16"/>
  <c r="G17" i="16" s="1"/>
  <c r="I17" i="16" s="1"/>
  <c r="C17" i="16"/>
  <c r="E17" i="16" s="1"/>
  <c r="H16" i="16"/>
  <c r="G16" i="16" s="1"/>
  <c r="I16" i="16" s="1"/>
  <c r="C16" i="16"/>
  <c r="E16" i="16" s="1"/>
  <c r="H15" i="16"/>
  <c r="G15" i="16" s="1"/>
  <c r="I15" i="16" s="1"/>
  <c r="C15" i="16"/>
  <c r="E15" i="16" s="1"/>
  <c r="I5" i="16"/>
  <c r="I6" i="16" s="1"/>
  <c r="I4" i="16"/>
  <c r="L3" i="16"/>
  <c r="C26" i="15"/>
  <c r="H20" i="15"/>
  <c r="H26" i="15" s="1"/>
  <c r="C20" i="15"/>
  <c r="E20" i="15" s="1"/>
  <c r="H19" i="15"/>
  <c r="G19" i="15" s="1"/>
  <c r="I19" i="15" s="1"/>
  <c r="C19" i="15"/>
  <c r="E19" i="15" s="1"/>
  <c r="H18" i="15"/>
  <c r="G18" i="15" s="1"/>
  <c r="I18" i="15" s="1"/>
  <c r="C18" i="15"/>
  <c r="E18" i="15" s="1"/>
  <c r="H17" i="15"/>
  <c r="G17" i="15" s="1"/>
  <c r="I17" i="15" s="1"/>
  <c r="E17" i="15"/>
  <c r="C17" i="15"/>
  <c r="H16" i="15"/>
  <c r="G16" i="15" s="1"/>
  <c r="I16" i="15" s="1"/>
  <c r="E16" i="15"/>
  <c r="K16" i="15" s="1"/>
  <c r="C16" i="15"/>
  <c r="H15" i="15"/>
  <c r="G15" i="15" s="1"/>
  <c r="I15" i="15" s="1"/>
  <c r="E15" i="15"/>
  <c r="C15" i="15"/>
  <c r="I4" i="15"/>
  <c r="I5" i="15" s="1"/>
  <c r="I6" i="15" s="1"/>
  <c r="L3" i="15"/>
  <c r="C26" i="13"/>
  <c r="H20" i="13"/>
  <c r="H26" i="13" s="1"/>
  <c r="G20" i="13"/>
  <c r="I20" i="13" s="1"/>
  <c r="E20" i="13"/>
  <c r="C20" i="13"/>
  <c r="B10" i="13" s="1"/>
  <c r="H19" i="13"/>
  <c r="G19" i="13" s="1"/>
  <c r="I19" i="13" s="1"/>
  <c r="C19" i="13"/>
  <c r="E19" i="13" s="1"/>
  <c r="H18" i="13"/>
  <c r="G18" i="13" s="1"/>
  <c r="I18" i="13" s="1"/>
  <c r="C18" i="13"/>
  <c r="E18" i="13" s="1"/>
  <c r="H17" i="13"/>
  <c r="G17" i="13" s="1"/>
  <c r="I17" i="13" s="1"/>
  <c r="C17" i="13"/>
  <c r="E17" i="13" s="1"/>
  <c r="H16" i="13"/>
  <c r="G16" i="13"/>
  <c r="I16" i="13" s="1"/>
  <c r="E16" i="13"/>
  <c r="C16" i="13"/>
  <c r="H15" i="13"/>
  <c r="G15" i="13" s="1"/>
  <c r="I15" i="13" s="1"/>
  <c r="C15" i="13"/>
  <c r="E15" i="13" s="1"/>
  <c r="I5" i="13"/>
  <c r="I6" i="13" s="1"/>
  <c r="I4" i="13"/>
  <c r="L3" i="13"/>
  <c r="C26" i="12"/>
  <c r="H20" i="12"/>
  <c r="H26" i="12" s="1"/>
  <c r="C20" i="12"/>
  <c r="E20" i="12" s="1"/>
  <c r="H19" i="12"/>
  <c r="G19" i="12" s="1"/>
  <c r="I19" i="12" s="1"/>
  <c r="C19" i="12"/>
  <c r="E19" i="12" s="1"/>
  <c r="H18" i="12"/>
  <c r="G18" i="12" s="1"/>
  <c r="I18" i="12" s="1"/>
  <c r="E18" i="12"/>
  <c r="C18" i="12"/>
  <c r="H17" i="12"/>
  <c r="G17" i="12" s="1"/>
  <c r="I17" i="12" s="1"/>
  <c r="C17" i="12"/>
  <c r="E17" i="12" s="1"/>
  <c r="H16" i="12"/>
  <c r="G16" i="12" s="1"/>
  <c r="I16" i="12" s="1"/>
  <c r="C16" i="12"/>
  <c r="E16" i="12" s="1"/>
  <c r="H15" i="12"/>
  <c r="G15" i="12" s="1"/>
  <c r="I15" i="12" s="1"/>
  <c r="C15" i="12"/>
  <c r="E15" i="12" s="1"/>
  <c r="B10" i="12"/>
  <c r="I5" i="12"/>
  <c r="I6" i="12" s="1"/>
  <c r="I4" i="12"/>
  <c r="L3" i="12"/>
  <c r="C26" i="10"/>
  <c r="H20" i="10"/>
  <c r="H26" i="10" s="1"/>
  <c r="C20" i="10"/>
  <c r="B10" i="10" s="1"/>
  <c r="H19" i="10"/>
  <c r="G19" i="10" s="1"/>
  <c r="I19" i="10" s="1"/>
  <c r="C19" i="10"/>
  <c r="E19" i="10" s="1"/>
  <c r="H18" i="10"/>
  <c r="G18" i="10" s="1"/>
  <c r="I18" i="10" s="1"/>
  <c r="C18" i="10"/>
  <c r="E18" i="10" s="1"/>
  <c r="H17" i="10"/>
  <c r="G17" i="10" s="1"/>
  <c r="I17" i="10" s="1"/>
  <c r="C17" i="10"/>
  <c r="E17" i="10" s="1"/>
  <c r="H16" i="10"/>
  <c r="G16" i="10"/>
  <c r="I16" i="10" s="1"/>
  <c r="C16" i="10"/>
  <c r="E16" i="10" s="1"/>
  <c r="H15" i="10"/>
  <c r="G15" i="10" s="1"/>
  <c r="I15" i="10" s="1"/>
  <c r="C15" i="10"/>
  <c r="E15" i="10" s="1"/>
  <c r="I4" i="10"/>
  <c r="I5" i="10" s="1"/>
  <c r="I6" i="10" s="1"/>
  <c r="L3" i="10"/>
  <c r="C26" i="9"/>
  <c r="H20" i="9"/>
  <c r="H26" i="9" s="1"/>
  <c r="C20" i="9"/>
  <c r="E20" i="9" s="1"/>
  <c r="H19" i="9"/>
  <c r="G19" i="9" s="1"/>
  <c r="I19" i="9" s="1"/>
  <c r="C19" i="9"/>
  <c r="E19" i="9" s="1"/>
  <c r="H18" i="9"/>
  <c r="G18" i="9" s="1"/>
  <c r="I18" i="9" s="1"/>
  <c r="C18" i="9"/>
  <c r="E18" i="9" s="1"/>
  <c r="H17" i="9"/>
  <c r="G17" i="9" s="1"/>
  <c r="I17" i="9" s="1"/>
  <c r="C17" i="9"/>
  <c r="E17" i="9" s="1"/>
  <c r="H16" i="9"/>
  <c r="G16" i="9" s="1"/>
  <c r="I16" i="9" s="1"/>
  <c r="E16" i="9"/>
  <c r="C16" i="9"/>
  <c r="H15" i="9"/>
  <c r="G15" i="9" s="1"/>
  <c r="I15" i="9" s="1"/>
  <c r="C15" i="9"/>
  <c r="E15" i="9" s="1"/>
  <c r="I5" i="9"/>
  <c r="I6" i="9" s="1"/>
  <c r="I4" i="9"/>
  <c r="L3" i="9"/>
  <c r="C26" i="7"/>
  <c r="C16" i="7"/>
  <c r="C17" i="7"/>
  <c r="C18" i="7"/>
  <c r="C19" i="7"/>
  <c r="C20" i="7"/>
  <c r="C15" i="7"/>
  <c r="I4" i="7"/>
  <c r="I5" i="7" s="1"/>
  <c r="I6" i="7" s="1"/>
  <c r="I3" i="7"/>
  <c r="Z17" i="10" l="1"/>
  <c r="Z19" i="10"/>
  <c r="Z20" i="10"/>
  <c r="Z20" i="27"/>
  <c r="AR30" i="26"/>
  <c r="AR31" i="26" s="1"/>
  <c r="E5" i="28" s="1"/>
  <c r="BK17" i="7"/>
  <c r="BK19" i="7"/>
  <c r="BK15" i="7"/>
  <c r="BM15" i="7" s="1"/>
  <c r="BK18" i="7"/>
  <c r="BK16" i="7"/>
  <c r="BK20" i="7"/>
  <c r="AK17" i="7"/>
  <c r="AK19" i="7"/>
  <c r="AK15" i="7"/>
  <c r="AM15" i="7" s="1"/>
  <c r="AK18" i="7"/>
  <c r="AM18" i="7" s="1"/>
  <c r="AK16" i="7"/>
  <c r="AK20" i="7"/>
  <c r="AE30" i="7" s="1"/>
  <c r="AE31" i="7" s="1"/>
  <c r="D3" i="28" s="1"/>
  <c r="AM20" i="29"/>
  <c r="BE30" i="29"/>
  <c r="BE31" i="29" s="1"/>
  <c r="F6" i="28" s="1"/>
  <c r="BM20" i="15"/>
  <c r="AR30" i="12"/>
  <c r="AR31" i="12" s="1"/>
  <c r="E9" i="28" s="1"/>
  <c r="Z20" i="17"/>
  <c r="R30" i="17"/>
  <c r="R31" i="17" s="1"/>
  <c r="C13" i="28" s="1"/>
  <c r="AZ20" i="17"/>
  <c r="AR30" i="17"/>
  <c r="AR31" i="17" s="1"/>
  <c r="E13" i="28" s="1"/>
  <c r="Z20" i="15"/>
  <c r="R30" i="15"/>
  <c r="R31" i="15" s="1"/>
  <c r="C11" i="28" s="1"/>
  <c r="AZ20" i="15"/>
  <c r="AR30" i="15"/>
  <c r="AR31" i="15" s="1"/>
  <c r="E11" i="28" s="1"/>
  <c r="AM20" i="13"/>
  <c r="AE30" i="13"/>
  <c r="AE31" i="13" s="1"/>
  <c r="D10" i="28" s="1"/>
  <c r="Z20" i="12"/>
  <c r="R30" i="12"/>
  <c r="R31" i="12" s="1"/>
  <c r="C9" i="28" s="1"/>
  <c r="BM20" i="12"/>
  <c r="BE30" i="12"/>
  <c r="BE31" i="12" s="1"/>
  <c r="F9" i="28" s="1"/>
  <c r="AM20" i="10"/>
  <c r="AE30" i="10"/>
  <c r="AE31" i="10" s="1"/>
  <c r="D8" i="28" s="1"/>
  <c r="R30" i="10"/>
  <c r="R31" i="10" s="1"/>
  <c r="C8" i="28" s="1"/>
  <c r="BM20" i="10"/>
  <c r="BE30" i="10"/>
  <c r="BE31" i="10" s="1"/>
  <c r="F8" i="28" s="1"/>
  <c r="AZ20" i="10"/>
  <c r="AR30" i="10"/>
  <c r="AR31" i="10" s="1"/>
  <c r="E8" i="28" s="1"/>
  <c r="Z20" i="26"/>
  <c r="R30" i="26"/>
  <c r="R31" i="26" s="1"/>
  <c r="C5" i="28" s="1"/>
  <c r="AM20" i="26"/>
  <c r="AE30" i="26"/>
  <c r="AE31" i="26" s="1"/>
  <c r="D5" i="28" s="1"/>
  <c r="BM20" i="26"/>
  <c r="BE30" i="26"/>
  <c r="BE31" i="26" s="1"/>
  <c r="F5" i="28" s="1"/>
  <c r="R30" i="9"/>
  <c r="R31" i="9" s="1"/>
  <c r="C4" i="28" s="1"/>
  <c r="AZ20" i="9"/>
  <c r="AR30" i="9"/>
  <c r="AR31" i="9" s="1"/>
  <c r="E4" i="28" s="1"/>
  <c r="BM20" i="9"/>
  <c r="BE30" i="9"/>
  <c r="BE31" i="9" s="1"/>
  <c r="F4" i="28" s="1"/>
  <c r="AZ20" i="7"/>
  <c r="Z20" i="7"/>
  <c r="Z19" i="7"/>
  <c r="Z16" i="7"/>
  <c r="Z17" i="7"/>
  <c r="Z15" i="7"/>
  <c r="BM16" i="7"/>
  <c r="BM18" i="7"/>
  <c r="BM19" i="7"/>
  <c r="BM17" i="7"/>
  <c r="AM16" i="7"/>
  <c r="AM19" i="7"/>
  <c r="AM17" i="7"/>
  <c r="R30" i="7"/>
  <c r="R31" i="7" s="1"/>
  <c r="C3" i="28" s="1"/>
  <c r="C29" i="17"/>
  <c r="C31" i="17" s="1"/>
  <c r="G10" i="27"/>
  <c r="K18" i="27"/>
  <c r="K15" i="27"/>
  <c r="K19" i="27"/>
  <c r="I29" i="27"/>
  <c r="L4" i="27"/>
  <c r="I30" i="27"/>
  <c r="K17" i="27"/>
  <c r="C30" i="27"/>
  <c r="G10" i="26"/>
  <c r="K19" i="26"/>
  <c r="K16" i="26"/>
  <c r="K18" i="26"/>
  <c r="K15" i="26"/>
  <c r="L4" i="26"/>
  <c r="I29" i="26"/>
  <c r="I30" i="26"/>
  <c r="K17" i="26"/>
  <c r="K20" i="26"/>
  <c r="E20" i="16"/>
  <c r="K16" i="16"/>
  <c r="G20" i="16"/>
  <c r="K18" i="16"/>
  <c r="K17" i="16"/>
  <c r="I30" i="16"/>
  <c r="K15" i="16"/>
  <c r="K19" i="16"/>
  <c r="I29" i="16"/>
  <c r="L4" i="16"/>
  <c r="B10" i="15"/>
  <c r="K17" i="15"/>
  <c r="K19" i="15"/>
  <c r="K15" i="15"/>
  <c r="I30" i="15"/>
  <c r="L4" i="15"/>
  <c r="I29" i="15"/>
  <c r="K18" i="15"/>
  <c r="G20" i="15"/>
  <c r="K20" i="13"/>
  <c r="G10" i="13"/>
  <c r="K16" i="13"/>
  <c r="K18" i="13"/>
  <c r="K15" i="13"/>
  <c r="K19" i="13"/>
  <c r="I29" i="13"/>
  <c r="L4" i="13"/>
  <c r="I30" i="13"/>
  <c r="K17" i="13"/>
  <c r="C30" i="13"/>
  <c r="G20" i="12"/>
  <c r="K16" i="12"/>
  <c r="K18" i="12"/>
  <c r="K15" i="12"/>
  <c r="K19" i="12"/>
  <c r="I29" i="12"/>
  <c r="L4" i="12"/>
  <c r="I30" i="12"/>
  <c r="K17" i="12"/>
  <c r="E20" i="10"/>
  <c r="G20" i="10"/>
  <c r="K16" i="10"/>
  <c r="K18" i="10"/>
  <c r="B10" i="9"/>
  <c r="K18" i="9"/>
  <c r="K16" i="9"/>
  <c r="G20" i="9"/>
  <c r="K19" i="10"/>
  <c r="K15" i="10"/>
  <c r="I29" i="10"/>
  <c r="L4" i="10"/>
  <c r="I30" i="10"/>
  <c r="K17" i="10"/>
  <c r="K15" i="9"/>
  <c r="K19" i="9"/>
  <c r="I30" i="9"/>
  <c r="L4" i="9"/>
  <c r="I29" i="9"/>
  <c r="K17" i="9"/>
  <c r="BM20" i="7" l="1"/>
  <c r="BE30" i="7"/>
  <c r="BE31" i="7" s="1"/>
  <c r="F3" i="28" s="1"/>
  <c r="AM20" i="7"/>
  <c r="C29" i="27"/>
  <c r="C31" i="27" s="1"/>
  <c r="C29" i="26"/>
  <c r="C31" i="26" s="1"/>
  <c r="I20" i="16"/>
  <c r="G10" i="16"/>
  <c r="C29" i="16"/>
  <c r="C29" i="15"/>
  <c r="I20" i="15"/>
  <c r="G10" i="15"/>
  <c r="C29" i="13"/>
  <c r="C31" i="13" s="1"/>
  <c r="I20" i="12"/>
  <c r="G10" i="12"/>
  <c r="C29" i="12"/>
  <c r="I20" i="10"/>
  <c r="C30" i="10" s="1"/>
  <c r="G10" i="10"/>
  <c r="K20" i="10"/>
  <c r="I20" i="9"/>
  <c r="G10" i="9"/>
  <c r="C29" i="10"/>
  <c r="C31" i="10" s="1"/>
  <c r="C29" i="9"/>
  <c r="I29" i="7"/>
  <c r="H16" i="7"/>
  <c r="G16" i="7" s="1"/>
  <c r="H17" i="7"/>
  <c r="G17" i="7" s="1"/>
  <c r="H18" i="7"/>
  <c r="G18" i="7" s="1"/>
  <c r="H19" i="7"/>
  <c r="H20" i="7"/>
  <c r="H15" i="7"/>
  <c r="G15" i="7" s="1"/>
  <c r="I18" i="7"/>
  <c r="E16" i="7"/>
  <c r="E17" i="7"/>
  <c r="E18" i="7"/>
  <c r="E19" i="7"/>
  <c r="B10" i="7"/>
  <c r="E15" i="7"/>
  <c r="L4" i="7"/>
  <c r="G20" i="7" l="1"/>
  <c r="G10" i="7" s="1"/>
  <c r="H26" i="7"/>
  <c r="I30" i="7" s="1"/>
  <c r="C29" i="7" s="1"/>
  <c r="C30" i="16"/>
  <c r="C31" i="16" s="1"/>
  <c r="K20" i="16"/>
  <c r="C30" i="15"/>
  <c r="C31" i="15" s="1"/>
  <c r="K20" i="15"/>
  <c r="C30" i="12"/>
  <c r="C31" i="12" s="1"/>
  <c r="K20" i="12"/>
  <c r="C30" i="9"/>
  <c r="C31" i="9" s="1"/>
  <c r="K20" i="9"/>
  <c r="G19" i="7"/>
  <c r="I19" i="7" s="1"/>
  <c r="K19" i="7" s="1"/>
  <c r="K18" i="7"/>
  <c r="I17" i="7"/>
  <c r="K17" i="7" s="1"/>
  <c r="I16" i="7"/>
  <c r="K16" i="7" s="1"/>
  <c r="I15" i="7"/>
  <c r="K15" i="7" s="1"/>
  <c r="E20" i="7"/>
  <c r="B12" i="28" l="1"/>
  <c r="I20" i="7"/>
  <c r="C30" i="7"/>
  <c r="C31" i="7" s="1"/>
  <c r="B3" i="28" s="1"/>
  <c r="K20" i="7"/>
</calcChain>
</file>

<file path=xl/connections.xml><?xml version="1.0" encoding="utf-8"?>
<connections xmlns="http://schemas.openxmlformats.org/spreadsheetml/2006/main">
  <connection id="1" name="20forward.csv" type="4" refreshedVersion="0" background="1">
    <webPr xml="1" sourceData="1" url="C:\Users\hp\Downloads\PlotDigitizer_2.6.9_Windows\PlotDigitizer_Windows\20forward.csv.xml" htmlTables="1" htmlFormat="all"/>
  </connection>
</connections>
</file>

<file path=xl/sharedStrings.xml><?xml version="1.0" encoding="utf-8"?>
<sst xmlns="http://schemas.openxmlformats.org/spreadsheetml/2006/main" count="2789" uniqueCount="75">
  <si>
    <t>dx</t>
  </si>
  <si>
    <t>dy</t>
  </si>
  <si>
    <t xml:space="preserve">Guide vane angle </t>
  </si>
  <si>
    <t>deg</t>
  </si>
  <si>
    <t>Air Density</t>
  </si>
  <si>
    <t>kg/m^3</t>
  </si>
  <si>
    <t>Hub ratio</t>
  </si>
  <si>
    <t>Flow rate</t>
  </si>
  <si>
    <t>m^3/sec</t>
  </si>
  <si>
    <t>Inner diameter</t>
  </si>
  <si>
    <t>m</t>
  </si>
  <si>
    <t>Cross sectional area</t>
  </si>
  <si>
    <t>m/s</t>
  </si>
  <si>
    <t>m^2</t>
  </si>
  <si>
    <t>Flow coeff</t>
  </si>
  <si>
    <t>u</t>
  </si>
  <si>
    <t>Caf</t>
  </si>
  <si>
    <t>Forward Input coeff</t>
  </si>
  <si>
    <t>Flow coeff forward</t>
  </si>
  <si>
    <r>
      <t>F</t>
    </r>
    <r>
      <rPr>
        <sz val="11"/>
        <color theme="1"/>
        <rFont val="Calibri"/>
        <family val="2"/>
        <scheme val="minor"/>
      </rPr>
      <t>f</t>
    </r>
  </si>
  <si>
    <t>pressure drop</t>
  </si>
  <si>
    <t>▲pf</t>
  </si>
  <si>
    <t>Car</t>
  </si>
  <si>
    <r>
      <t>F</t>
    </r>
    <r>
      <rPr>
        <sz val="11"/>
        <color theme="1"/>
        <rFont val="Calibri"/>
        <family val="2"/>
        <scheme val="minor"/>
      </rPr>
      <t>r</t>
    </r>
  </si>
  <si>
    <t>▲pr</t>
  </si>
  <si>
    <r>
      <t>y = -0.3692x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+ 3.2334x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- 9.9211x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+ 11.101x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+ 2.5501x - 0.4597</t>
    </r>
  </si>
  <si>
    <t>tangential velo</t>
  </si>
  <si>
    <t>y= -0.3357x5 + 3.0338x4 - 9.8999x3 + 13.149x2 - 2.1762x - 0.1569</t>
  </si>
  <si>
    <t xml:space="preserve">Ctf </t>
  </si>
  <si>
    <r>
      <t>y = 0.0849x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- 0.7271x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+ 1.9264x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- 1.0196x - 0.0848</t>
    </r>
  </si>
  <si>
    <t xml:space="preserve">Ctr </t>
  </si>
  <si>
    <t>Po</t>
  </si>
  <si>
    <t>Pi</t>
  </si>
  <si>
    <t>effi</t>
  </si>
  <si>
    <t>mean radius</t>
  </si>
  <si>
    <t>tangential velo u</t>
  </si>
  <si>
    <t>Axial flow velo v</t>
  </si>
  <si>
    <t>w</t>
  </si>
  <si>
    <r>
      <t>y= -1.2126x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+ 9.7809x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- 26.612x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+ 24.413x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+ 7.4154x + 0.3595</t>
    </r>
  </si>
  <si>
    <t>Backward Input coeff</t>
  </si>
  <si>
    <t>Flow coeff reverse</t>
  </si>
  <si>
    <t>▲p</t>
  </si>
  <si>
    <t>Tof</t>
  </si>
  <si>
    <t>Tor</t>
  </si>
  <si>
    <t>F</t>
  </si>
  <si>
    <t>y = -0.3078x6 + 2.2651x5 - 4.751x4 + 0.2832x3 + 5.9876x2 + 3.6672x - 0.2951</t>
  </si>
  <si>
    <t>y = 0.9808x6 - 9.1296x5 + 32.097x4 - 52.719x3 + 35.366x2 + 6.8355x + 0.7557</t>
  </si>
  <si>
    <t>y = -0.266x6 + 1.8555x5 - 3.4393x4 - 1.4822x3 + 8.492x2 - 1.321x - 0.0869</t>
  </si>
  <si>
    <t>y= -0.129x6 + 1.0756x5 - 3.0752x4 + 3.1771x3 + 0.0649x2 - 0.7917x - 0.1795</t>
  </si>
  <si>
    <t>rad/sec</t>
  </si>
  <si>
    <t>phi</t>
  </si>
  <si>
    <t>efficiency of the twin turbine without fluidic diode</t>
  </si>
  <si>
    <t>Using Nozzle type</t>
  </si>
  <si>
    <t>Q</t>
  </si>
  <si>
    <t>D/L</t>
  </si>
  <si>
    <t xml:space="preserve">L </t>
  </si>
  <si>
    <t>mm</t>
  </si>
  <si>
    <t>Db</t>
  </si>
  <si>
    <t>Angle</t>
  </si>
  <si>
    <t>Ds</t>
  </si>
  <si>
    <t xml:space="preserve">Vb </t>
  </si>
  <si>
    <t>Vs</t>
  </si>
  <si>
    <t>Head loss</t>
  </si>
  <si>
    <t>Pa</t>
  </si>
  <si>
    <t>velo head</t>
  </si>
  <si>
    <t>m3/s</t>
  </si>
  <si>
    <t>p2-p1</t>
  </si>
  <si>
    <t>p1-p2</t>
  </si>
  <si>
    <t>.</t>
  </si>
  <si>
    <t>y = 1.8555x5 - 3.4393x4 - 1.4822x3 + 8.492x2 - 1.321x - 0.0869</t>
  </si>
  <si>
    <t>D/L=1 and 5deg</t>
  </si>
  <si>
    <t>D/L=0.8 and 5deg</t>
  </si>
  <si>
    <t>D/L=0.6 and 5deg</t>
  </si>
  <si>
    <t>D/L=0.5 and 5deg</t>
  </si>
  <si>
    <t>Diodicity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</si>
</sst>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image" form="unqualified">
              <xsd:complexType>
                <xsd:attribute name="file" form="unqualified" type="xsd:string"/>
              </xsd:complexType>
            </xsd:element>
            <xsd:element minOccurs="0" nillable="true" name="axesnames" form="unqualified">
              <xsd:complexType>
                <xsd:attribute name="x" form="unqualified" type="xsd:string"/>
                <xsd:attribute name="y" form="unqualified" type="xsd:string"/>
              </xsd:complexType>
            </xsd:element>
            <xsd:element minOccurs="0" nillable="true" name="calibpoints" form="unqualified">
              <xsd:complexType>
                <xsd:attribute name="minXaxisX" form="unqualified" type="xsd:double"/>
                <xsd:attribute name="minXaxisY" form="unqualified" type="xsd:double"/>
                <xsd:attribute name="maxXaxisX" form="unqualified" type="xsd:double"/>
                <xsd:attribute name="maxXaxisY" form="unqualified" type="xsd:double"/>
                <xsd:attribute name="minYaxisX" form="unqualified" type="xsd:double"/>
                <xsd:attribute name="minYaxisY" form="unqualified" type="xsd:double"/>
                <xsd:attribute name="maxYaxisX" form="unqualified" type="xsd:double"/>
                <xsd:attribute name="maxYaxisY" form="unqualified" type="xsd:double"/>
                <xsd:attribute name="aX1" form="unqualified" type="xsd:double"/>
                <xsd:attribute name="aX2" form="unqualified" type="xsd:double"/>
                <xsd:attribute name="aY1" form="unqualified" type="xsd:double"/>
                <xsd:attribute name="aY2" form="unqualified" type="xsd:double"/>
                <xsd:attribute name="isXLog" form="unqualified" type="xsd:boolean"/>
                <xsd:attribute name="isYLog" form="unqualified" type="xsd:boolean"/>
              </xsd:complexType>
            </xsd:element>
            <xsd:element minOccurs="0" maxOccurs="unbounded" nillable="true" name="point" form="unqualified">
              <xsd:complexType>
                <xsd:attribute name="n" form="unqualified" type="xsd:integer"/>
                <xsd:attribute name="x" form="unqualified" type="xsd:double"/>
                <xsd:attribute name="y" form="unqualified" type="xsd:double"/>
                <xsd:attribute name="dx" form="unqualified" type="xsd:double"/>
                <xsd:attribute name="dy" form="unqualified" type="xsd:double"/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253543307086615"/>
                  <c:y val="0.3892195246427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forward20Canew!$A$2:$A$15</c:f>
              <c:numCache>
                <c:formatCode>General</c:formatCode>
                <c:ptCount val="14"/>
                <c:pt idx="0">
                  <c:v>1.2461059190031154E-2</c:v>
                </c:pt>
                <c:pt idx="1">
                  <c:v>0.22429906542056077</c:v>
                </c:pt>
                <c:pt idx="2">
                  <c:v>0.36137071651090336</c:v>
                </c:pt>
                <c:pt idx="3">
                  <c:v>0.46105919003115259</c:v>
                </c:pt>
                <c:pt idx="4">
                  <c:v>0.57320872274143297</c:v>
                </c:pt>
                <c:pt idx="5">
                  <c:v>0.66043613707165105</c:v>
                </c:pt>
                <c:pt idx="6">
                  <c:v>0.76012461059190028</c:v>
                </c:pt>
                <c:pt idx="7">
                  <c:v>0.82242990654205606</c:v>
                </c:pt>
                <c:pt idx="8">
                  <c:v>0.95950155763239875</c:v>
                </c:pt>
                <c:pt idx="9">
                  <c:v>1.1214953271028039</c:v>
                </c:pt>
                <c:pt idx="10">
                  <c:v>1.333333333333333</c:v>
                </c:pt>
                <c:pt idx="11">
                  <c:v>1.6822429906542054</c:v>
                </c:pt>
                <c:pt idx="12">
                  <c:v>2.2429906542056073</c:v>
                </c:pt>
                <c:pt idx="13">
                  <c:v>3.3769470404984419</c:v>
                </c:pt>
              </c:numCache>
            </c:numRef>
          </c:xVal>
          <c:yVal>
            <c:numRef>
              <c:f>forward20Canew!$B$2:$B$15</c:f>
              <c:numCache>
                <c:formatCode>General</c:formatCode>
                <c:ptCount val="14"/>
                <c:pt idx="0">
                  <c:v>-0.26153846153845706</c:v>
                </c:pt>
                <c:pt idx="1">
                  <c:v>0.8461538461538467</c:v>
                </c:pt>
                <c:pt idx="2">
                  <c:v>1.815384615384616</c:v>
                </c:pt>
                <c:pt idx="3">
                  <c:v>2.5076923076923094</c:v>
                </c:pt>
                <c:pt idx="4">
                  <c:v>3.3384615384615408</c:v>
                </c:pt>
                <c:pt idx="5">
                  <c:v>4.1692307692307722</c:v>
                </c:pt>
                <c:pt idx="6">
                  <c:v>4.861538461538462</c:v>
                </c:pt>
                <c:pt idx="7">
                  <c:v>5.6923076923076934</c:v>
                </c:pt>
                <c:pt idx="8">
                  <c:v>6.6615384615384627</c:v>
                </c:pt>
                <c:pt idx="9">
                  <c:v>7.6307692307692321</c:v>
                </c:pt>
                <c:pt idx="10">
                  <c:v>8.6000000000000014</c:v>
                </c:pt>
                <c:pt idx="11">
                  <c:v>9.7076923076923087</c:v>
                </c:pt>
                <c:pt idx="12">
                  <c:v>10.400000000000002</c:v>
                </c:pt>
                <c:pt idx="13">
                  <c:v>11.784615384615385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3040"/>
        <c:axId val="463142256"/>
      </c:scatterChart>
      <c:valAx>
        <c:axId val="4631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2256"/>
        <c:crosses val="autoZero"/>
        <c:crossBetween val="midCat"/>
      </c:valAx>
      <c:valAx>
        <c:axId val="4631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019903762029749"/>
                  <c:y val="0.49032407407407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reverse20Canew!$A$2:$A$15</c:f>
              <c:numCache>
                <c:formatCode>General</c:formatCode>
                <c:ptCount val="14"/>
                <c:pt idx="0">
                  <c:v>0.13973781961832521</c:v>
                </c:pt>
                <c:pt idx="1">
                  <c:v>0.24048269491558727</c:v>
                </c:pt>
                <c:pt idx="2">
                  <c:v>0.34118826280930026</c:v>
                </c:pt>
                <c:pt idx="3">
                  <c:v>0.41693362944910672</c:v>
                </c:pt>
                <c:pt idx="4">
                  <c:v>0.51767850474636889</c:v>
                </c:pt>
                <c:pt idx="5">
                  <c:v>0.60588431831135392</c:v>
                </c:pt>
                <c:pt idx="6">
                  <c:v>0.74424637880544797</c:v>
                </c:pt>
                <c:pt idx="7">
                  <c:v>0.8951868084353688</c:v>
                </c:pt>
                <c:pt idx="8">
                  <c:v>1.0460486232581907</c:v>
                </c:pt>
                <c:pt idx="9">
                  <c:v>1.1968318232739135</c:v>
                </c:pt>
                <c:pt idx="10">
                  <c:v>1.3851929010829189</c:v>
                </c:pt>
                <c:pt idx="11">
                  <c:v>1.6989839036182466</c:v>
                </c:pt>
                <c:pt idx="12">
                  <c:v>2.2633596037813724</c:v>
                </c:pt>
                <c:pt idx="13">
                  <c:v>3.4295709596902584</c:v>
                </c:pt>
              </c:numCache>
            </c:numRef>
          </c:xVal>
          <c:yVal>
            <c:numRef>
              <c:f>reverse20Canew!$B$2:$B$15</c:f>
              <c:numCache>
                <c:formatCode>General</c:formatCode>
                <c:ptCount val="14"/>
                <c:pt idx="0">
                  <c:v>2.3157970303545135</c:v>
                </c:pt>
                <c:pt idx="1">
                  <c:v>3.8237834862824371</c:v>
                </c:pt>
                <c:pt idx="2">
                  <c:v>5.1943670060661127</c:v>
                </c:pt>
                <c:pt idx="3">
                  <c:v>6.9780207946972297</c:v>
                </c:pt>
                <c:pt idx="4">
                  <c:v>8.4860072506251534</c:v>
                </c:pt>
                <c:pt idx="5">
                  <c:v>9.9944244367604291</c:v>
                </c:pt>
                <c:pt idx="6">
                  <c:v>11.501118702066307</c:v>
                </c:pt>
                <c:pt idx="7">
                  <c:v>13.144785173309081</c:v>
                </c:pt>
                <c:pt idx="8">
                  <c:v>14.513645772263366</c:v>
                </c:pt>
                <c:pt idx="9">
                  <c:v>15.607700498929155</c:v>
                </c:pt>
                <c:pt idx="10">
                  <c:v>16.563060098828654</c:v>
                </c:pt>
                <c:pt idx="11">
                  <c:v>17.651515332798912</c:v>
                </c:pt>
                <c:pt idx="12">
                  <c:v>18.044341281900955</c:v>
                </c:pt>
                <c:pt idx="13">
                  <c:v>18.279089244906018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2648"/>
        <c:axId val="463137944"/>
      </c:scatterChart>
      <c:valAx>
        <c:axId val="4631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37944"/>
        <c:crosses val="autoZero"/>
        <c:crossBetween val="midCat"/>
      </c:valAx>
      <c:valAx>
        <c:axId val="4631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890069991251094"/>
                  <c:y val="-0.2040806357538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forward20Ctnew!$A$2:$A$22</c:f>
              <c:numCache>
                <c:formatCode>General</c:formatCode>
                <c:ptCount val="21"/>
                <c:pt idx="0">
                  <c:v>-2.2126255519433258E-2</c:v>
                </c:pt>
                <c:pt idx="1">
                  <c:v>5.2559561356688933E-2</c:v>
                </c:pt>
                <c:pt idx="2">
                  <c:v>0.10240186326362277</c:v>
                </c:pt>
                <c:pt idx="3">
                  <c:v>0.18970352758503572</c:v>
                </c:pt>
                <c:pt idx="4">
                  <c:v>0.25223931292153923</c:v>
                </c:pt>
                <c:pt idx="5">
                  <c:v>0.31493037022660009</c:v>
                </c:pt>
                <c:pt idx="6">
                  <c:v>0.40254257848512776</c:v>
                </c:pt>
                <c:pt idx="7">
                  <c:v>0.46523363579018895</c:v>
                </c:pt>
                <c:pt idx="8">
                  <c:v>0.54030763258770431</c:v>
                </c:pt>
                <c:pt idx="9">
                  <c:v>0.59053811441603199</c:v>
                </c:pt>
                <c:pt idx="10">
                  <c:v>0.61584744529089219</c:v>
                </c:pt>
                <c:pt idx="11">
                  <c:v>0.67869377456451074</c:v>
                </c:pt>
                <c:pt idx="12">
                  <c:v>0.74146246785385039</c:v>
                </c:pt>
                <c:pt idx="13">
                  <c:v>0.8043864331117474</c:v>
                </c:pt>
                <c:pt idx="14">
                  <c:v>0.82954049201805047</c:v>
                </c:pt>
                <c:pt idx="15">
                  <c:v>0.94253966713571757</c:v>
                </c:pt>
                <c:pt idx="16">
                  <c:v>1.118152263574167</c:v>
                </c:pt>
                <c:pt idx="17">
                  <c:v>1.3311465864428167</c:v>
                </c:pt>
                <c:pt idx="18">
                  <c:v>1.6690572080159158</c:v>
                </c:pt>
                <c:pt idx="19">
                  <c:v>2.2190305206463199</c:v>
                </c:pt>
                <c:pt idx="20">
                  <c:v>3.3792614876995479</c:v>
                </c:pt>
              </c:numCache>
            </c:numRef>
          </c:xVal>
          <c:yVal>
            <c:numRef>
              <c:f>forward20Ctnew!$B$2:$B$22</c:f>
              <c:numCache>
                <c:formatCode>General</c:formatCode>
                <c:ptCount val="21"/>
                <c:pt idx="0">
                  <c:v>-6.8343219984962289E-2</c:v>
                </c:pt>
                <c:pt idx="1">
                  <c:v>-0.12398696632968509</c:v>
                </c:pt>
                <c:pt idx="2">
                  <c:v>-0.12532375302865795</c:v>
                </c:pt>
                <c:pt idx="3">
                  <c:v>-7.4024563455594716E-2</c:v>
                </c:pt>
                <c:pt idx="4">
                  <c:v>8.5220152059486409E-2</c:v>
                </c:pt>
                <c:pt idx="5">
                  <c:v>0.35174200016709811</c:v>
                </c:pt>
                <c:pt idx="6">
                  <c:v>0.6175954549252225</c:v>
                </c:pt>
                <c:pt idx="7">
                  <c:v>0.8841173030328342</c:v>
                </c:pt>
                <c:pt idx="8">
                  <c:v>1.0966663881694387</c:v>
                </c:pt>
                <c:pt idx="9">
                  <c:v>1.3635224329517914</c:v>
                </c:pt>
                <c:pt idx="10">
                  <c:v>1.6310468710836332</c:v>
                </c:pt>
                <c:pt idx="11">
                  <c:v>2.0048458517837737</c:v>
                </c:pt>
                <c:pt idx="12">
                  <c:v>2.3250062661876516</c:v>
                </c:pt>
                <c:pt idx="13">
                  <c:v>2.7524438131840583</c:v>
                </c:pt>
                <c:pt idx="14">
                  <c:v>2.9126911187233695</c:v>
                </c:pt>
                <c:pt idx="15">
                  <c:v>3.4997075779095983</c:v>
                </c:pt>
                <c:pt idx="16">
                  <c:v>4.2996073189071762</c:v>
                </c:pt>
                <c:pt idx="17">
                  <c:v>5.098504469880524</c:v>
                </c:pt>
                <c:pt idx="18">
                  <c:v>6.1086139192915025</c:v>
                </c:pt>
                <c:pt idx="19">
                  <c:v>7.2739577241206455</c:v>
                </c:pt>
                <c:pt idx="20">
                  <c:v>8.2083716267023146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3688"/>
        <c:axId val="396478392"/>
      </c:scatterChart>
      <c:valAx>
        <c:axId val="39647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8392"/>
        <c:crosses val="autoZero"/>
        <c:crossBetween val="midCat"/>
      </c:valAx>
      <c:valAx>
        <c:axId val="396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68591426071742"/>
                  <c:y val="-0.22019211140274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reverse20Ctnew!$A$2:$A$16</c:f>
              <c:numCache>
                <c:formatCode>General</c:formatCode>
                <c:ptCount val="15"/>
                <c:pt idx="0">
                  <c:v>1.1110575300188108E-2</c:v>
                </c:pt>
                <c:pt idx="1">
                  <c:v>9.8143415151661251E-2</c:v>
                </c:pt>
                <c:pt idx="2">
                  <c:v>0.20998215749626281</c:v>
                </c:pt>
                <c:pt idx="3">
                  <c:v>0.29697641896127702</c:v>
                </c:pt>
                <c:pt idx="4">
                  <c:v>0.40873800453296061</c:v>
                </c:pt>
                <c:pt idx="5">
                  <c:v>0.49565510922505684</c:v>
                </c:pt>
                <c:pt idx="6">
                  <c:v>0.61983893523653377</c:v>
                </c:pt>
                <c:pt idx="7">
                  <c:v>0.75648358007426342</c:v>
                </c:pt>
                <c:pt idx="8">
                  <c:v>0.84332352799344179</c:v>
                </c:pt>
                <c:pt idx="9">
                  <c:v>0.94262429473887266</c:v>
                </c:pt>
                <c:pt idx="10">
                  <c:v>1.128765009403482</c:v>
                </c:pt>
                <c:pt idx="11">
                  <c:v>1.3149828808410091</c:v>
                </c:pt>
                <c:pt idx="12">
                  <c:v>1.6626512996093941</c:v>
                </c:pt>
                <c:pt idx="13">
                  <c:v>2.2586873704007333</c:v>
                </c:pt>
                <c:pt idx="14">
                  <c:v>3.3764189612769453</c:v>
                </c:pt>
              </c:numCache>
            </c:numRef>
          </c:xVal>
          <c:yVal>
            <c:numRef>
              <c:f>reverse20Ctnew!$B$2:$B$16</c:f>
              <c:numCache>
                <c:formatCode>General</c:formatCode>
                <c:ptCount val="15"/>
                <c:pt idx="0">
                  <c:v>-0.16906354515050381</c:v>
                </c:pt>
                <c:pt idx="1">
                  <c:v>-0.27558528428093609</c:v>
                </c:pt>
                <c:pt idx="2">
                  <c:v>-0.32792642140468153</c:v>
                </c:pt>
                <c:pt idx="3">
                  <c:v>-0.38060200668896371</c:v>
                </c:pt>
                <c:pt idx="4">
                  <c:v>-0.32525083612040184</c:v>
                </c:pt>
                <c:pt idx="5">
                  <c:v>-0.27023411371237316</c:v>
                </c:pt>
                <c:pt idx="6">
                  <c:v>-0.21471571906354647</c:v>
                </c:pt>
                <c:pt idx="7">
                  <c:v>-0.2128762541806033</c:v>
                </c:pt>
                <c:pt idx="8">
                  <c:v>-5.0167224080269079E-2</c:v>
                </c:pt>
                <c:pt idx="9">
                  <c:v>5.8862876254179852E-2</c:v>
                </c:pt>
                <c:pt idx="10">
                  <c:v>0.330602006688963</c:v>
                </c:pt>
                <c:pt idx="11">
                  <c:v>0.49464882943143706</c:v>
                </c:pt>
                <c:pt idx="12">
                  <c:v>0.7147157190635447</c:v>
                </c:pt>
                <c:pt idx="13">
                  <c:v>1.045819397993311</c:v>
                </c:pt>
                <c:pt idx="14">
                  <c:v>1.437792642140467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2120"/>
        <c:axId val="396477608"/>
      </c:scatterChart>
      <c:valAx>
        <c:axId val="3964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7608"/>
        <c:crosses val="autoZero"/>
        <c:crossBetween val="midCat"/>
      </c:valAx>
      <c:valAx>
        <c:axId val="396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Flow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efficiency of the twin turbine without fluidic diode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plots!$A$3:$A$12</c:f>
              <c:numCache>
                <c:formatCode>General</c:formatCode>
                <c:ptCount val="10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</c:numCache>
            </c:numRef>
          </c:xVal>
          <c:yVal>
            <c:numRef>
              <c:f>plots!$B$3:$B$12</c:f>
              <c:numCache>
                <c:formatCode>General</c:formatCode>
                <c:ptCount val="10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4864"/>
        <c:axId val="396474080"/>
      </c:scatterChart>
      <c:valAx>
        <c:axId val="3964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4080"/>
        <c:crosses val="autoZero"/>
        <c:crossBetween val="midCat"/>
      </c:valAx>
      <c:valAx>
        <c:axId val="3964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779090113735785"/>
          <c:y val="0.21626502022234809"/>
          <c:w val="0.31083486439195102"/>
          <c:h val="0.191689103378206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4</xdr:row>
      <xdr:rowOff>101600</xdr:rowOff>
    </xdr:from>
    <xdr:to>
      <xdr:col>12</xdr:col>
      <xdr:colOff>536575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101600</xdr:rowOff>
    </xdr:from>
    <xdr:to>
      <xdr:col>12</xdr:col>
      <xdr:colOff>447675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6</xdr:row>
      <xdr:rowOff>88900</xdr:rowOff>
    </xdr:from>
    <xdr:to>
      <xdr:col>14</xdr:col>
      <xdr:colOff>276225</xdr:colOff>
      <xdr:row>20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6" displayName="Table16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1" displayName="Table1" ref="A1:B22" totalsRowShown="0">
  <autoFilter ref="A1:B22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1:B16" totalsRowShown="0">
  <autoFilter ref="A1:B16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6" sqref="O1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1.2461059190031154E-2</v>
      </c>
      <c r="B2">
        <v>-0.26153846153845706</v>
      </c>
    </row>
    <row r="3" spans="1:2" x14ac:dyDescent="0.35">
      <c r="A3">
        <v>0.22429906542056077</v>
      </c>
      <c r="B3">
        <v>0.8461538461538467</v>
      </c>
    </row>
    <row r="4" spans="1:2" x14ac:dyDescent="0.35">
      <c r="A4">
        <v>0.36137071651090336</v>
      </c>
      <c r="B4">
        <v>1.815384615384616</v>
      </c>
    </row>
    <row r="5" spans="1:2" x14ac:dyDescent="0.35">
      <c r="A5">
        <v>0.46105919003115259</v>
      </c>
      <c r="B5">
        <v>2.5076923076923094</v>
      </c>
    </row>
    <row r="6" spans="1:2" x14ac:dyDescent="0.35">
      <c r="A6">
        <v>0.57320872274143297</v>
      </c>
      <c r="B6">
        <v>3.3384615384615408</v>
      </c>
    </row>
    <row r="7" spans="1:2" x14ac:dyDescent="0.35">
      <c r="A7">
        <v>0.66043613707165105</v>
      </c>
      <c r="B7">
        <v>4.1692307692307722</v>
      </c>
    </row>
    <row r="8" spans="1:2" x14ac:dyDescent="0.35">
      <c r="A8">
        <v>0.76012461059190028</v>
      </c>
      <c r="B8">
        <v>4.861538461538462</v>
      </c>
    </row>
    <row r="9" spans="1:2" x14ac:dyDescent="0.35">
      <c r="A9">
        <v>0.82242990654205606</v>
      </c>
      <c r="B9">
        <v>5.6923076923076934</v>
      </c>
    </row>
    <row r="10" spans="1:2" x14ac:dyDescent="0.35">
      <c r="A10">
        <v>0.95950155763239875</v>
      </c>
      <c r="B10">
        <v>6.6615384615384627</v>
      </c>
    </row>
    <row r="11" spans="1:2" x14ac:dyDescent="0.35">
      <c r="A11">
        <v>1.1214953271028039</v>
      </c>
      <c r="B11">
        <v>7.6307692307692321</v>
      </c>
    </row>
    <row r="12" spans="1:2" x14ac:dyDescent="0.35">
      <c r="A12">
        <v>1.333333333333333</v>
      </c>
      <c r="B12">
        <v>8.6000000000000014</v>
      </c>
    </row>
    <row r="13" spans="1:2" x14ac:dyDescent="0.35">
      <c r="A13">
        <v>1.6822429906542054</v>
      </c>
      <c r="B13">
        <v>9.7076923076923087</v>
      </c>
    </row>
    <row r="14" spans="1:2" x14ac:dyDescent="0.35">
      <c r="A14">
        <v>2.2429906542056073</v>
      </c>
      <c r="B14">
        <v>10.400000000000002</v>
      </c>
    </row>
    <row r="15" spans="1:2" x14ac:dyDescent="0.35">
      <c r="A15">
        <v>3.3769470404984419</v>
      </c>
      <c r="B15">
        <v>11.784615384615385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I23" sqref="BI23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63.739484449849151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6.5014274138846133</v>
      </c>
      <c r="J6" t="s">
        <v>12</v>
      </c>
      <c r="Q6">
        <f>L4</f>
        <v>63.739484449849151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63.739484449849151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63.739484449849151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63.739484449849151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4.2018236419419281</v>
      </c>
      <c r="F10" s="3" t="s">
        <v>22</v>
      </c>
      <c r="G10" s="8">
        <f>G20</f>
        <v>5.423545545875343</v>
      </c>
      <c r="H10" s="3"/>
      <c r="P10" s="21" t="s">
        <v>16</v>
      </c>
      <c r="Q10" s="10">
        <f>R20</f>
        <v>4.1976269688393675</v>
      </c>
      <c r="U10" s="21" t="s">
        <v>22</v>
      </c>
      <c r="V10" s="9">
        <f>V20</f>
        <v>5.4320758341539639</v>
      </c>
      <c r="W10" s="22"/>
      <c r="AC10" s="21" t="s">
        <v>16</v>
      </c>
      <c r="AD10" s="10">
        <f>AE20</f>
        <v>4.3309980526533289</v>
      </c>
      <c r="AH10" s="21" t="s">
        <v>22</v>
      </c>
      <c r="AI10" s="9">
        <f>AI20</f>
        <v>5.1610471103001094</v>
      </c>
      <c r="AJ10" s="22"/>
      <c r="AP10" s="21" t="s">
        <v>16</v>
      </c>
      <c r="AQ10" s="10">
        <f>AR20</f>
        <v>4.6860621581803565</v>
      </c>
      <c r="AU10" s="21" t="s">
        <v>22</v>
      </c>
      <c r="AV10" s="9">
        <f>AV20</f>
        <v>4.441919676850616</v>
      </c>
      <c r="AW10" s="22"/>
      <c r="BC10" s="21" t="s">
        <v>16</v>
      </c>
      <c r="BD10" s="10">
        <f>BE20</f>
        <v>6.0957156001334063</v>
      </c>
      <c r="BH10" s="21" t="s">
        <v>22</v>
      </c>
      <c r="BI10" s="9">
        <f>BI20</f>
        <v>1.7808547989550618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</v>
      </c>
      <c r="B15">
        <v>6.5014274140000001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17.756387146704107</v>
      </c>
      <c r="G15">
        <f t="shared" ref="G15:G20" si="2" xml:space="preserve"> 0.9808*H15^6 - 9.1296*H15^5 + 32.097*H15^4 - 52.719*H15^3 + 35.366*H15^2 + 6.8355*H15 + 0.7557</f>
        <v>12.278666707200003</v>
      </c>
      <c r="H15">
        <f t="shared" ref="H15:H20" si="3">A15-D15</f>
        <v>0.8</v>
      </c>
      <c r="I15">
        <f t="shared" ref="I15:I20" si="4">1.2*B15^2*G15*(H15^2+1)/2</f>
        <v>510.6975163705531</v>
      </c>
      <c r="K15">
        <f t="shared" ref="K15:K20" si="5">E15-I15</f>
        <v>-492.94112922384898</v>
      </c>
      <c r="P15">
        <v>1</v>
      </c>
      <c r="Q15">
        <v>6.5014274140000001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Q$3</f>
        <v>52.894208014349047</v>
      </c>
      <c r="V15" s="12">
        <f t="shared" ref="V15:V20" si="7" xml:space="preserve"> 0.9808*W15^6 - 9.1296*W15^5 + 32.097*W15^4 - 52.719*W15^3 + 35.366*W15^2 + 6.8355*W15 + 0.7557</f>
        <v>12.278666707200003</v>
      </c>
      <c r="W15" s="12">
        <f t="shared" ref="W15:W20" si="8">P15-S15</f>
        <v>0.8</v>
      </c>
      <c r="X15" s="12">
        <f>1.2*Q15^2*V15*(W15^2+1)/2 + Q$3</f>
        <v>545.83533723819801</v>
      </c>
      <c r="Y15" s="12"/>
      <c r="Z15" s="12">
        <f t="shared" ref="Z15:Z20" si="9">T15-X15</f>
        <v>-492.94112922384898</v>
      </c>
      <c r="AC15">
        <v>1</v>
      </c>
      <c r="AD15">
        <v>6.5014274140000001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70.428550592822972</v>
      </c>
      <c r="AI15" s="12">
        <f t="shared" ref="AI15:AI20" si="11" xml:space="preserve"> 0.9808*AJ15^6 - 9.1296*AJ15^5 + 32.097*AJ15^4 - 52.719*AJ15^3 + 35.366*AJ15^2 + 6.8355*AJ15 + 0.7557</f>
        <v>12.278666707200003</v>
      </c>
      <c r="AJ15" s="12">
        <f t="shared" ref="AJ15:AJ20" si="12">AC15-AF15</f>
        <v>0.8</v>
      </c>
      <c r="AK15" s="12">
        <f>1.2*AD15^2*AI15*(AJ15^2+1)/2 + AD$3</f>
        <v>579.7674860392973</v>
      </c>
      <c r="AL15" s="12"/>
      <c r="AM15" s="12">
        <f t="shared" ref="AM15:AM20" si="13">AG15-AK15</f>
        <v>-509.33893544647435</v>
      </c>
      <c r="AP15">
        <v>1</v>
      </c>
      <c r="AQ15">
        <v>6.5014274140000001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209.68371758617022</v>
      </c>
      <c r="AV15" s="12">
        <f t="shared" ref="AV15:AV20" si="15" xml:space="preserve"> 0.9808*AW15^6 - 9.1296*AW15^5 + 32.097*AW15^4 - 52.719*AW15^3 + 35.366*AW15^2 + 6.8355*AW15 + 0.7557</f>
        <v>12.278666707200003</v>
      </c>
      <c r="AW15" s="12">
        <f t="shared" ref="AW15:AW20" si="16">AP15-AS15</f>
        <v>0.8</v>
      </c>
      <c r="AX15" s="12">
        <f>1.2*AQ15^2*AV15*(AW15^2+1)/2 + AQ$3</f>
        <v>762.3753291799253</v>
      </c>
      <c r="AY15" s="12"/>
      <c r="AZ15" s="12">
        <f t="shared" ref="AZ15:AZ20" si="17">AT15-AX15</f>
        <v>-552.69161159375506</v>
      </c>
      <c r="BC15">
        <v>1</v>
      </c>
      <c r="BD15">
        <v>6.5014274140000001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768.89083196206877</v>
      </c>
      <c r="BI15" s="12">
        <f t="shared" ref="BI15:BI20" si="19" xml:space="preserve"> 0.9808*BJ15^6 - 9.1296*BJ15^5 + 32.097*BJ15^4 - 52.719*BJ15^3 + 35.366*BJ15^2 + 6.8355*BJ15 + 0.7557</f>
        <v>12.278666707200003</v>
      </c>
      <c r="BJ15" s="12">
        <f t="shared" ref="BJ15:BJ20" si="20">BC15-BF15</f>
        <v>0.8</v>
      </c>
      <c r="BK15" s="12">
        <f>1.2*BD15^2*BI15*(BJ15^2+1)/2 + BD$3</f>
        <v>1495.6738288324073</v>
      </c>
      <c r="BL15" s="12"/>
      <c r="BM15" s="12">
        <f t="shared" ref="BM15:BM20" si="21">BG15-BK15</f>
        <v>-726.78299687033848</v>
      </c>
    </row>
    <row r="16" spans="1:65" x14ac:dyDescent="0.35">
      <c r="A16">
        <v>1</v>
      </c>
      <c r="B16">
        <v>6.5014274140000001</v>
      </c>
      <c r="C16">
        <f t="shared" si="0"/>
        <v>2.0482290751999996</v>
      </c>
      <c r="D16">
        <v>0.4</v>
      </c>
      <c r="E16">
        <f t="shared" si="1"/>
        <v>60.256680463855616</v>
      </c>
      <c r="G16">
        <f t="shared" si="2"/>
        <v>9.6970697087999973</v>
      </c>
      <c r="H16">
        <f t="shared" si="3"/>
        <v>0.6</v>
      </c>
      <c r="I16">
        <f t="shared" si="4"/>
        <v>334.46302450733612</v>
      </c>
      <c r="K16">
        <f t="shared" si="5"/>
        <v>-274.2063440434805</v>
      </c>
      <c r="P16">
        <v>1</v>
      </c>
      <c r="Q16">
        <v>6.5014274140000001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Q$3</f>
        <v>65.476831038870515</v>
      </c>
      <c r="V16" s="12">
        <f t="shared" si="7"/>
        <v>11.454349758368966</v>
      </c>
      <c r="W16" s="12">
        <f t="shared" si="8"/>
        <v>0.73</v>
      </c>
      <c r="X16" s="12">
        <f t="shared" ref="X16:X20" si="23">1.2*Q16^2*V16*(W16^2+1)/2 + Q$3</f>
        <v>480.43808333174303</v>
      </c>
      <c r="Y16" s="12"/>
      <c r="Z16" s="12">
        <f t="shared" si="9"/>
        <v>-414.96125229287253</v>
      </c>
      <c r="AC16">
        <v>1</v>
      </c>
      <c r="AD16">
        <v>6.5014274140000001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83.01117361734444</v>
      </c>
      <c r="AI16" s="12">
        <f t="shared" si="11"/>
        <v>11.454349758368966</v>
      </c>
      <c r="AJ16" s="12">
        <f t="shared" si="12"/>
        <v>0.73</v>
      </c>
      <c r="AK16" s="12">
        <f t="shared" ref="AK16:AK20" si="25">1.2*AD16^2*AI16*(AJ16^2+1)/2 + AD$3</f>
        <v>514.37023213284226</v>
      </c>
      <c r="AL16" s="12"/>
      <c r="AM16" s="12">
        <f t="shared" si="13"/>
        <v>-431.35905851549785</v>
      </c>
      <c r="AP16">
        <v>1</v>
      </c>
      <c r="AQ16">
        <v>6.5014274140000001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222.26634061069169</v>
      </c>
      <c r="AV16" s="12">
        <f t="shared" si="15"/>
        <v>11.454349758368966</v>
      </c>
      <c r="AW16" s="12">
        <f t="shared" si="16"/>
        <v>0.73</v>
      </c>
      <c r="AX16" s="12">
        <f t="shared" ref="AX16:AX20" si="27">1.2*AQ16^2*AV16*(AW16^2+1)/2 + AQ$3</f>
        <v>696.97807527347027</v>
      </c>
      <c r="AY16" s="12"/>
      <c r="AZ16" s="12">
        <f t="shared" si="17"/>
        <v>-474.71173466277855</v>
      </c>
      <c r="BC16">
        <v>1</v>
      </c>
      <c r="BD16">
        <v>6.5014274140000001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781.47345498659024</v>
      </c>
      <c r="BI16" s="12">
        <f t="shared" si="19"/>
        <v>11.454349758368966</v>
      </c>
      <c r="BJ16" s="12">
        <f t="shared" si="20"/>
        <v>0.73</v>
      </c>
      <c r="BK16" s="12">
        <f t="shared" ref="BK16:BK20" si="29">1.2*BD16^2*BI16*(BJ16^2+1)/2 + BD$3</f>
        <v>1430.276574925952</v>
      </c>
      <c r="BL16" s="12"/>
      <c r="BM16" s="12">
        <f t="shared" si="21"/>
        <v>-648.80311993936175</v>
      </c>
    </row>
    <row r="17" spans="1:65" x14ac:dyDescent="0.35">
      <c r="A17">
        <v>1</v>
      </c>
      <c r="B17">
        <v>6.5014274140000001</v>
      </c>
      <c r="C17">
        <f t="shared" si="0"/>
        <v>4.5067694947999994</v>
      </c>
      <c r="D17">
        <v>0.7</v>
      </c>
      <c r="E17">
        <f t="shared" si="1"/>
        <v>170.30221680875502</v>
      </c>
      <c r="G17">
        <f t="shared" si="2"/>
        <v>4.8043927752000011</v>
      </c>
      <c r="H17">
        <f t="shared" si="3"/>
        <v>0.30000000000000004</v>
      </c>
      <c r="I17">
        <f t="shared" si="4"/>
        <v>132.81089087448603</v>
      </c>
      <c r="K17">
        <f t="shared" si="5"/>
        <v>37.491325934268986</v>
      </c>
      <c r="P17">
        <v>1</v>
      </c>
      <c r="Q17">
        <v>6.5014274140000001</v>
      </c>
      <c r="R17" s="12">
        <f t="shared" si="6"/>
        <v>1.3183871067999997</v>
      </c>
      <c r="S17" s="12">
        <v>0.3</v>
      </c>
      <c r="T17" s="12">
        <f t="shared" si="22"/>
        <v>71.58283574556674</v>
      </c>
      <c r="V17" s="12">
        <f t="shared" si="7"/>
        <v>11.0747409672</v>
      </c>
      <c r="W17" s="12">
        <f t="shared" si="8"/>
        <v>0.7</v>
      </c>
      <c r="X17" s="12">
        <f t="shared" si="23"/>
        <v>453.63114285206444</v>
      </c>
      <c r="Y17" s="12"/>
      <c r="Z17" s="12">
        <f t="shared" si="9"/>
        <v>-382.0483071064977</v>
      </c>
      <c r="AC17">
        <v>1</v>
      </c>
      <c r="AD17">
        <v>6.5014274140000001</v>
      </c>
      <c r="AE17" s="12">
        <f t="shared" si="10"/>
        <v>1.3183871067999997</v>
      </c>
      <c r="AF17" s="12">
        <v>0.3</v>
      </c>
      <c r="AG17" s="12">
        <f t="shared" si="24"/>
        <v>89.11717832404068</v>
      </c>
      <c r="AI17" s="12">
        <f t="shared" si="11"/>
        <v>11.0747409672</v>
      </c>
      <c r="AJ17" s="12">
        <f t="shared" si="12"/>
        <v>0.7</v>
      </c>
      <c r="AK17" s="12">
        <f t="shared" si="25"/>
        <v>487.56329165316367</v>
      </c>
      <c r="AL17" s="12"/>
      <c r="AM17" s="12">
        <f t="shared" si="13"/>
        <v>-398.44611332912302</v>
      </c>
      <c r="AP17">
        <v>1</v>
      </c>
      <c r="AQ17">
        <v>6.5014274140000001</v>
      </c>
      <c r="AR17" s="12">
        <f t="shared" si="14"/>
        <v>1.3183871067999997</v>
      </c>
      <c r="AS17" s="12">
        <v>0.3</v>
      </c>
      <c r="AT17" s="12">
        <f t="shared" si="26"/>
        <v>228.37234531738792</v>
      </c>
      <c r="AV17" s="12">
        <f t="shared" si="15"/>
        <v>11.0747409672</v>
      </c>
      <c r="AW17" s="12">
        <f t="shared" si="16"/>
        <v>0.7</v>
      </c>
      <c r="AX17" s="12">
        <f t="shared" si="27"/>
        <v>670.17113479379168</v>
      </c>
      <c r="AY17" s="12"/>
      <c r="AZ17" s="12">
        <f t="shared" si="17"/>
        <v>-441.79878947640373</v>
      </c>
      <c r="BC17">
        <v>1</v>
      </c>
      <c r="BD17">
        <v>6.5014274140000001</v>
      </c>
      <c r="BE17" s="12">
        <f t="shared" si="18"/>
        <v>1.3183871067999997</v>
      </c>
      <c r="BF17" s="12">
        <v>0.3</v>
      </c>
      <c r="BG17" s="12">
        <f t="shared" si="28"/>
        <v>787.57945969328648</v>
      </c>
      <c r="BI17" s="12">
        <f t="shared" si="19"/>
        <v>11.0747409672</v>
      </c>
      <c r="BJ17" s="12">
        <f t="shared" si="20"/>
        <v>0.7</v>
      </c>
      <c r="BK17" s="12">
        <f t="shared" si="29"/>
        <v>1403.4696344462736</v>
      </c>
      <c r="BL17" s="12"/>
      <c r="BM17" s="12">
        <f t="shared" si="21"/>
        <v>-615.89017475298715</v>
      </c>
    </row>
    <row r="18" spans="1:65" x14ac:dyDescent="0.35">
      <c r="A18">
        <v>1</v>
      </c>
      <c r="B18">
        <v>6.5014274140000001</v>
      </c>
      <c r="C18">
        <f t="shared" si="0"/>
        <v>3.6679710591999992</v>
      </c>
      <c r="D18">
        <v>0.6</v>
      </c>
      <c r="E18">
        <f t="shared" si="1"/>
        <v>126.51251678144575</v>
      </c>
      <c r="G18">
        <f t="shared" si="2"/>
        <v>6.5066574528000007</v>
      </c>
      <c r="H18">
        <f t="shared" si="3"/>
        <v>0.4</v>
      </c>
      <c r="I18">
        <f t="shared" si="4"/>
        <v>191.41881333895753</v>
      </c>
      <c r="K18">
        <f t="shared" si="5"/>
        <v>-64.90629655751178</v>
      </c>
      <c r="P18">
        <v>1</v>
      </c>
      <c r="Q18">
        <v>6.5014274140000001</v>
      </c>
      <c r="R18" s="12">
        <f t="shared" si="6"/>
        <v>1.6740794179968745</v>
      </c>
      <c r="S18" s="12">
        <v>0.35</v>
      </c>
      <c r="T18" s="12">
        <f t="shared" si="22"/>
        <v>82.795302965115638</v>
      </c>
      <c r="V18" s="12">
        <f t="shared" si="7"/>
        <v>10.407141650174999</v>
      </c>
      <c r="W18" s="12">
        <f t="shared" si="8"/>
        <v>0.65</v>
      </c>
      <c r="X18" s="12">
        <f t="shared" si="23"/>
        <v>410.58809652698039</v>
      </c>
      <c r="Y18" s="12"/>
      <c r="Z18" s="12">
        <f t="shared" si="9"/>
        <v>-327.79279356186476</v>
      </c>
      <c r="AC18">
        <v>1</v>
      </c>
      <c r="AD18">
        <v>6.5014274140000001</v>
      </c>
      <c r="AE18" s="12">
        <f t="shared" si="10"/>
        <v>1.6740794179968745</v>
      </c>
      <c r="AF18" s="12">
        <v>0.35</v>
      </c>
      <c r="AG18" s="12">
        <f t="shared" si="24"/>
        <v>100.32964554358958</v>
      </c>
      <c r="AI18" s="12">
        <f t="shared" si="11"/>
        <v>10.407141650174999</v>
      </c>
      <c r="AJ18" s="12">
        <f t="shared" si="12"/>
        <v>0.65</v>
      </c>
      <c r="AK18" s="12">
        <f t="shared" si="25"/>
        <v>444.52024532807957</v>
      </c>
      <c r="AL18" s="12"/>
      <c r="AM18" s="12">
        <f t="shared" si="13"/>
        <v>-344.19059978449002</v>
      </c>
      <c r="AP18">
        <v>1</v>
      </c>
      <c r="AQ18">
        <v>6.5014274140000001</v>
      </c>
      <c r="AR18" s="12">
        <f t="shared" si="14"/>
        <v>1.6740794179968745</v>
      </c>
      <c r="AS18" s="12">
        <v>0.35</v>
      </c>
      <c r="AT18" s="12">
        <f t="shared" si="26"/>
        <v>239.58481253693682</v>
      </c>
      <c r="AV18" s="12">
        <f t="shared" si="15"/>
        <v>10.407141650174999</v>
      </c>
      <c r="AW18" s="12">
        <f t="shared" si="16"/>
        <v>0.65</v>
      </c>
      <c r="AX18" s="12">
        <f t="shared" si="27"/>
        <v>627.12808846870769</v>
      </c>
      <c r="AY18" s="12"/>
      <c r="AZ18" s="12">
        <f t="shared" si="17"/>
        <v>-387.54327593177084</v>
      </c>
      <c r="BC18">
        <v>1</v>
      </c>
      <c r="BD18">
        <v>6.5014274140000001</v>
      </c>
      <c r="BE18" s="12">
        <f t="shared" si="18"/>
        <v>1.6740794179968745</v>
      </c>
      <c r="BF18" s="12">
        <v>0.35</v>
      </c>
      <c r="BG18" s="12">
        <f t="shared" si="28"/>
        <v>798.79192691283538</v>
      </c>
      <c r="BI18" s="12">
        <f t="shared" si="19"/>
        <v>10.407141650174999</v>
      </c>
      <c r="BJ18" s="12">
        <f t="shared" si="20"/>
        <v>0.65</v>
      </c>
      <c r="BK18" s="12">
        <f t="shared" si="29"/>
        <v>1360.4265881211895</v>
      </c>
      <c r="BL18" s="12"/>
      <c r="BM18" s="12">
        <f t="shared" si="21"/>
        <v>-561.63466120835415</v>
      </c>
    </row>
    <row r="19" spans="1:65" x14ac:dyDescent="0.35">
      <c r="A19">
        <v>1</v>
      </c>
      <c r="B19">
        <v>6.5014274140000001</v>
      </c>
      <c r="C19">
        <f t="shared" si="0"/>
        <v>4.2555277108449516</v>
      </c>
      <c r="D19">
        <v>0.67</v>
      </c>
      <c r="E19">
        <f t="shared" si="1"/>
        <v>156.37255132268595</v>
      </c>
      <c r="G19">
        <f t="shared" si="2"/>
        <v>5.3143923837607145</v>
      </c>
      <c r="H19">
        <f t="shared" si="3"/>
        <v>0.32999999999999996</v>
      </c>
      <c r="I19">
        <f t="shared" si="4"/>
        <v>149.45645856291176</v>
      </c>
      <c r="K19">
        <f t="shared" si="5"/>
        <v>6.9160927597741875</v>
      </c>
      <c r="P19">
        <v>1</v>
      </c>
      <c r="Q19">
        <v>6.5014274140000001</v>
      </c>
      <c r="R19" s="12">
        <f t="shared" si="6"/>
        <v>1.7475255629627389</v>
      </c>
      <c r="S19" s="12">
        <v>0.36</v>
      </c>
      <c r="T19" s="12">
        <f t="shared" si="22"/>
        <v>85.200825118647799</v>
      </c>
      <c r="V19" s="12">
        <f t="shared" si="7"/>
        <v>10.268463810663626</v>
      </c>
      <c r="W19" s="12">
        <f t="shared" si="8"/>
        <v>0.64</v>
      </c>
      <c r="X19" s="12">
        <f t="shared" si="23"/>
        <v>402.22570834953308</v>
      </c>
      <c r="Y19" s="12"/>
      <c r="Z19" s="12">
        <f t="shared" si="9"/>
        <v>-317.02488323088528</v>
      </c>
      <c r="AC19">
        <v>1</v>
      </c>
      <c r="AD19">
        <v>6.5014274140000001</v>
      </c>
      <c r="AE19" s="12">
        <f t="shared" si="10"/>
        <v>1.7475255629627389</v>
      </c>
      <c r="AF19" s="12">
        <v>0.36</v>
      </c>
      <c r="AG19" s="12">
        <f t="shared" si="24"/>
        <v>102.73516769712171</v>
      </c>
      <c r="AI19" s="12">
        <f t="shared" si="11"/>
        <v>10.268463810663626</v>
      </c>
      <c r="AJ19" s="12">
        <f t="shared" si="12"/>
        <v>0.64</v>
      </c>
      <c r="AK19" s="12">
        <f t="shared" si="25"/>
        <v>436.15785715063225</v>
      </c>
      <c r="AL19" s="12"/>
      <c r="AM19" s="12">
        <f t="shared" si="13"/>
        <v>-333.42268945351054</v>
      </c>
      <c r="AP19">
        <v>1</v>
      </c>
      <c r="AQ19">
        <v>6.5014274140000001</v>
      </c>
      <c r="AR19" s="12">
        <f t="shared" si="14"/>
        <v>1.7475255629627389</v>
      </c>
      <c r="AS19" s="12">
        <v>0.36</v>
      </c>
      <c r="AT19" s="12">
        <f t="shared" si="26"/>
        <v>241.99033469046896</v>
      </c>
      <c r="AV19" s="12">
        <f t="shared" si="15"/>
        <v>10.268463810663626</v>
      </c>
      <c r="AW19" s="12">
        <f t="shared" si="16"/>
        <v>0.64</v>
      </c>
      <c r="AX19" s="12">
        <f t="shared" si="27"/>
        <v>618.76570029126037</v>
      </c>
      <c r="AY19" s="12"/>
      <c r="AZ19" s="12">
        <f t="shared" si="17"/>
        <v>-376.77536560079142</v>
      </c>
      <c r="BC19">
        <v>1</v>
      </c>
      <c r="BD19">
        <v>6.5014274140000001</v>
      </c>
      <c r="BE19" s="12">
        <f t="shared" si="18"/>
        <v>1.7475255629627389</v>
      </c>
      <c r="BF19" s="12">
        <v>0.36</v>
      </c>
      <c r="BG19" s="12">
        <f t="shared" si="28"/>
        <v>801.19744906636754</v>
      </c>
      <c r="BI19" s="12">
        <f t="shared" si="19"/>
        <v>10.268463810663626</v>
      </c>
      <c r="BJ19" s="12">
        <f t="shared" si="20"/>
        <v>0.64</v>
      </c>
      <c r="BK19" s="12">
        <f t="shared" si="29"/>
        <v>1352.0641999437421</v>
      </c>
      <c r="BL19" s="12"/>
      <c r="BM19" s="12">
        <f t="shared" si="21"/>
        <v>-550.86675087737456</v>
      </c>
    </row>
    <row r="20" spans="1:65" x14ac:dyDescent="0.35">
      <c r="A20" s="2">
        <v>1</v>
      </c>
      <c r="B20" s="2">
        <v>6.5014274140000001</v>
      </c>
      <c r="C20" s="2">
        <f t="shared" si="0"/>
        <v>4.2018236419419281</v>
      </c>
      <c r="D20" s="2">
        <v>0.66359999999999997</v>
      </c>
      <c r="E20" s="2">
        <f t="shared" si="1"/>
        <v>153.4896354979372</v>
      </c>
      <c r="F20" s="2"/>
      <c r="G20" s="2">
        <f t="shared" si="2"/>
        <v>5.423545545875343</v>
      </c>
      <c r="H20" s="2">
        <f t="shared" si="3"/>
        <v>0.33640000000000003</v>
      </c>
      <c r="I20" s="2">
        <f t="shared" si="4"/>
        <v>153.11280247428445</v>
      </c>
      <c r="K20">
        <f t="shared" si="5"/>
        <v>0.3768330236527504</v>
      </c>
      <c r="P20" s="2">
        <v>1</v>
      </c>
      <c r="Q20" s="2">
        <v>6.5014274140000001</v>
      </c>
      <c r="R20" s="18">
        <f t="shared" si="6"/>
        <v>4.1976269688393675</v>
      </c>
      <c r="S20" s="18">
        <v>0.66310000000000002</v>
      </c>
      <c r="T20" s="18">
        <f t="shared" si="22"/>
        <v>188.40353690033515</v>
      </c>
      <c r="U20" s="2"/>
      <c r="V20" s="18">
        <f t="shared" si="7"/>
        <v>5.4320758341539639</v>
      </c>
      <c r="W20" s="18">
        <f t="shared" si="8"/>
        <v>0.33689999999999998</v>
      </c>
      <c r="X20" s="18">
        <f t="shared" si="23"/>
        <v>188.53782111160839</v>
      </c>
      <c r="Y20" s="12"/>
      <c r="Z20" s="12">
        <f t="shared" si="9"/>
        <v>-0.13428421127323986</v>
      </c>
      <c r="AC20" s="2">
        <v>1</v>
      </c>
      <c r="AD20" s="2">
        <v>6.5014274140000001</v>
      </c>
      <c r="AE20" s="18">
        <f t="shared" si="10"/>
        <v>4.3309980526533289</v>
      </c>
      <c r="AF20" s="18">
        <v>0.67900000000000005</v>
      </c>
      <c r="AG20" s="18">
        <f t="shared" si="24"/>
        <v>213.15148459487554</v>
      </c>
      <c r="AH20" s="2"/>
      <c r="AI20" s="18">
        <f t="shared" si="11"/>
        <v>5.1610471103001094</v>
      </c>
      <c r="AJ20" s="18">
        <f t="shared" si="12"/>
        <v>0.32099999999999995</v>
      </c>
      <c r="AK20" s="18">
        <f t="shared" si="25"/>
        <v>213.44702024737981</v>
      </c>
      <c r="AL20" s="12"/>
      <c r="AM20" s="12">
        <f t="shared" si="13"/>
        <v>-0.29553565250427027</v>
      </c>
      <c r="AP20" s="2">
        <v>1</v>
      </c>
      <c r="AQ20" s="2">
        <v>6.5014274140000001</v>
      </c>
      <c r="AR20" s="18">
        <f t="shared" si="14"/>
        <v>4.6860621581803565</v>
      </c>
      <c r="AS20" s="18">
        <v>0.72150000000000003</v>
      </c>
      <c r="AT20" s="18">
        <f t="shared" si="26"/>
        <v>372.63681038362336</v>
      </c>
      <c r="AU20" s="2"/>
      <c r="AV20" s="18">
        <f t="shared" si="15"/>
        <v>4.441919676850616</v>
      </c>
      <c r="AW20" s="18">
        <f t="shared" si="16"/>
        <v>0.27849999999999997</v>
      </c>
      <c r="AX20" s="18">
        <f t="shared" si="27"/>
        <v>373.06748989062424</v>
      </c>
      <c r="AY20" s="12"/>
      <c r="AZ20" s="12">
        <f t="shared" si="17"/>
        <v>-0.43067950700088886</v>
      </c>
      <c r="BC20" s="2">
        <v>1</v>
      </c>
      <c r="BD20" s="2">
        <v>6.5014274140000001</v>
      </c>
      <c r="BE20" s="18">
        <f t="shared" si="18"/>
        <v>6.0957156001334063</v>
      </c>
      <c r="BF20" s="18">
        <v>0.89700000000000002</v>
      </c>
      <c r="BG20" s="18">
        <f t="shared" si="28"/>
        <v>1030.1166496191927</v>
      </c>
      <c r="BH20" s="2"/>
      <c r="BI20" s="18">
        <f t="shared" si="19"/>
        <v>1.7808547989550618</v>
      </c>
      <c r="BJ20" s="18">
        <f t="shared" si="20"/>
        <v>0.10299999999999998</v>
      </c>
      <c r="BK20" s="18">
        <f t="shared" si="29"/>
        <v>1030.6199616962006</v>
      </c>
      <c r="BL20" s="12"/>
      <c r="BM20" s="12">
        <f t="shared" si="21"/>
        <v>-0.50331207700787672</v>
      </c>
    </row>
    <row r="21" spans="1:65" x14ac:dyDescent="0.35">
      <c r="BF21" t="s">
        <v>68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1.8920342852537795</v>
      </c>
      <c r="G26" s="3" t="s">
        <v>30</v>
      </c>
      <c r="H26" s="7">
        <f xml:space="preserve"> -0.129*H20^6 + 1.0756*H20^5 - 3.0752*H20^4 + 3.1771*H20^3 + 0.0649*H20^2 - 0.7917*H20 - 0.1795</f>
        <v>-0.3524706099253811</v>
      </c>
      <c r="Q26" s="14" t="s">
        <v>28</v>
      </c>
      <c r="R26" s="15">
        <f xml:space="preserve"> -0.266*S20^6 + 1.8555*S20^5 - 3.4393*S20^4 - 1.4822*S20^3 + 8.492*S20^2 - 1.321*S20 - 0.0869</f>
        <v>1.889252079783073</v>
      </c>
      <c r="V26" s="14" t="s">
        <v>30</v>
      </c>
      <c r="W26" s="15">
        <f xml:space="preserve"> -0.129*W20^6 + 1.0756*W20^5 - 3.0752*W20^4 + 3.1771*W20^3 + 0.0649*W20^2 - 0.7917*W20 - 0.1795</f>
        <v>-0.35250629971865211</v>
      </c>
      <c r="AD26" s="14" t="s">
        <v>28</v>
      </c>
      <c r="AE26" s="15">
        <f xml:space="preserve"> -0.266*AF20^6 + 1.8555*AF20^5 - 3.4393*AF20^4 - 1.4822*AF20^3 + 8.492*AF20^2 - 1.321*AF20 - 0.0869</f>
        <v>1.9779816418038729</v>
      </c>
      <c r="AI26" s="14" t="s">
        <v>30</v>
      </c>
      <c r="AJ26" s="15">
        <f xml:space="preserve"> -0.129*AJ20^6 + 1.0756*AJ20^5 - 3.0752*AJ20^4 + 3.1771*AJ20^3 + 0.0649*AJ20^2 - 0.7917*AJ20 - 0.1795</f>
        <v>-0.35098811259958496</v>
      </c>
      <c r="AQ26" s="14" t="s">
        <v>28</v>
      </c>
      <c r="AR26" s="15">
        <f xml:space="preserve"> -0.266*AS20^6 + 1.8555*AS20^5 - 3.4393*AS20^4 - 1.4822*AS20^3 + 8.492*AS20^2 - 1.321*AS20 - 0.0869</f>
        <v>2.2171773868712119</v>
      </c>
      <c r="AV26" s="14" t="s">
        <v>30</v>
      </c>
      <c r="AW26" s="15">
        <f xml:space="preserve"> -0.129*AW20^6 + 1.0756*AW20^5 - 3.0752*AW20^4 + 3.1771*AW20^3 + 0.0649*AW20^2 - 0.7917*AW20 - 0.1795</f>
        <v>-0.34308405240251127</v>
      </c>
      <c r="BD26" s="14" t="s">
        <v>28</v>
      </c>
      <c r="BE26" s="15">
        <f xml:space="preserve"> -0.266*BF20^6 + 1.8555*BF20^5 - 3.4393*BF20^4 - 1.4822*BF20^3 + 8.492*BF20^2 - 1.321*BF20 - 0.0869</f>
        <v>3.2035153840029311</v>
      </c>
      <c r="BI26" s="14" t="s">
        <v>30</v>
      </c>
      <c r="BJ26" s="15">
        <f xml:space="preserve"> -0.129*BJ20^6 + 1.0756*BJ20^5 - 3.0752*BJ20^4 + 3.1771*BJ20^3 + 0.0649*BJ20^2 - 0.7917*BJ20 - 0.1795</f>
        <v>-0.25721867429835427</v>
      </c>
    </row>
    <row r="29" spans="1:65" x14ac:dyDescent="0.35">
      <c r="B29" s="3" t="s">
        <v>31</v>
      </c>
      <c r="C29">
        <f>(I29+I30)*L4</f>
        <v>5.8567623433978637</v>
      </c>
      <c r="H29" s="3" t="s">
        <v>42</v>
      </c>
      <c r="I29" s="6">
        <f>C26*1.2*I6^2*I4*L3/2</f>
        <v>0.11292247837405503</v>
      </c>
      <c r="Q29" s="21" t="s">
        <v>31</v>
      </c>
      <c r="R29" s="12">
        <f>(X29+X30)*Q6</f>
        <v>5.846042590045549</v>
      </c>
      <c r="W29" s="21" t="s">
        <v>42</v>
      </c>
      <c r="X29" s="13">
        <f>R26*1.2*I$6^2*I$4*I$3/2</f>
        <v>0.11275642771654494</v>
      </c>
      <c r="AD29" s="21" t="s">
        <v>31</v>
      </c>
      <c r="AE29" s="12">
        <f>(AK29+AK30)*AD6</f>
        <v>6.1893603931406664</v>
      </c>
      <c r="AJ29" s="21" t="s">
        <v>42</v>
      </c>
      <c r="AK29" s="13">
        <f>AE26*1.2*I$6^2*I$4*I$3/2</f>
        <v>0.11805208336429089</v>
      </c>
      <c r="AQ29" s="21" t="s">
        <v>31</v>
      </c>
      <c r="AR29" s="12">
        <f>(AX29+AX30)*AQ6</f>
        <v>7.1293701229914728</v>
      </c>
      <c r="AW29" s="21" t="s">
        <v>42</v>
      </c>
      <c r="AX29" s="13">
        <f>AR26*1.2*I$6^2*I$4*I$3/2</f>
        <v>0.13232802781204686</v>
      </c>
      <c r="BD29" s="21" t="s">
        <v>31</v>
      </c>
      <c r="BE29" s="12">
        <f>(BK29+BK30)*BD6</f>
        <v>11.208214313184568</v>
      </c>
      <c r="BJ29" s="21" t="s">
        <v>42</v>
      </c>
      <c r="BK29" s="13">
        <f>BE26*1.2*I$6^2*I$4*I$3/2</f>
        <v>0.19119574073812412</v>
      </c>
    </row>
    <row r="30" spans="1:65" x14ac:dyDescent="0.35">
      <c r="B30" s="3" t="s">
        <v>32</v>
      </c>
      <c r="C30">
        <f>(E20+I20)*D5/2</f>
        <v>22.995182847916624</v>
      </c>
      <c r="H30" s="3" t="s">
        <v>43</v>
      </c>
      <c r="I30" s="6">
        <f>H26*1.2*I6^2*I4*L3/2</f>
        <v>-2.1036539949089873E-2</v>
      </c>
      <c r="Q30" s="21" t="s">
        <v>32</v>
      </c>
      <c r="R30" s="12">
        <f>(T20+X20)*Q5/2</f>
        <v>28.270601850895762</v>
      </c>
      <c r="W30" s="21" t="s">
        <v>43</v>
      </c>
      <c r="X30" s="13">
        <f>W26*1.2*I$6^2*I$4*I$3/2</f>
        <v>-2.1038670026721253E-2</v>
      </c>
      <c r="AD30" s="21" t="s">
        <v>32</v>
      </c>
      <c r="AE30" s="12">
        <f>(AG20+AK20)*AD5/2</f>
        <v>31.994887863169151</v>
      </c>
      <c r="AJ30" s="21" t="s">
        <v>43</v>
      </c>
      <c r="AK30" s="13">
        <f>AJ26*1.2*I$6^2*I$4*I$3/2</f>
        <v>-2.0948059907519509E-2</v>
      </c>
      <c r="AQ30" s="21" t="s">
        <v>32</v>
      </c>
      <c r="AR30" s="12">
        <f>(AT20+AX20)*AQ5/2</f>
        <v>55.927822520568562</v>
      </c>
      <c r="AW30" s="21" t="s">
        <v>43</v>
      </c>
      <c r="AX30" s="13">
        <f>AW26*1.2*I$6^2*I$4*I$3/2</f>
        <v>-2.0476321063446941E-2</v>
      </c>
      <c r="BD30" s="21" t="s">
        <v>32</v>
      </c>
      <c r="BE30" s="12">
        <f>(BG20+BK20)*BD5/2</f>
        <v>154.55524584865447</v>
      </c>
      <c r="BJ30" s="21" t="s">
        <v>43</v>
      </c>
      <c r="BK30" s="13">
        <f>BJ26*1.2*I$6^2*I$4*I$3/2</f>
        <v>-1.5351608801297748E-2</v>
      </c>
    </row>
    <row r="31" spans="1:65" x14ac:dyDescent="0.35">
      <c r="B31" s="3" t="s">
        <v>33</v>
      </c>
      <c r="C31" s="6">
        <f>C29/C30</f>
        <v>0.25469518473207053</v>
      </c>
      <c r="Q31" s="21" t="s">
        <v>33</v>
      </c>
      <c r="R31" s="13">
        <f>R29/R30</f>
        <v>0.20678875606818098</v>
      </c>
      <c r="AD31" s="21" t="s">
        <v>33</v>
      </c>
      <c r="AE31" s="13">
        <f>AE29/AE30</f>
        <v>0.19344841649735975</v>
      </c>
      <c r="AQ31" s="21" t="s">
        <v>33</v>
      </c>
      <c r="AR31" s="13">
        <f>AR29/AR30</f>
        <v>0.12747448053014232</v>
      </c>
      <c r="BD31" s="21" t="s">
        <v>33</v>
      </c>
      <c r="BE31" s="13">
        <f>BE29/BE30</f>
        <v>7.2519145187475667E-2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I22" sqref="BI22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53.11623704154097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5.4178561782371784</v>
      </c>
      <c r="J6" t="s">
        <v>12</v>
      </c>
      <c r="Q6">
        <f>L4</f>
        <v>53.11623704154097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53.11623704154097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53.11623704154097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53.11623704154097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5.1277697127422366</v>
      </c>
      <c r="F10" s="3" t="s">
        <v>22</v>
      </c>
      <c r="G10" s="8">
        <f>G20</f>
        <v>6.9281321191863272</v>
      </c>
      <c r="H10" s="3"/>
      <c r="P10" s="21" t="s">
        <v>16</v>
      </c>
      <c r="Q10" s="10">
        <f>R20</f>
        <v>5.2012716198458095</v>
      </c>
      <c r="U10" s="21" t="s">
        <v>22</v>
      </c>
      <c r="V10" s="9">
        <f>V20</f>
        <v>6.7768523688487443</v>
      </c>
      <c r="W10" s="22"/>
      <c r="AC10" s="21" t="s">
        <v>16</v>
      </c>
      <c r="AD10" s="10">
        <f>AE20</f>
        <v>5.2826173571802304</v>
      </c>
      <c r="AH10" s="21" t="s">
        <v>22</v>
      </c>
      <c r="AI10" s="9">
        <f>AI20</f>
        <v>6.6081525965600498</v>
      </c>
      <c r="AJ10" s="22"/>
      <c r="AP10" s="21" t="s">
        <v>16</v>
      </c>
      <c r="AQ10" s="10">
        <f>AR20</f>
        <v>5.7072133951328174</v>
      </c>
      <c r="AU10" s="21" t="s">
        <v>22</v>
      </c>
      <c r="AV10" s="9">
        <f>AV20</f>
        <v>5.7068437897525994</v>
      </c>
      <c r="AW10" s="22"/>
      <c r="BC10" s="21" t="s">
        <v>16</v>
      </c>
      <c r="BD10" s="10">
        <f>BE20</f>
        <v>7.2796304484794696</v>
      </c>
      <c r="BH10" s="21" t="s">
        <v>22</v>
      </c>
      <c r="BI10" s="9">
        <f>BI20</f>
        <v>2.2174071029531985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1.2</v>
      </c>
      <c r="B15">
        <v>5.4178561780000001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12.330824405916101</v>
      </c>
      <c r="G15">
        <f t="shared" ref="G15:G20" si="2" xml:space="preserve"> 0.9808*H15^6 - 9.1296*H15^5 + 32.097*H15^4 - 52.719*H15^3 + 35.366*H15^2 + 6.8355*H15 + 0.7557</f>
        <v>14.186399999999999</v>
      </c>
      <c r="H15">
        <f t="shared" ref="H15:H20" si="3">A15-D15</f>
        <v>1</v>
      </c>
      <c r="I15">
        <f t="shared" ref="I15:I20" si="4">1.2*B15^2*G15*(H15^2+1)/2</f>
        <v>499.69889757396788</v>
      </c>
      <c r="K15">
        <f t="shared" ref="K15:K20" si="5">E15-I15</f>
        <v>-487.36807316805181</v>
      </c>
      <c r="P15">
        <v>1.2</v>
      </c>
      <c r="Q15">
        <v>5.4178561780000001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39.126623691152588</v>
      </c>
      <c r="V15" s="12">
        <f t="shared" ref="V15:V20" si="7" xml:space="preserve"> 0.9808*W15^6 - 9.1296*W15^5 + 32.097*W15^4 - 52.719*W15^3 + 35.366*W15^2 + 6.8355*W15 + 0.7557</f>
        <v>14.186399999999999</v>
      </c>
      <c r="W15" s="12">
        <f t="shared" ref="W15:W20" si="8">P15-S15</f>
        <v>1</v>
      </c>
      <c r="X15" s="12">
        <f>1.2*Q15^2*V15*(W15^2+1)/2 + Q$3</f>
        <v>534.83671844161279</v>
      </c>
      <c r="Y15" s="12"/>
      <c r="Z15" s="12">
        <f t="shared" ref="Z15:Z20" si="9">T15-X15</f>
        <v>-495.7100947504602</v>
      </c>
      <c r="AC15">
        <v>1.2</v>
      </c>
      <c r="AD15">
        <v>5.4178561780000001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65.002987852034963</v>
      </c>
      <c r="AI15" s="12">
        <f t="shared" ref="AI15:AI20" si="11" xml:space="preserve"> 0.9808*AJ15^6 - 9.1296*AJ15^5 + 32.097*AJ15^4 - 52.719*AJ15^3 + 35.366*AJ15^2 + 6.8355*AJ15 + 0.7557</f>
        <v>14.186399999999999</v>
      </c>
      <c r="AJ15" s="12">
        <f t="shared" ref="AJ15:AJ20" si="12">AC15-AF15</f>
        <v>1</v>
      </c>
      <c r="AK15" s="12">
        <f>1.2*AD15^2*AI15*(AJ15^2+1)/2 + AD$3</f>
        <v>568.76886724271208</v>
      </c>
      <c r="AL15" s="12"/>
      <c r="AM15" s="12">
        <f t="shared" ref="AM15:AM20" si="13">AG15-AK15</f>
        <v>-503.76587939067713</v>
      </c>
      <c r="AP15">
        <v>1.2</v>
      </c>
      <c r="AQ15">
        <v>5.4178561780000001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204.25815484538222</v>
      </c>
      <c r="AV15" s="12">
        <f t="shared" ref="AV15:AV20" si="15" xml:space="preserve"> 0.9808*AW15^6 - 9.1296*AW15^5 + 32.097*AW15^4 - 52.719*AW15^3 + 35.366*AW15^2 + 6.8355*AW15 + 0.7557</f>
        <v>14.186399999999999</v>
      </c>
      <c r="AW15" s="12">
        <f t="shared" ref="AW15:AW20" si="16">AP15-AS15</f>
        <v>1</v>
      </c>
      <c r="AX15" s="12">
        <f>1.2*AQ15^2*AV15*(AW15^2+1)/2 + AQ$3</f>
        <v>751.3767103833402</v>
      </c>
      <c r="AY15" s="12"/>
      <c r="AZ15" s="12">
        <f t="shared" ref="AZ15:AZ20" si="17">AT15-AX15</f>
        <v>-547.11855553795795</v>
      </c>
      <c r="BC15">
        <v>1.2</v>
      </c>
      <c r="BD15">
        <v>5.4178561780000001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763.46526922128078</v>
      </c>
      <c r="BI15" s="12">
        <f t="shared" ref="BI15:BI20" si="19" xml:space="preserve"> 0.9808*BJ15^6 - 9.1296*BJ15^5 + 32.097*BJ15^4 - 52.719*BJ15^3 + 35.366*BJ15^2 + 6.8355*BJ15 + 0.7557</f>
        <v>14.186399999999999</v>
      </c>
      <c r="BJ15" s="12">
        <f t="shared" ref="BJ15:BJ20" si="20">BC15-BF15</f>
        <v>1</v>
      </c>
      <c r="BK15" s="12">
        <f>1.2*BD15^2*BI15*(BJ15^2+1)/2 + BD$3</f>
        <v>1484.6752100358219</v>
      </c>
      <c r="BL15" s="12"/>
      <c r="BM15" s="12">
        <f t="shared" ref="BM15:BM20" si="21">BG15-BK15</f>
        <v>-721.20994081454114</v>
      </c>
    </row>
    <row r="16" spans="1:65" x14ac:dyDescent="0.35">
      <c r="A16">
        <v>1.2</v>
      </c>
      <c r="B16">
        <v>5.4178561780000001</v>
      </c>
      <c r="C16">
        <f t="shared" si="0"/>
        <v>5.3312528447999998</v>
      </c>
      <c r="D16">
        <v>0.8</v>
      </c>
      <c r="E16">
        <f t="shared" si="1"/>
        <v>153.98532106612001</v>
      </c>
      <c r="G16">
        <f t="shared" si="2"/>
        <v>6.5066574527999981</v>
      </c>
      <c r="H16">
        <f t="shared" si="3"/>
        <v>0.39999999999999991</v>
      </c>
      <c r="I16">
        <f t="shared" si="4"/>
        <v>132.92973146903009</v>
      </c>
      <c r="K16">
        <f t="shared" si="5"/>
        <v>21.05558959708992</v>
      </c>
      <c r="P16">
        <v>1.2</v>
      </c>
      <c r="Q16">
        <v>5.4178561780000001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47.864556345995069</v>
      </c>
      <c r="V16" s="12">
        <f t="shared" si="7"/>
        <v>13.589308517535496</v>
      </c>
      <c r="W16" s="12">
        <f t="shared" si="8"/>
        <v>0.92999999999999994</v>
      </c>
      <c r="X16" s="12">
        <f t="shared" ref="X16:X20" si="23">1.2*Q16^2*V16*(W16^2+1)/2 + Q$3</f>
        <v>481.47092786751318</v>
      </c>
      <c r="Y16" s="12"/>
      <c r="Z16" s="12">
        <f t="shared" si="9"/>
        <v>-433.6063715215181</v>
      </c>
      <c r="AC16">
        <v>1.2</v>
      </c>
      <c r="AD16">
        <v>5.4178561780000001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73.740920506877444</v>
      </c>
      <c r="AI16" s="12">
        <f t="shared" si="11"/>
        <v>13.589308517535496</v>
      </c>
      <c r="AJ16" s="12">
        <f t="shared" si="12"/>
        <v>0.92999999999999994</v>
      </c>
      <c r="AK16" s="12">
        <f t="shared" ref="AK16:AK20" si="25">1.2*AD16^2*AI16*(AJ16^2+1)/2 + AD$3</f>
        <v>515.40307666861236</v>
      </c>
      <c r="AL16" s="12"/>
      <c r="AM16" s="12">
        <f t="shared" si="13"/>
        <v>-441.66215616173491</v>
      </c>
      <c r="AP16">
        <v>1.2</v>
      </c>
      <c r="AQ16">
        <v>5.4178561780000001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212.99608750022469</v>
      </c>
      <c r="AV16" s="12">
        <f t="shared" si="15"/>
        <v>13.589308517535496</v>
      </c>
      <c r="AW16" s="12">
        <f t="shared" si="16"/>
        <v>0.92999999999999994</v>
      </c>
      <c r="AX16" s="12">
        <f t="shared" ref="AX16:AX20" si="27">1.2*AQ16^2*AV16*(AW16^2+1)/2 + AQ$3</f>
        <v>698.01091980924048</v>
      </c>
      <c r="AY16" s="12"/>
      <c r="AZ16" s="12">
        <f t="shared" si="17"/>
        <v>-485.01483230901579</v>
      </c>
      <c r="BC16">
        <v>1.2</v>
      </c>
      <c r="BD16">
        <v>5.4178561780000001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772.20320187612322</v>
      </c>
      <c r="BI16" s="12">
        <f t="shared" si="19"/>
        <v>13.589308517535496</v>
      </c>
      <c r="BJ16" s="12">
        <f t="shared" si="20"/>
        <v>0.92999999999999994</v>
      </c>
      <c r="BK16" s="12">
        <f t="shared" ref="BK16:BK20" si="29">1.2*BD16^2*BI16*(BJ16^2+1)/2 + BD$3</f>
        <v>1431.3094194617222</v>
      </c>
      <c r="BL16" s="12"/>
      <c r="BM16" s="12">
        <f t="shared" si="21"/>
        <v>-659.10621758559898</v>
      </c>
    </row>
    <row r="17" spans="1:65" x14ac:dyDescent="0.35">
      <c r="A17">
        <v>1.2</v>
      </c>
      <c r="B17">
        <v>5.4178561780000001</v>
      </c>
      <c r="C17">
        <f t="shared" si="0"/>
        <v>4.5067694947999994</v>
      </c>
      <c r="D17">
        <v>0.7</v>
      </c>
      <c r="E17">
        <f t="shared" si="1"/>
        <v>118.26542832486066</v>
      </c>
      <c r="G17">
        <f t="shared" si="2"/>
        <v>8.1611624999999997</v>
      </c>
      <c r="H17">
        <f t="shared" si="3"/>
        <v>0.5</v>
      </c>
      <c r="I17">
        <f t="shared" si="4"/>
        <v>179.66696555204317</v>
      </c>
      <c r="K17">
        <f t="shared" si="5"/>
        <v>-61.401537227182502</v>
      </c>
      <c r="P17">
        <v>1.2</v>
      </c>
      <c r="Q17">
        <v>5.4178561780000001</v>
      </c>
      <c r="R17" s="12">
        <f t="shared" si="6"/>
        <v>1.3183871067999997</v>
      </c>
      <c r="S17" s="12">
        <v>0.3</v>
      </c>
      <c r="T17" s="12">
        <f t="shared" si="22"/>
        <v>52.104837391790134</v>
      </c>
      <c r="V17" s="12">
        <f t="shared" si="7"/>
        <v>13.311100528799997</v>
      </c>
      <c r="W17" s="12">
        <f t="shared" si="8"/>
        <v>0.89999999999999991</v>
      </c>
      <c r="X17" s="12">
        <f t="shared" si="23"/>
        <v>459.46293118897705</v>
      </c>
      <c r="Y17" s="12"/>
      <c r="Z17" s="12">
        <f t="shared" si="9"/>
        <v>-407.35809379718694</v>
      </c>
      <c r="AC17">
        <v>1.2</v>
      </c>
      <c r="AD17">
        <v>5.4178561780000001</v>
      </c>
      <c r="AE17" s="12">
        <f t="shared" si="10"/>
        <v>1.3183871067999997</v>
      </c>
      <c r="AF17" s="12">
        <v>0.3</v>
      </c>
      <c r="AG17" s="12">
        <f t="shared" si="24"/>
        <v>77.981201552672516</v>
      </c>
      <c r="AI17" s="12">
        <f t="shared" si="11"/>
        <v>13.311100528799997</v>
      </c>
      <c r="AJ17" s="12">
        <f t="shared" si="12"/>
        <v>0.89999999999999991</v>
      </c>
      <c r="AK17" s="12">
        <f t="shared" si="25"/>
        <v>493.39507999007628</v>
      </c>
      <c r="AL17" s="12"/>
      <c r="AM17" s="12">
        <f t="shared" si="13"/>
        <v>-415.41387843740375</v>
      </c>
      <c r="AP17">
        <v>1.2</v>
      </c>
      <c r="AQ17">
        <v>5.4178561780000001</v>
      </c>
      <c r="AR17" s="12">
        <f t="shared" si="14"/>
        <v>1.3183871067999997</v>
      </c>
      <c r="AS17" s="12">
        <v>0.3</v>
      </c>
      <c r="AT17" s="12">
        <f t="shared" si="26"/>
        <v>217.23636854601978</v>
      </c>
      <c r="AV17" s="12">
        <f t="shared" si="15"/>
        <v>13.311100528799997</v>
      </c>
      <c r="AW17" s="12">
        <f t="shared" si="16"/>
        <v>0.89999999999999991</v>
      </c>
      <c r="AX17" s="12">
        <f t="shared" si="27"/>
        <v>676.0029231307044</v>
      </c>
      <c r="AY17" s="12"/>
      <c r="AZ17" s="12">
        <f t="shared" si="17"/>
        <v>-458.76655458468463</v>
      </c>
      <c r="BC17">
        <v>1.2</v>
      </c>
      <c r="BD17">
        <v>5.4178561780000001</v>
      </c>
      <c r="BE17" s="12">
        <f t="shared" si="18"/>
        <v>1.3183871067999997</v>
      </c>
      <c r="BF17" s="12">
        <v>0.3</v>
      </c>
      <c r="BG17" s="12">
        <f t="shared" si="28"/>
        <v>776.4434829219183</v>
      </c>
      <c r="BI17" s="12">
        <f t="shared" si="19"/>
        <v>13.311100528799997</v>
      </c>
      <c r="BJ17" s="12">
        <f t="shared" si="20"/>
        <v>0.89999999999999991</v>
      </c>
      <c r="BK17" s="12">
        <f t="shared" si="29"/>
        <v>1409.3014227831861</v>
      </c>
      <c r="BL17" s="12"/>
      <c r="BM17" s="12">
        <f t="shared" si="21"/>
        <v>-632.85793986126782</v>
      </c>
    </row>
    <row r="18" spans="1:65" x14ac:dyDescent="0.35">
      <c r="A18">
        <v>1.2</v>
      </c>
      <c r="B18">
        <v>5.4178561780000001</v>
      </c>
      <c r="C18">
        <f t="shared" si="0"/>
        <v>5.0868224785006753</v>
      </c>
      <c r="D18">
        <v>0.77</v>
      </c>
      <c r="E18">
        <f t="shared" si="1"/>
        <v>142.70568961847022</v>
      </c>
      <c r="G18">
        <f t="shared" si="2"/>
        <v>7.0119285887271792</v>
      </c>
      <c r="H18">
        <f t="shared" si="3"/>
        <v>0.42999999999999994</v>
      </c>
      <c r="I18">
        <f t="shared" si="4"/>
        <v>146.32730652955826</v>
      </c>
      <c r="K18">
        <f t="shared" si="5"/>
        <v>-3.6216169110880401</v>
      </c>
      <c r="P18">
        <v>1.2</v>
      </c>
      <c r="Q18">
        <v>5.4178561780000001</v>
      </c>
      <c r="R18" s="12">
        <f t="shared" si="6"/>
        <v>1.6740794179968745</v>
      </c>
      <c r="S18" s="12">
        <v>0.35</v>
      </c>
      <c r="T18" s="12">
        <f t="shared" si="22"/>
        <v>59.891272959963189</v>
      </c>
      <c r="V18" s="12">
        <f t="shared" si="7"/>
        <v>12.815644955174992</v>
      </c>
      <c r="W18" s="12">
        <f t="shared" si="8"/>
        <v>0.85</v>
      </c>
      <c r="X18" s="12">
        <f t="shared" si="23"/>
        <v>423.91959063009574</v>
      </c>
      <c r="Y18" s="12"/>
      <c r="Z18" s="12">
        <f t="shared" si="9"/>
        <v>-364.02831767013254</v>
      </c>
      <c r="AC18">
        <v>1.2</v>
      </c>
      <c r="AD18">
        <v>5.4178561780000001</v>
      </c>
      <c r="AE18" s="12">
        <f t="shared" si="10"/>
        <v>1.6740794179968745</v>
      </c>
      <c r="AF18" s="12">
        <v>0.35</v>
      </c>
      <c r="AG18" s="12">
        <f t="shared" si="24"/>
        <v>85.767637120845563</v>
      </c>
      <c r="AI18" s="12">
        <f t="shared" si="11"/>
        <v>12.815644955174992</v>
      </c>
      <c r="AJ18" s="12">
        <f t="shared" si="12"/>
        <v>0.85</v>
      </c>
      <c r="AK18" s="12">
        <f t="shared" si="25"/>
        <v>457.85173943119491</v>
      </c>
      <c r="AL18" s="12"/>
      <c r="AM18" s="12">
        <f t="shared" si="13"/>
        <v>-372.08410231034935</v>
      </c>
      <c r="AP18">
        <v>1.2</v>
      </c>
      <c r="AQ18">
        <v>5.4178561780000001</v>
      </c>
      <c r="AR18" s="12">
        <f t="shared" si="14"/>
        <v>1.6740794179968745</v>
      </c>
      <c r="AS18" s="12">
        <v>0.35</v>
      </c>
      <c r="AT18" s="12">
        <f t="shared" si="26"/>
        <v>225.02280411419281</v>
      </c>
      <c r="AV18" s="12">
        <f t="shared" si="15"/>
        <v>12.815644955174992</v>
      </c>
      <c r="AW18" s="12">
        <f t="shared" si="16"/>
        <v>0.85</v>
      </c>
      <c r="AX18" s="12">
        <f t="shared" si="27"/>
        <v>640.45958257182303</v>
      </c>
      <c r="AY18" s="12"/>
      <c r="AZ18" s="12">
        <f t="shared" si="17"/>
        <v>-415.43677845763023</v>
      </c>
      <c r="BC18">
        <v>1.2</v>
      </c>
      <c r="BD18">
        <v>5.4178561780000001</v>
      </c>
      <c r="BE18" s="12">
        <f t="shared" si="18"/>
        <v>1.6740794179968745</v>
      </c>
      <c r="BF18" s="12">
        <v>0.35</v>
      </c>
      <c r="BG18" s="12">
        <f t="shared" si="28"/>
        <v>784.22991849009134</v>
      </c>
      <c r="BI18" s="12">
        <f t="shared" si="19"/>
        <v>12.815644955174992</v>
      </c>
      <c r="BJ18" s="12">
        <f t="shared" si="20"/>
        <v>0.85</v>
      </c>
      <c r="BK18" s="12">
        <f t="shared" si="29"/>
        <v>1373.7580822243049</v>
      </c>
      <c r="BL18" s="12"/>
      <c r="BM18" s="12">
        <f t="shared" si="21"/>
        <v>-589.52816373421354</v>
      </c>
    </row>
    <row r="19" spans="1:65" x14ac:dyDescent="0.35">
      <c r="A19">
        <v>1.2</v>
      </c>
      <c r="B19">
        <v>5.4178561780000001</v>
      </c>
      <c r="C19">
        <f t="shared" si="0"/>
        <v>5.1277697127422366</v>
      </c>
      <c r="D19">
        <v>0.77500000000000002</v>
      </c>
      <c r="E19">
        <f t="shared" si="1"/>
        <v>144.55206602795843</v>
      </c>
      <c r="G19">
        <f t="shared" si="2"/>
        <v>6.9281321191863272</v>
      </c>
      <c r="H19">
        <f t="shared" si="3"/>
        <v>0.42499999999999993</v>
      </c>
      <c r="I19">
        <f t="shared" si="4"/>
        <v>144.05698825952464</v>
      </c>
      <c r="K19">
        <f t="shared" si="5"/>
        <v>0.49507776843378792</v>
      </c>
      <c r="P19">
        <v>1.2</v>
      </c>
      <c r="Q19">
        <v>5.4178561780000001</v>
      </c>
      <c r="R19" s="12">
        <f t="shared" si="6"/>
        <v>1.7475255629627389</v>
      </c>
      <c r="S19" s="12">
        <v>0.36</v>
      </c>
      <c r="T19" s="12">
        <f t="shared" si="22"/>
        <v>61.561774455266068</v>
      </c>
      <c r="V19" s="12">
        <f t="shared" si="7"/>
        <v>12.711629825993935</v>
      </c>
      <c r="W19" s="12">
        <f t="shared" si="8"/>
        <v>0.84</v>
      </c>
      <c r="X19" s="12">
        <f t="shared" si="23"/>
        <v>416.98063254672331</v>
      </c>
      <c r="Y19" s="12"/>
      <c r="Z19" s="12">
        <f t="shared" si="9"/>
        <v>-355.41885809145725</v>
      </c>
      <c r="AC19">
        <v>1.2</v>
      </c>
      <c r="AD19">
        <v>5.4178561780000001</v>
      </c>
      <c r="AE19" s="12">
        <f t="shared" si="10"/>
        <v>1.7475255629627389</v>
      </c>
      <c r="AF19" s="12">
        <v>0.36</v>
      </c>
      <c r="AG19" s="12">
        <f t="shared" si="24"/>
        <v>87.43813861614845</v>
      </c>
      <c r="AI19" s="12">
        <f t="shared" si="11"/>
        <v>12.711629825993935</v>
      </c>
      <c r="AJ19" s="12">
        <f t="shared" si="12"/>
        <v>0.84</v>
      </c>
      <c r="AK19" s="12">
        <f t="shared" si="25"/>
        <v>450.91278134782249</v>
      </c>
      <c r="AL19" s="12"/>
      <c r="AM19" s="12">
        <f t="shared" si="13"/>
        <v>-363.47464273167407</v>
      </c>
      <c r="AP19">
        <v>1.2</v>
      </c>
      <c r="AQ19">
        <v>5.4178561780000001</v>
      </c>
      <c r="AR19" s="12">
        <f t="shared" si="14"/>
        <v>1.7475255629627389</v>
      </c>
      <c r="AS19" s="12">
        <v>0.36</v>
      </c>
      <c r="AT19" s="12">
        <f t="shared" si="26"/>
        <v>226.6933056094957</v>
      </c>
      <c r="AV19" s="12">
        <f t="shared" si="15"/>
        <v>12.711629825993935</v>
      </c>
      <c r="AW19" s="12">
        <f t="shared" si="16"/>
        <v>0.84</v>
      </c>
      <c r="AX19" s="12">
        <f t="shared" si="27"/>
        <v>633.52062448845061</v>
      </c>
      <c r="AY19" s="12"/>
      <c r="AZ19" s="12">
        <f t="shared" si="17"/>
        <v>-406.82731887895488</v>
      </c>
      <c r="BC19">
        <v>1.2</v>
      </c>
      <c r="BD19">
        <v>5.4178561780000001</v>
      </c>
      <c r="BE19" s="12">
        <f t="shared" si="18"/>
        <v>1.7475255629627389</v>
      </c>
      <c r="BF19" s="12">
        <v>0.36</v>
      </c>
      <c r="BG19" s="12">
        <f t="shared" si="28"/>
        <v>785.90041998539425</v>
      </c>
      <c r="BI19" s="12">
        <f t="shared" si="19"/>
        <v>12.711629825993935</v>
      </c>
      <c r="BJ19" s="12">
        <f t="shared" si="20"/>
        <v>0.84</v>
      </c>
      <c r="BK19" s="12">
        <f t="shared" si="29"/>
        <v>1366.8191241409324</v>
      </c>
      <c r="BL19" s="12"/>
      <c r="BM19" s="12">
        <f t="shared" si="21"/>
        <v>-580.91870415553819</v>
      </c>
    </row>
    <row r="20" spans="1:65" x14ac:dyDescent="0.35">
      <c r="A20" s="2">
        <v>1.2</v>
      </c>
      <c r="B20" s="2">
        <v>5.4178561780000001</v>
      </c>
      <c r="C20" s="2">
        <f t="shared" si="0"/>
        <v>5.1277697127422366</v>
      </c>
      <c r="D20" s="2">
        <v>0.77500000000000002</v>
      </c>
      <c r="E20" s="2">
        <f t="shared" si="1"/>
        <v>144.55206602795843</v>
      </c>
      <c r="F20" s="2"/>
      <c r="G20" s="2">
        <f t="shared" si="2"/>
        <v>6.9281321191863272</v>
      </c>
      <c r="H20" s="2">
        <f t="shared" si="3"/>
        <v>0.42499999999999993</v>
      </c>
      <c r="I20" s="2">
        <f t="shared" si="4"/>
        <v>144.05698825952464</v>
      </c>
      <c r="K20">
        <f t="shared" si="5"/>
        <v>0.49507776843378792</v>
      </c>
      <c r="P20" s="2">
        <v>1.2</v>
      </c>
      <c r="Q20" s="2">
        <v>5.4178561780000001</v>
      </c>
      <c r="R20" s="18">
        <f t="shared" si="6"/>
        <v>5.2012716198458095</v>
      </c>
      <c r="S20" s="18">
        <v>0.78400000000000003</v>
      </c>
      <c r="T20" s="18">
        <f t="shared" si="22"/>
        <v>174.70518702676935</v>
      </c>
      <c r="U20" s="2"/>
      <c r="V20" s="18">
        <f t="shared" si="7"/>
        <v>6.7768523688487443</v>
      </c>
      <c r="W20" s="18">
        <f t="shared" si="8"/>
        <v>0.41599999999999993</v>
      </c>
      <c r="X20" s="18">
        <f t="shared" si="23"/>
        <v>175.14585723065039</v>
      </c>
      <c r="Y20" s="12"/>
      <c r="Z20" s="12">
        <f t="shared" si="9"/>
        <v>-0.44067020388104083</v>
      </c>
      <c r="AC20" s="2">
        <v>1.2</v>
      </c>
      <c r="AD20" s="2">
        <v>5.4178561780000001</v>
      </c>
      <c r="AE20" s="18">
        <f t="shared" si="10"/>
        <v>5.2826173571802304</v>
      </c>
      <c r="AF20" s="18">
        <v>0.79400000000000004</v>
      </c>
      <c r="AG20" s="18">
        <f t="shared" si="24"/>
        <v>204.36291552804016</v>
      </c>
      <c r="AH20" s="2"/>
      <c r="AI20" s="18">
        <f t="shared" si="11"/>
        <v>6.6081525965600498</v>
      </c>
      <c r="AJ20" s="18">
        <f t="shared" si="12"/>
        <v>0.40599999999999992</v>
      </c>
      <c r="AK20" s="18">
        <f t="shared" si="25"/>
        <v>204.63605087829367</v>
      </c>
      <c r="AL20" s="12"/>
      <c r="AM20" s="12">
        <f t="shared" si="13"/>
        <v>-0.27313535025351143</v>
      </c>
      <c r="AP20" s="2">
        <v>1.2</v>
      </c>
      <c r="AQ20" s="2">
        <v>5.4178561780000001</v>
      </c>
      <c r="AR20" s="18">
        <f t="shared" si="14"/>
        <v>5.7072133951328174</v>
      </c>
      <c r="AS20" s="18">
        <v>0.84699999999999998</v>
      </c>
      <c r="AT20" s="18">
        <f t="shared" si="26"/>
        <v>364.55246907242633</v>
      </c>
      <c r="AU20" s="2"/>
      <c r="AV20" s="18">
        <f t="shared" si="15"/>
        <v>5.7068437897525994</v>
      </c>
      <c r="AW20" s="18">
        <f t="shared" si="16"/>
        <v>0.35299999999999998</v>
      </c>
      <c r="AX20" s="18">
        <f t="shared" si="27"/>
        <v>364.71041720773275</v>
      </c>
      <c r="AY20" s="12"/>
      <c r="AZ20" s="12">
        <f t="shared" si="17"/>
        <v>-0.1579481353064125</v>
      </c>
      <c r="BC20" s="2">
        <v>1.2</v>
      </c>
      <c r="BD20" s="2">
        <v>5.4178561780000001</v>
      </c>
      <c r="BE20" s="18">
        <f t="shared" si="18"/>
        <v>7.2796304484794696</v>
      </c>
      <c r="BF20" s="18">
        <v>1.0640000000000001</v>
      </c>
      <c r="BG20" s="18">
        <f t="shared" si="28"/>
        <v>1024.4864618330805</v>
      </c>
      <c r="BH20" s="2"/>
      <c r="BI20" s="18">
        <f t="shared" si="19"/>
        <v>2.2174071029531985</v>
      </c>
      <c r="BJ20" s="18">
        <f t="shared" si="20"/>
        <v>0.1359999999999999</v>
      </c>
      <c r="BK20" s="18">
        <f t="shared" si="29"/>
        <v>1024.7513828300941</v>
      </c>
      <c r="BL20" s="12"/>
      <c r="BM20" s="12">
        <f t="shared" si="21"/>
        <v>-0.26492099701363259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2.5202905749008795</v>
      </c>
      <c r="G26" s="3" t="s">
        <v>30</v>
      </c>
      <c r="H26" s="7">
        <f xml:space="preserve"> -0.129*H20^6 + 1.0756*H20^5 - 3.0752*H20^4 + 3.1771*H20^3 + 0.0649*H20^2 - 0.7917*H20 - 0.1795</f>
        <v>-0.3465336187385254</v>
      </c>
      <c r="Q26" s="14" t="s">
        <v>28</v>
      </c>
      <c r="R26" s="15">
        <f xml:space="preserve"> -0.266*S20^6 + 1.8555*S20^5 - 3.4393*S20^4 - 1.4822*S20^3 + 8.492*S20^2 - 1.321*S20 - 0.0869</f>
        <v>2.5712855726238253</v>
      </c>
      <c r="V26" s="14" t="s">
        <v>30</v>
      </c>
      <c r="W26" s="15">
        <f xml:space="preserve"> -0.129*W20^6 + 1.0756*W20^5 - 3.0752*W20^4 + 3.1771*W20^3 + 0.0649*W20^2 - 0.7917*W20 - 0.1795</f>
        <v>-0.34825775865664466</v>
      </c>
      <c r="AD26" s="14" t="s">
        <v>28</v>
      </c>
      <c r="AE26" s="15">
        <f xml:space="preserve"> -0.266*AF20^6 + 1.8555*AF20^5 - 3.4393*AF20^4 - 1.4822*AF20^3 + 8.492*AF20^2 - 1.321*AF20 - 0.0869</f>
        <v>2.6278996925372025</v>
      </c>
      <c r="AI26" s="14" t="s">
        <v>30</v>
      </c>
      <c r="AJ26" s="15">
        <f xml:space="preserve"> -0.129*AJ20^6 + 1.0756*AJ20^5 - 3.0752*AJ20^4 + 3.1771*AJ20^3 + 0.0649*AJ20^2 - 0.7917*AJ20 - 0.1795</f>
        <v>-0.34987832829087523</v>
      </c>
      <c r="AQ26" s="14" t="s">
        <v>28</v>
      </c>
      <c r="AR26" s="15">
        <f xml:space="preserve"> -0.266*AS20^6 + 1.8555*AS20^5 - 3.4393*AS20^4 - 1.4822*AS20^3 + 8.492*AS20^2 - 1.321*AS20 - 0.0869</f>
        <v>2.9263268344010021</v>
      </c>
      <c r="AV26" s="14" t="s">
        <v>30</v>
      </c>
      <c r="AW26" s="15">
        <f xml:space="preserve"> -0.129*AW20^6 + 1.0756*AW20^5 - 3.0752*AW20^4 + 3.1771*AW20^3 + 0.0649*AW20^2 - 0.7917*AW20 - 0.1795</f>
        <v>-0.35323586688553571</v>
      </c>
      <c r="BD26" s="14" t="s">
        <v>28</v>
      </c>
      <c r="BE26" s="15">
        <f xml:space="preserve"> -0.266*BF20^6 + 1.8555*BF20^5 - 3.4393*BF20^4 - 1.4822*BF20^3 + 8.492*BF20^2 - 1.321*BF20 - 0.0869</f>
        <v>4.0723145881736356</v>
      </c>
      <c r="BI26" s="14" t="s">
        <v>30</v>
      </c>
      <c r="BJ26" s="15">
        <f xml:space="preserve"> -0.129*BJ20^6 + 1.0756*BJ20^5 - 3.0752*BJ20^4 + 3.1771*BJ20^3 + 0.0649*BJ20^2 - 0.7917*BJ20 - 0.1795</f>
        <v>-0.27898175948167597</v>
      </c>
    </row>
    <row r="29" spans="1:65" x14ac:dyDescent="0.35">
      <c r="B29" s="3" t="s">
        <v>31</v>
      </c>
      <c r="C29">
        <f>(I29+I30)*L4</f>
        <v>4.7854985879221301</v>
      </c>
      <c r="H29" s="3" t="s">
        <v>42</v>
      </c>
      <c r="I29" s="6">
        <f>C26*1.2*I6^2*I4*L3/2</f>
        <v>0.10445747474567439</v>
      </c>
      <c r="Q29" s="21" t="s">
        <v>31</v>
      </c>
      <c r="R29" s="12">
        <f>(X29+X30)*Q6</f>
        <v>4.8939677614340473</v>
      </c>
      <c r="W29" s="21" t="s">
        <v>42</v>
      </c>
      <c r="X29" s="13">
        <f>R26*1.2*I$6^2*I$4*I$3/2</f>
        <v>0.10657104400623868</v>
      </c>
      <c r="AD29" s="21" t="s">
        <v>31</v>
      </c>
      <c r="AE29" s="12">
        <f>(AK29+AK30)*AD6</f>
        <v>5.0150353704229991</v>
      </c>
      <c r="AJ29" s="21" t="s">
        <v>42</v>
      </c>
      <c r="AK29" s="13">
        <f>AE26*1.2*I$6^2*I$4*I$3/2</f>
        <v>0.10891750677525201</v>
      </c>
      <c r="AQ29" s="21" t="s">
        <v>31</v>
      </c>
      <c r="AR29" s="12">
        <f>(AX29+AX30)*AQ6</f>
        <v>5.664627389337622</v>
      </c>
      <c r="AW29" s="21" t="s">
        <v>42</v>
      </c>
      <c r="AX29" s="13">
        <f>AR26*1.2*I$6^2*I$4*I$3/2</f>
        <v>0.12128629708265046</v>
      </c>
      <c r="BD29" s="21" t="s">
        <v>31</v>
      </c>
      <c r="BE29" s="12">
        <f>(BK29+BK30)*BD6</f>
        <v>8.3509744931522221</v>
      </c>
      <c r="BJ29" s="21" t="s">
        <v>42</v>
      </c>
      <c r="BK29" s="13">
        <f>BE26*1.2*I$6^2*I$4*I$3/2</f>
        <v>0.16878359284715369</v>
      </c>
    </row>
    <row r="30" spans="1:65" x14ac:dyDescent="0.35">
      <c r="B30" s="3" t="s">
        <v>32</v>
      </c>
      <c r="C30">
        <f>(E20+I20)*D5/2</f>
        <v>21.645679071561233</v>
      </c>
      <c r="H30" s="3" t="s">
        <v>43</v>
      </c>
      <c r="I30" s="6">
        <f>H26*1.2*I6^2*I4*L3/2</f>
        <v>-1.436264020045796E-2</v>
      </c>
      <c r="Q30" s="21" t="s">
        <v>32</v>
      </c>
      <c r="R30" s="12">
        <f>(T20+X20)*Q5/2</f>
        <v>26.238828319306482</v>
      </c>
      <c r="W30" s="21" t="s">
        <v>43</v>
      </c>
      <c r="X30" s="13">
        <f>W26*1.2*I$6^2*I$4*I$3/2</f>
        <v>-1.443409993758055E-2</v>
      </c>
      <c r="AD30" s="21" t="s">
        <v>32</v>
      </c>
      <c r="AE30" s="12">
        <f>(AG20+AK20)*AD5/2</f>
        <v>30.674922480475033</v>
      </c>
      <c r="AJ30" s="21" t="s">
        <v>43</v>
      </c>
      <c r="AK30" s="13">
        <f>AJ26*1.2*I$6^2*I$4*I$3/2</f>
        <v>-1.4501267038599408E-2</v>
      </c>
      <c r="AQ30" s="21" t="s">
        <v>32</v>
      </c>
      <c r="AR30" s="12">
        <f>(AT20+AX20)*AQ5/2</f>
        <v>54.694716471011937</v>
      </c>
      <c r="AW30" s="21" t="s">
        <v>43</v>
      </c>
      <c r="AX30" s="13">
        <f>AW26*1.2*I$6^2*I$4*I$3/2</f>
        <v>-1.4640425596922855E-2</v>
      </c>
      <c r="BD30" s="21" t="s">
        <v>32</v>
      </c>
      <c r="BE30" s="12">
        <f>(BG20+BK20)*BD5/2</f>
        <v>153.69283834973808</v>
      </c>
      <c r="BJ30" s="21" t="s">
        <v>43</v>
      </c>
      <c r="BK30" s="13">
        <f>BJ26*1.2*I$6^2*I$4*I$3/2</f>
        <v>-1.1562845326558069E-2</v>
      </c>
    </row>
    <row r="31" spans="1:65" x14ac:dyDescent="0.35">
      <c r="B31" s="3" t="s">
        <v>33</v>
      </c>
      <c r="C31" s="6">
        <f>C29/C30</f>
        <v>0.22108331977486756</v>
      </c>
      <c r="Q31" s="21" t="s">
        <v>33</v>
      </c>
      <c r="R31" s="13">
        <f>R29/R30</f>
        <v>0.18651624614781578</v>
      </c>
      <c r="AD31" s="21" t="s">
        <v>33</v>
      </c>
      <c r="AE31" s="13">
        <f>AE29/AE30</f>
        <v>0.16348974878795963</v>
      </c>
      <c r="AQ31" s="21" t="s">
        <v>33</v>
      </c>
      <c r="AR31" s="13">
        <f>AR29/AR30</f>
        <v>0.10356809130439246</v>
      </c>
      <c r="BD31" s="21" t="s">
        <v>33</v>
      </c>
      <c r="BE31" s="13">
        <f>BE29/BE30</f>
        <v>5.4335482269831176E-2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39.837177781155724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4.0633921336778833</v>
      </c>
      <c r="J6" t="s">
        <v>12</v>
      </c>
      <c r="Q6">
        <f>L4</f>
        <v>39.837177781155724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39.837177781155724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39.837177781155724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39.837177781155724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6.7932349204137319</v>
      </c>
      <c r="F10" s="3" t="s">
        <v>22</v>
      </c>
      <c r="G10" s="8">
        <f>G20</f>
        <v>9.8134476497276637</v>
      </c>
      <c r="H10" s="3"/>
      <c r="P10" s="21" t="s">
        <v>16</v>
      </c>
      <c r="Q10" s="10">
        <f>R20</f>
        <v>6.8839423529997381</v>
      </c>
      <c r="U10" s="21" t="s">
        <v>22</v>
      </c>
      <c r="V10" s="9">
        <f>V20</f>
        <v>9.623811909773341</v>
      </c>
      <c r="W10" s="22"/>
      <c r="AC10" s="21" t="s">
        <v>16</v>
      </c>
      <c r="AD10" s="10">
        <f>AE20</f>
        <v>6.9802401265624274</v>
      </c>
      <c r="AH10" s="21" t="s">
        <v>22</v>
      </c>
      <c r="AI10" s="9">
        <f>AI20</f>
        <v>9.4165877415811181</v>
      </c>
      <c r="AJ10" s="22"/>
      <c r="AP10" s="21" t="s">
        <v>16</v>
      </c>
      <c r="AQ10" s="10">
        <f>AR20</f>
        <v>7.4640245190912271</v>
      </c>
      <c r="AU10" s="21" t="s">
        <v>22</v>
      </c>
      <c r="AV10" s="9">
        <f>AV20</f>
        <v>8.27315411382048</v>
      </c>
      <c r="AW10" s="22"/>
      <c r="BC10" s="21" t="s">
        <v>16</v>
      </c>
      <c r="BD10" s="10">
        <f>BE20</f>
        <v>8.9859990905171987</v>
      </c>
      <c r="BH10" s="21" t="s">
        <v>22</v>
      </c>
      <c r="BI10" s="9">
        <f>BI20</f>
        <v>3.0709080214609008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1.6</v>
      </c>
      <c r="B15">
        <v>4.0633921339999999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6.9360887300347756</v>
      </c>
      <c r="G15">
        <f t="shared" ref="G15:G20" si="2" xml:space="preserve"> 0.9808*H15^6 - 9.1296*H15^5 + 32.097*H15^4 - 52.719*H15^3 + 35.366*H15^2 + 6.8355*H15 + 0.7557</f>
        <v>16.569448204799997</v>
      </c>
      <c r="H15">
        <f t="shared" ref="H15:H20" si="3">A15-D15</f>
        <v>1.4000000000000001</v>
      </c>
      <c r="I15">
        <f t="shared" ref="I15:I20" si="4">1.2*B15^2*G15*(H15^2+1)/2</f>
        <v>485.8793908474417</v>
      </c>
      <c r="K15">
        <f t="shared" ref="K15:K20" si="5">E15-I15</f>
        <v>-478.94330211740692</v>
      </c>
      <c r="P15">
        <v>1.6</v>
      </c>
      <c r="Q15">
        <v>4.0633921339999999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33.731888015271259</v>
      </c>
      <c r="V15" s="12">
        <f t="shared" ref="V15:V20" si="7" xml:space="preserve"> 0.9808*W15^6 - 9.1296*W15^5 + 32.097*W15^4 - 52.719*W15^3 + 35.366*W15^2 + 6.8355*W15 + 0.7557</f>
        <v>16.569448204799997</v>
      </c>
      <c r="W15" s="12">
        <f t="shared" ref="W15:W20" si="8">P15-S15</f>
        <v>1.4000000000000001</v>
      </c>
      <c r="X15" s="12">
        <f>1.2*Q15^2*V15*(W15^2+1)/2 + Q$3</f>
        <v>521.01721171508666</v>
      </c>
      <c r="Y15" s="12"/>
      <c r="Z15" s="12">
        <f t="shared" ref="Z15:Z20" si="9">T15-X15</f>
        <v>-487.28532369981542</v>
      </c>
      <c r="AC15">
        <v>1.6</v>
      </c>
      <c r="AD15">
        <v>4.0633921339999999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59.608252176153641</v>
      </c>
      <c r="AI15" s="12">
        <f t="shared" ref="AI15:AI20" si="11" xml:space="preserve"> 0.9808*AJ15^6 - 9.1296*AJ15^5 + 32.097*AJ15^4 - 52.719*AJ15^3 + 35.366*AJ15^2 + 6.8355*AJ15 + 0.7557</f>
        <v>16.569448204799997</v>
      </c>
      <c r="AJ15" s="12">
        <f t="shared" ref="AJ15:AJ20" si="12">AC15-AF15</f>
        <v>1.4000000000000001</v>
      </c>
      <c r="AK15" s="12">
        <f>1.2*AD15^2*AI15*(AJ15^2+1)/2 + AD$3</f>
        <v>554.94936051618583</v>
      </c>
      <c r="AL15" s="12"/>
      <c r="AM15" s="12">
        <f t="shared" ref="AM15:AM20" si="13">AG15-AK15</f>
        <v>-495.34110834003218</v>
      </c>
      <c r="AP15">
        <v>1.6</v>
      </c>
      <c r="AQ15">
        <v>4.0633921339999999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198.8634191695009</v>
      </c>
      <c r="AV15" s="12">
        <f t="shared" ref="AV15:AV20" si="15" xml:space="preserve"> 0.9808*AW15^6 - 9.1296*AW15^5 + 32.097*AW15^4 - 52.719*AW15^3 + 35.366*AW15^2 + 6.8355*AW15 + 0.7557</f>
        <v>16.569448204799997</v>
      </c>
      <c r="AW15" s="12">
        <f t="shared" ref="AW15:AW20" si="16">AP15-AS15</f>
        <v>1.4000000000000001</v>
      </c>
      <c r="AX15" s="12">
        <f>1.2*AQ15^2*AV15*(AW15^2+1)/2 + AQ$3</f>
        <v>737.55720365681395</v>
      </c>
      <c r="AY15" s="12"/>
      <c r="AZ15" s="12">
        <f t="shared" ref="AZ15:AZ20" si="17">AT15-AX15</f>
        <v>-538.693784487313</v>
      </c>
      <c r="BC15">
        <v>1.6</v>
      </c>
      <c r="BD15">
        <v>4.0633921339999999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>
        <v>0.2</v>
      </c>
      <c r="BG15" s="12">
        <f>(1.2*BD15^2*BE15*(BF15^2+1)/2) + BD$4</f>
        <v>758.07053354539937</v>
      </c>
      <c r="BI15" s="12">
        <f t="shared" ref="BI15:BI20" si="19" xml:space="preserve"> 0.9808*BJ15^6 - 9.1296*BJ15^5 + 32.097*BJ15^4 - 52.719*BJ15^3 + 35.366*BJ15^2 + 6.8355*BJ15 + 0.7557</f>
        <v>16.569448204799997</v>
      </c>
      <c r="BJ15" s="12">
        <f t="shared" ref="BJ15:BJ20" si="20">BC15-BF15</f>
        <v>1.4000000000000001</v>
      </c>
      <c r="BK15" s="12">
        <f>1.2*BD15^2*BI15*(BJ15^2+1)/2 + BD$3</f>
        <v>1470.8557033092957</v>
      </c>
      <c r="BL15" s="12"/>
      <c r="BM15" s="12">
        <f t="shared" ref="BM15:BM20" si="21">BG15-BK15</f>
        <v>-712.78516976389631</v>
      </c>
    </row>
    <row r="16" spans="1:65" x14ac:dyDescent="0.35">
      <c r="A16">
        <v>1.6</v>
      </c>
      <c r="B16">
        <v>4.0633921339999999</v>
      </c>
      <c r="C16">
        <f t="shared" si="0"/>
        <v>5.3312528447999998</v>
      </c>
      <c r="D16">
        <v>0.8</v>
      </c>
      <c r="E16">
        <f t="shared" si="1"/>
        <v>86.616743121008867</v>
      </c>
      <c r="G16">
        <f t="shared" si="2"/>
        <v>12.278666707200003</v>
      </c>
      <c r="H16">
        <f t="shared" si="3"/>
        <v>0.8</v>
      </c>
      <c r="I16">
        <f t="shared" si="4"/>
        <v>199.49121735679464</v>
      </c>
      <c r="K16">
        <f t="shared" si="5"/>
        <v>-112.87447423578577</v>
      </c>
      <c r="P16">
        <v>1.6</v>
      </c>
      <c r="Q16">
        <v>4.0633921339999999</v>
      </c>
      <c r="R16" s="12">
        <f t="shared" si="6"/>
        <v>5.3312528447999998</v>
      </c>
      <c r="S16">
        <v>0.8</v>
      </c>
      <c r="T16" s="12">
        <f t="shared" ref="T16:T20" si="22">(1.2*Q16^2*R16*(S16^2+1)/2) + Q$4</f>
        <v>113.41254240624535</v>
      </c>
      <c r="V16" s="12">
        <f t="shared" si="7"/>
        <v>12.278666707200003</v>
      </c>
      <c r="W16" s="12">
        <f t="shared" si="8"/>
        <v>0.8</v>
      </c>
      <c r="X16" s="12">
        <f t="shared" ref="X16:X20" si="23">1.2*Q16^2*V16*(W16^2+1)/2 + Q$3</f>
        <v>234.62903822443957</v>
      </c>
      <c r="Y16" s="12"/>
      <c r="Z16" s="12">
        <f t="shared" si="9"/>
        <v>-121.21649581819422</v>
      </c>
      <c r="AC16">
        <v>1.6</v>
      </c>
      <c r="AD16">
        <v>4.0633921339999999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64.523339295712134</v>
      </c>
      <c r="AI16" s="12">
        <f t="shared" si="11"/>
        <v>16.243980555273364</v>
      </c>
      <c r="AJ16" s="12">
        <f t="shared" si="12"/>
        <v>1.33</v>
      </c>
      <c r="AK16" s="12">
        <f t="shared" ref="AK16:AK20" si="25">1.2*AD16^2*AI16*(AJ16^2+1)/2 + AD$3</f>
        <v>514.65280608628245</v>
      </c>
      <c r="AL16" s="12"/>
      <c r="AM16" s="12">
        <f t="shared" si="13"/>
        <v>-450.12946679057029</v>
      </c>
      <c r="AP16">
        <v>1.6</v>
      </c>
      <c r="AQ16">
        <v>4.0633921339999999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203.77850628905938</v>
      </c>
      <c r="AV16" s="12">
        <f t="shared" si="15"/>
        <v>16.243980555273364</v>
      </c>
      <c r="AW16" s="12">
        <f t="shared" si="16"/>
        <v>1.33</v>
      </c>
      <c r="AX16" s="12">
        <f t="shared" ref="AX16:AX20" si="27">1.2*AQ16^2*AV16*(AW16^2+1)/2 + AQ$3</f>
        <v>697.26064922691057</v>
      </c>
      <c r="AY16" s="12"/>
      <c r="AZ16" s="12">
        <f t="shared" si="17"/>
        <v>-493.48214293785122</v>
      </c>
      <c r="BC16">
        <v>1.6</v>
      </c>
      <c r="BD16">
        <v>4.0633921339999999</v>
      </c>
      <c r="BE16" s="12">
        <f t="shared" si="18"/>
        <v>5.3312528447999998</v>
      </c>
      <c r="BF16">
        <v>0.8</v>
      </c>
      <c r="BG16" s="12">
        <f t="shared" ref="BG16:BG20" si="28">(1.2*BD16^2*BE16*(BF16^2+1)/2) + BD$4</f>
        <v>837.75118793637353</v>
      </c>
      <c r="BI16" s="12">
        <f t="shared" si="19"/>
        <v>12.278666707200003</v>
      </c>
      <c r="BJ16" s="12">
        <f t="shared" si="20"/>
        <v>0.8</v>
      </c>
      <c r="BK16" s="12">
        <f t="shared" ref="BK16:BK20" si="29">1.2*BD16^2*BI16*(BJ16^2+1)/2 + BD$3</f>
        <v>1184.4675298186487</v>
      </c>
      <c r="BL16" s="12"/>
      <c r="BM16" s="12">
        <f t="shared" si="21"/>
        <v>-346.71634188227517</v>
      </c>
    </row>
    <row r="17" spans="1:65" x14ac:dyDescent="0.35">
      <c r="A17">
        <v>1.6</v>
      </c>
      <c r="B17">
        <v>4.0633921339999999</v>
      </c>
      <c r="C17">
        <f t="shared" si="0"/>
        <v>6.8491999999999997</v>
      </c>
      <c r="D17">
        <v>1</v>
      </c>
      <c r="E17">
        <f t="shared" si="1"/>
        <v>135.70584860743898</v>
      </c>
      <c r="G17">
        <f t="shared" si="2"/>
        <v>9.6970697088000009</v>
      </c>
      <c r="H17">
        <f t="shared" si="3"/>
        <v>0.60000000000000009</v>
      </c>
      <c r="I17">
        <f t="shared" si="4"/>
        <v>130.64961896425464</v>
      </c>
      <c r="K17">
        <f t="shared" si="5"/>
        <v>5.0562296431843379</v>
      </c>
      <c r="P17">
        <v>1.6</v>
      </c>
      <c r="Q17">
        <v>4.0633921339999999</v>
      </c>
      <c r="R17" s="12">
        <f t="shared" si="6"/>
        <v>6.8491999999999997</v>
      </c>
      <c r="S17">
        <v>1</v>
      </c>
      <c r="T17" s="12">
        <f t="shared" si="22"/>
        <v>162.50164789267546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165.78743983189958</v>
      </c>
      <c r="Y17" s="12"/>
      <c r="Z17" s="12">
        <f t="shared" si="9"/>
        <v>-3.2857919392241115</v>
      </c>
      <c r="AC17">
        <v>1.6</v>
      </c>
      <c r="AD17">
        <v>4.0633921339999999</v>
      </c>
      <c r="AE17" s="12">
        <f t="shared" si="10"/>
        <v>1.3183871067999997</v>
      </c>
      <c r="AF17" s="12">
        <v>0.3</v>
      </c>
      <c r="AG17" s="12">
        <f t="shared" si="24"/>
        <v>66.908497384558856</v>
      </c>
      <c r="AI17" s="12">
        <f t="shared" si="11"/>
        <v>16.09555723919998</v>
      </c>
      <c r="AJ17" s="12">
        <f t="shared" si="12"/>
        <v>1.3</v>
      </c>
      <c r="AK17" s="12">
        <f t="shared" si="25"/>
        <v>498.00055814182133</v>
      </c>
      <c r="AL17" s="12"/>
      <c r="AM17" s="12">
        <f t="shared" si="13"/>
        <v>-431.09206075726246</v>
      </c>
      <c r="AP17">
        <v>1.6</v>
      </c>
      <c r="AQ17">
        <v>4.0633921339999999</v>
      </c>
      <c r="AR17" s="12">
        <f t="shared" si="14"/>
        <v>1.3183871067999997</v>
      </c>
      <c r="AS17" s="12">
        <v>0.3</v>
      </c>
      <c r="AT17" s="12">
        <f t="shared" si="26"/>
        <v>206.16366437790612</v>
      </c>
      <c r="AV17" s="12">
        <f t="shared" si="15"/>
        <v>16.09555723919998</v>
      </c>
      <c r="AW17" s="12">
        <f t="shared" si="16"/>
        <v>1.3</v>
      </c>
      <c r="AX17" s="12">
        <f t="shared" si="27"/>
        <v>680.60840128244945</v>
      </c>
      <c r="AY17" s="12"/>
      <c r="AZ17" s="12">
        <f t="shared" si="17"/>
        <v>-474.44473690454333</v>
      </c>
      <c r="BC17">
        <v>1.6</v>
      </c>
      <c r="BD17">
        <v>4.0633921339999999</v>
      </c>
      <c r="BE17" s="12">
        <f t="shared" si="18"/>
        <v>6.8491999999999997</v>
      </c>
      <c r="BF17">
        <v>1</v>
      </c>
      <c r="BG17" s="12">
        <f t="shared" si="28"/>
        <v>886.8402934228036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1115.6259314261088</v>
      </c>
      <c r="BL17" s="12"/>
      <c r="BM17" s="12">
        <f t="shared" si="21"/>
        <v>-228.78563800330517</v>
      </c>
    </row>
    <row r="18" spans="1:65" x14ac:dyDescent="0.35">
      <c r="A18">
        <v>1.6</v>
      </c>
      <c r="B18">
        <v>4.0633921339999999</v>
      </c>
      <c r="C18">
        <f t="shared" si="0"/>
        <v>6.7084301982417394</v>
      </c>
      <c r="D18">
        <v>0.98</v>
      </c>
      <c r="E18">
        <f t="shared" si="1"/>
        <v>130.28497098365025</v>
      </c>
      <c r="G18">
        <f t="shared" si="2"/>
        <v>9.9860641746780665</v>
      </c>
      <c r="H18">
        <f t="shared" si="3"/>
        <v>0.62000000000000011</v>
      </c>
      <c r="I18">
        <f t="shared" si="4"/>
        <v>136.95713573981672</v>
      </c>
      <c r="K18">
        <f t="shared" si="5"/>
        <v>-6.6721647561664668</v>
      </c>
      <c r="P18">
        <v>1.6</v>
      </c>
      <c r="Q18">
        <v>4.0633921339999999</v>
      </c>
      <c r="R18" s="12">
        <f t="shared" si="6"/>
        <v>6.7084301982417394</v>
      </c>
      <c r="S18">
        <v>0.98</v>
      </c>
      <c r="T18" s="12">
        <f t="shared" si="22"/>
        <v>157.08077026888674</v>
      </c>
      <c r="V18" s="12">
        <f t="shared" si="7"/>
        <v>9.9860641746780665</v>
      </c>
      <c r="W18" s="12">
        <f t="shared" si="8"/>
        <v>0.62000000000000011</v>
      </c>
      <c r="X18" s="12">
        <f t="shared" si="23"/>
        <v>172.09495660746165</v>
      </c>
      <c r="Y18" s="12"/>
      <c r="Z18" s="12">
        <f t="shared" si="9"/>
        <v>-15.014186338574916</v>
      </c>
      <c r="AC18">
        <v>1.6</v>
      </c>
      <c r="AD18">
        <v>4.0633921339999999</v>
      </c>
      <c r="AE18" s="12">
        <f t="shared" si="10"/>
        <v>1.6740794179968745</v>
      </c>
      <c r="AF18" s="12">
        <v>0.35</v>
      </c>
      <c r="AG18" s="12">
        <f t="shared" si="24"/>
        <v>71.288367392734074</v>
      </c>
      <c r="AI18" s="12">
        <f t="shared" si="11"/>
        <v>15.834596484374998</v>
      </c>
      <c r="AJ18" s="12">
        <f t="shared" si="12"/>
        <v>1.25</v>
      </c>
      <c r="AK18" s="12">
        <f t="shared" si="25"/>
        <v>471.04548087811736</v>
      </c>
      <c r="AL18" s="12"/>
      <c r="AM18" s="12">
        <f t="shared" si="13"/>
        <v>-399.75711348538329</v>
      </c>
      <c r="AP18">
        <v>1.6</v>
      </c>
      <c r="AQ18">
        <v>4.0633921339999999</v>
      </c>
      <c r="AR18" s="12">
        <f t="shared" si="14"/>
        <v>1.6740794179968745</v>
      </c>
      <c r="AS18" s="12">
        <v>0.35</v>
      </c>
      <c r="AT18" s="12">
        <f t="shared" si="26"/>
        <v>210.54353438608132</v>
      </c>
      <c r="AV18" s="12">
        <f t="shared" si="15"/>
        <v>15.834596484374998</v>
      </c>
      <c r="AW18" s="12">
        <f t="shared" si="16"/>
        <v>1.25</v>
      </c>
      <c r="AX18" s="12">
        <f t="shared" si="27"/>
        <v>653.65332401874548</v>
      </c>
      <c r="AY18" s="12"/>
      <c r="AZ18" s="12">
        <f t="shared" si="17"/>
        <v>-443.10978963266416</v>
      </c>
      <c r="BC18">
        <v>1.6</v>
      </c>
      <c r="BD18">
        <v>4.0633921339999999</v>
      </c>
      <c r="BE18" s="12">
        <f t="shared" si="18"/>
        <v>6.7084301982417394</v>
      </c>
      <c r="BF18">
        <v>0.98</v>
      </c>
      <c r="BG18" s="12">
        <f t="shared" si="28"/>
        <v>881.41941579901493</v>
      </c>
      <c r="BI18" s="12">
        <f t="shared" si="19"/>
        <v>9.9860641746780665</v>
      </c>
      <c r="BJ18" s="12">
        <f t="shared" si="20"/>
        <v>0.62000000000000011</v>
      </c>
      <c r="BK18" s="12">
        <f t="shared" si="29"/>
        <v>1121.9334482016707</v>
      </c>
      <c r="BL18" s="12"/>
      <c r="BM18" s="12">
        <f t="shared" si="21"/>
        <v>-240.51403240265574</v>
      </c>
    </row>
    <row r="19" spans="1:65" x14ac:dyDescent="0.35">
      <c r="A19">
        <v>1.6</v>
      </c>
      <c r="B19">
        <v>4.0633921339999999</v>
      </c>
      <c r="C19">
        <f t="shared" si="0"/>
        <v>6.7791717653328618</v>
      </c>
      <c r="D19">
        <v>0.99</v>
      </c>
      <c r="E19">
        <f t="shared" si="1"/>
        <v>132.98188450625602</v>
      </c>
      <c r="G19">
        <f t="shared" si="2"/>
        <v>9.8423803909823064</v>
      </c>
      <c r="H19">
        <f t="shared" si="3"/>
        <v>0.6100000000000001</v>
      </c>
      <c r="I19">
        <f t="shared" si="4"/>
        <v>133.78722063250262</v>
      </c>
      <c r="K19">
        <f t="shared" si="5"/>
        <v>-0.80533612624660122</v>
      </c>
      <c r="P19">
        <v>1.6</v>
      </c>
      <c r="Q19">
        <v>4.0633921339999999</v>
      </c>
      <c r="R19" s="12">
        <f t="shared" si="6"/>
        <v>6.7791717653328618</v>
      </c>
      <c r="S19">
        <v>0.99</v>
      </c>
      <c r="T19" s="12">
        <f t="shared" si="22"/>
        <v>159.77768379149251</v>
      </c>
      <c r="V19" s="12">
        <f t="shared" si="7"/>
        <v>9.8423803909823064</v>
      </c>
      <c r="W19" s="12">
        <f t="shared" si="8"/>
        <v>0.6100000000000001</v>
      </c>
      <c r="X19" s="12">
        <f t="shared" si="23"/>
        <v>168.92504150014756</v>
      </c>
      <c r="Y19" s="12"/>
      <c r="Z19" s="12">
        <f t="shared" si="9"/>
        <v>-9.1473577086550506</v>
      </c>
      <c r="AC19">
        <v>1.6</v>
      </c>
      <c r="AD19">
        <v>4.0633921339999999</v>
      </c>
      <c r="AE19" s="12">
        <f t="shared" si="10"/>
        <v>1.7475255629627389</v>
      </c>
      <c r="AF19" s="12">
        <v>0.36</v>
      </c>
      <c r="AG19" s="12">
        <f t="shared" si="24"/>
        <v>72.228024484073202</v>
      </c>
      <c r="AI19" s="12">
        <f t="shared" si="11"/>
        <v>15.780194776923338</v>
      </c>
      <c r="AJ19" s="12">
        <f t="shared" si="12"/>
        <v>1.2400000000000002</v>
      </c>
      <c r="AK19" s="12">
        <f t="shared" si="25"/>
        <v>465.77183865214545</v>
      </c>
      <c r="AL19" s="12"/>
      <c r="AM19" s="12">
        <f t="shared" si="13"/>
        <v>-393.54381416807223</v>
      </c>
      <c r="AP19">
        <v>1.6</v>
      </c>
      <c r="AQ19">
        <v>4.0633921339999999</v>
      </c>
      <c r="AR19" s="12">
        <f t="shared" si="14"/>
        <v>1.7475255629627389</v>
      </c>
      <c r="AS19" s="12">
        <v>0.36</v>
      </c>
      <c r="AT19" s="12">
        <f t="shared" si="26"/>
        <v>211.48319147742046</v>
      </c>
      <c r="AV19" s="12">
        <f t="shared" si="15"/>
        <v>15.780194776923338</v>
      </c>
      <c r="AW19" s="12">
        <f t="shared" si="16"/>
        <v>1.2400000000000002</v>
      </c>
      <c r="AX19" s="12">
        <f t="shared" si="27"/>
        <v>648.37968179277357</v>
      </c>
      <c r="AY19" s="12"/>
      <c r="AZ19" s="12">
        <f t="shared" si="17"/>
        <v>-436.89649031535311</v>
      </c>
      <c r="BC19">
        <v>1.6</v>
      </c>
      <c r="BD19">
        <v>4.0633921339999999</v>
      </c>
      <c r="BE19" s="12">
        <f t="shared" si="18"/>
        <v>6.7791717653328618</v>
      </c>
      <c r="BF19">
        <v>0.99</v>
      </c>
      <c r="BG19" s="12">
        <f t="shared" si="28"/>
        <v>884.1163293216207</v>
      </c>
      <c r="BI19" s="12">
        <f t="shared" si="19"/>
        <v>9.8423803909823064</v>
      </c>
      <c r="BJ19" s="12">
        <f t="shared" si="20"/>
        <v>0.6100000000000001</v>
      </c>
      <c r="BK19" s="12">
        <f t="shared" si="29"/>
        <v>1118.7635330943567</v>
      </c>
      <c r="BL19" s="12"/>
      <c r="BM19" s="12">
        <f t="shared" si="21"/>
        <v>-234.64720377273602</v>
      </c>
    </row>
    <row r="20" spans="1:65" x14ac:dyDescent="0.35">
      <c r="A20" s="2">
        <v>1.6</v>
      </c>
      <c r="B20" s="2">
        <v>4.0633921339999999</v>
      </c>
      <c r="C20" s="2">
        <f t="shared" si="0"/>
        <v>6.7932349204137319</v>
      </c>
      <c r="D20" s="2">
        <v>0.99199999999999999</v>
      </c>
      <c r="E20" s="2">
        <f t="shared" si="1"/>
        <v>133.52452201743671</v>
      </c>
      <c r="F20" s="2"/>
      <c r="G20" s="2">
        <f t="shared" si="2"/>
        <v>9.8134476497276637</v>
      </c>
      <c r="H20" s="2">
        <f t="shared" si="3"/>
        <v>0.6080000000000001</v>
      </c>
      <c r="I20" s="2">
        <f t="shared" si="4"/>
        <v>133.15711359532716</v>
      </c>
      <c r="K20">
        <f t="shared" si="5"/>
        <v>0.36740842210954838</v>
      </c>
      <c r="P20" s="2">
        <v>1.6</v>
      </c>
      <c r="Q20" s="2">
        <v>4.0633921339999999</v>
      </c>
      <c r="R20" s="18">
        <f t="shared" si="6"/>
        <v>6.8839423529997381</v>
      </c>
      <c r="S20" s="2">
        <v>1.0049999999999999</v>
      </c>
      <c r="T20" s="18">
        <f t="shared" si="22"/>
        <v>163.87368755874243</v>
      </c>
      <c r="U20" s="2"/>
      <c r="V20" s="18">
        <f t="shared" si="7"/>
        <v>9.623811909773341</v>
      </c>
      <c r="W20" s="18">
        <f t="shared" si="8"/>
        <v>0.5950000000000002</v>
      </c>
      <c r="X20" s="18">
        <f t="shared" si="23"/>
        <v>164.23077254159202</v>
      </c>
      <c r="Y20" s="12"/>
      <c r="Z20" s="12">
        <f t="shared" si="9"/>
        <v>-0.35708498284958523</v>
      </c>
      <c r="AC20" s="2">
        <v>1.6</v>
      </c>
      <c r="AD20" s="2">
        <v>4.0633921339999999</v>
      </c>
      <c r="AE20" s="18">
        <f t="shared" si="10"/>
        <v>6.9802401265624274</v>
      </c>
      <c r="AF20" s="18">
        <v>1.0189999999999999</v>
      </c>
      <c r="AG20" s="18">
        <f t="shared" si="24"/>
        <v>193.62706605805153</v>
      </c>
      <c r="AH20" s="2"/>
      <c r="AI20" s="18">
        <f t="shared" si="11"/>
        <v>9.4165877415811181</v>
      </c>
      <c r="AJ20" s="18">
        <f t="shared" si="12"/>
        <v>0.58100000000000018</v>
      </c>
      <c r="AK20" s="18">
        <f t="shared" si="25"/>
        <v>193.84735365409981</v>
      </c>
      <c r="AL20" s="12"/>
      <c r="AM20" s="12">
        <f t="shared" si="13"/>
        <v>-0.22028759604827997</v>
      </c>
      <c r="AP20" s="2">
        <v>1.6</v>
      </c>
      <c r="AQ20" s="2">
        <v>4.0633921339999999</v>
      </c>
      <c r="AR20" s="18">
        <f t="shared" si="14"/>
        <v>7.4640245190912271</v>
      </c>
      <c r="AS20" s="18">
        <v>1.093</v>
      </c>
      <c r="AT20" s="18">
        <f t="shared" si="26"/>
        <v>354.20802220754098</v>
      </c>
      <c r="AU20" s="2"/>
      <c r="AV20" s="18">
        <f t="shared" si="15"/>
        <v>8.27315411382048</v>
      </c>
      <c r="AW20" s="18">
        <f t="shared" si="16"/>
        <v>0.50700000000000012</v>
      </c>
      <c r="AX20" s="18">
        <f t="shared" si="27"/>
        <v>354.70504740957983</v>
      </c>
      <c r="AY20" s="12"/>
      <c r="AZ20" s="12">
        <f t="shared" si="17"/>
        <v>-0.4970252020388557</v>
      </c>
      <c r="BC20" s="2">
        <v>1.6</v>
      </c>
      <c r="BD20" s="2">
        <v>4.0633921339999999</v>
      </c>
      <c r="BE20" s="18">
        <f t="shared" si="18"/>
        <v>8.9859990905171987</v>
      </c>
      <c r="BF20" s="2">
        <v>1.4059999999999999</v>
      </c>
      <c r="BG20" s="18">
        <f t="shared" si="28"/>
        <v>1016.1369630453389</v>
      </c>
      <c r="BH20" s="2"/>
      <c r="BI20" s="18">
        <f t="shared" si="19"/>
        <v>3.0709080214609008</v>
      </c>
      <c r="BJ20" s="18">
        <f t="shared" si="20"/>
        <v>0.19400000000000017</v>
      </c>
      <c r="BK20" s="18">
        <f t="shared" si="29"/>
        <v>1016.5438395034344</v>
      </c>
      <c r="BL20" s="12"/>
      <c r="BM20" s="12">
        <f t="shared" si="21"/>
        <v>-0.40687645809543938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3.7108458082144549</v>
      </c>
      <c r="G26" s="3" t="s">
        <v>30</v>
      </c>
      <c r="H26" s="7">
        <f xml:space="preserve"> -0.129*H20^6 + 1.0756*H20^5 - 3.0752*H20^4 + 3.1771*H20^3 + 0.0649*H20^2 - 0.7917*H20 - 0.1795</f>
        <v>-0.26017284189232598</v>
      </c>
      <c r="Q26" s="14" t="s">
        <v>28</v>
      </c>
      <c r="R26" s="15">
        <f xml:space="preserve"> -0.266*S20^6 + 1.8555*S20^5 - 3.4393*S20^4 - 1.4822*S20^3 + 8.492*S20^2 - 1.321*S20 - 0.0869</f>
        <v>3.7777526156059325</v>
      </c>
      <c r="V26" s="14" t="s">
        <v>30</v>
      </c>
      <c r="W26" s="15">
        <f xml:space="preserve"> -0.129*W20^6 + 1.0756*W20^5 - 3.0752*W20^4 + 3.1771*W20^3 + 0.0649*W20^2 - 0.7917*W20 - 0.1795</f>
        <v>-0.26928422188003681</v>
      </c>
      <c r="AD26" s="14" t="s">
        <v>28</v>
      </c>
      <c r="AE26" s="15">
        <f xml:space="preserve"> -0.266*AF20^6 + 1.8555*AF20^5 - 3.4393*AF20^4 - 1.4822*AF20^3 + 8.492*AF20^2 - 1.321*AF20 - 0.0869</f>
        <v>3.8490286239097058</v>
      </c>
      <c r="AI26" s="14" t="s">
        <v>30</v>
      </c>
      <c r="AJ26" s="15">
        <f xml:space="preserve"> -0.129*AJ20^6 + 1.0756*AJ20^5 - 3.0752*AJ20^4 + 3.1771*AJ20^3 + 0.0649*AJ20^2 - 0.7917*AJ20 - 0.1795</f>
        <v>-0.2786323735149055</v>
      </c>
      <c r="AQ26" s="14" t="s">
        <v>28</v>
      </c>
      <c r="AR26" s="15">
        <f xml:space="preserve"> -0.266*AS20^6 + 1.8555*AS20^5 - 3.4393*AS20^4 - 1.4822*AS20^3 + 8.492*AS20^2 - 1.321*AS20 - 0.0869</f>
        <v>4.2111950504136173</v>
      </c>
      <c r="AV26" s="14" t="s">
        <v>30</v>
      </c>
      <c r="AW26" s="15">
        <f xml:space="preserve"> -0.129*AW20^6 + 1.0756*AW20^5 - 3.0752*AW20^4 + 3.1771*AW20^3 + 0.0649*AW20^2 - 0.7917*AW20 - 0.1795</f>
        <v>-0.3195076733970918</v>
      </c>
      <c r="BD26" s="14" t="s">
        <v>28</v>
      </c>
      <c r="BE26" s="15">
        <f xml:space="preserve"> -0.266*BF20^6 + 1.8555*BF20^5 - 3.4393*BF20^4 - 1.4822*BF20^3 + 8.492*BF20^2 - 1.321*BF20 - 0.0869</f>
        <v>5.4231126401326089</v>
      </c>
      <c r="BI26" s="14" t="s">
        <v>30</v>
      </c>
      <c r="BJ26" s="15">
        <f xml:space="preserve"> -0.129*BJ20^6 + 1.0756*BJ20^5 - 3.0752*BJ20^4 + 3.1771*BJ20^3 + 0.0649*BJ20^2 - 0.7917*BJ20 - 0.1795</f>
        <v>-0.31151722804759824</v>
      </c>
    </row>
    <row r="29" spans="1:65" x14ac:dyDescent="0.35">
      <c r="B29" s="3" t="s">
        <v>31</v>
      </c>
      <c r="C29">
        <f>(I29+I30)*L4</f>
        <v>3.2048211589988393</v>
      </c>
      <c r="H29" s="3" t="s">
        <v>42</v>
      </c>
      <c r="I29" s="6">
        <f>C26*1.2*I6^2*I4*L3/2</f>
        <v>8.6513591810913559E-2</v>
      </c>
      <c r="Q29" s="21" t="s">
        <v>31</v>
      </c>
      <c r="R29" s="12">
        <f>(X29+X30)*Q6</f>
        <v>3.2584988069372915</v>
      </c>
      <c r="W29" s="21" t="s">
        <v>42</v>
      </c>
      <c r="X29" s="13">
        <f>R26*1.2*I$6^2*I$4*I$3/2</f>
        <v>8.8073437873831192E-2</v>
      </c>
      <c r="AD29" s="21" t="s">
        <v>31</v>
      </c>
      <c r="AE29" s="12">
        <f>(AK29+AK30)*AD6</f>
        <v>3.3160144589045903</v>
      </c>
      <c r="AJ29" s="21" t="s">
        <v>42</v>
      </c>
      <c r="AK29" s="13">
        <f>AE26*1.2*I$6^2*I$4*I$3/2</f>
        <v>8.9735146230091614E-2</v>
      </c>
      <c r="AQ29" s="21" t="s">
        <v>31</v>
      </c>
      <c r="AR29" s="12">
        <f>(AX29+AX30)*AQ6</f>
        <v>3.6144143973645244</v>
      </c>
      <c r="AW29" s="21" t="s">
        <v>42</v>
      </c>
      <c r="AX29" s="13">
        <f>AR26*1.2*I$6^2*I$4*I$3/2</f>
        <v>9.817859012657966E-2</v>
      </c>
      <c r="BD29" s="21" t="s">
        <v>31</v>
      </c>
      <c r="BE29" s="12">
        <f>(BK29+BK30)*BD6</f>
        <v>4.7474070399524955</v>
      </c>
      <c r="BJ29" s="21" t="s">
        <v>42</v>
      </c>
      <c r="BK29" s="13">
        <f>BE26*1.2*I$6^2*I$4*I$3/2</f>
        <v>0.12643288822576812</v>
      </c>
    </row>
    <row r="30" spans="1:65" x14ac:dyDescent="0.35">
      <c r="B30" s="3" t="s">
        <v>32</v>
      </c>
      <c r="C30">
        <f>(E20+I20)*D5/2</f>
        <v>20.00112267095729</v>
      </c>
      <c r="H30" s="3" t="s">
        <v>43</v>
      </c>
      <c r="I30" s="6">
        <f>H26*1.2*I6^2*I4*L3/2</f>
        <v>-6.0655948015766346E-3</v>
      </c>
      <c r="Q30" s="21" t="s">
        <v>32</v>
      </c>
      <c r="R30" s="12">
        <f>(T20+X20)*Q5/2</f>
        <v>24.607834507525084</v>
      </c>
      <c r="W30" s="21" t="s">
        <v>43</v>
      </c>
      <c r="X30" s="13">
        <f>W26*1.2*I$6^2*I$4*I$3/2</f>
        <v>-6.2780148938763533E-3</v>
      </c>
      <c r="AD30" s="21" t="s">
        <v>32</v>
      </c>
      <c r="AE30" s="12">
        <f>(AG20+AK20)*AD5/2</f>
        <v>29.060581478411347</v>
      </c>
      <c r="AJ30" s="21" t="s">
        <v>43</v>
      </c>
      <c r="AK30" s="13">
        <f>AJ26*1.2*I$6^2*I$4*I$3/2</f>
        <v>-6.4959550122545657E-3</v>
      </c>
      <c r="AQ30" s="21" t="s">
        <v>32</v>
      </c>
      <c r="AR30" s="12">
        <f>(AT20+AX20)*AQ5/2</f>
        <v>53.168480221284057</v>
      </c>
      <c r="AW30" s="21" t="s">
        <v>43</v>
      </c>
      <c r="AX30" s="13">
        <f>AW26*1.2*I$6^2*I$4*I$3/2</f>
        <v>-7.4489099966217808E-3</v>
      </c>
      <c r="BD30" s="21" t="s">
        <v>32</v>
      </c>
      <c r="BE30" s="12">
        <f>(BG20+BK20)*BD5/2</f>
        <v>152.45106019115798</v>
      </c>
      <c r="BJ30" s="21" t="s">
        <v>43</v>
      </c>
      <c r="BK30" s="13">
        <f>BJ26*1.2*I$6^2*I$4*I$3/2</f>
        <v>-7.2626230520596389E-3</v>
      </c>
    </row>
    <row r="31" spans="1:65" x14ac:dyDescent="0.35">
      <c r="B31" s="3" t="s">
        <v>33</v>
      </c>
      <c r="C31" s="6">
        <f>C29/C30</f>
        <v>0.16023206355573294</v>
      </c>
      <c r="Q31" s="21" t="s">
        <v>33</v>
      </c>
      <c r="R31" s="13">
        <f>R29/R30</f>
        <v>0.13241712942846887</v>
      </c>
      <c r="AD31" s="21" t="s">
        <v>33</v>
      </c>
      <c r="AE31" s="13">
        <f>AE29/AE30</f>
        <v>0.11410695485800949</v>
      </c>
      <c r="AQ31" s="21" t="s">
        <v>33</v>
      </c>
      <c r="AR31" s="13">
        <f>AR29/AR30</f>
        <v>6.798039707589057E-2</v>
      </c>
      <c r="BD31" s="21" t="s">
        <v>33</v>
      </c>
      <c r="BE31" s="13">
        <f>BE29/BE30</f>
        <v>3.1140531485971526E-2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30.352135452309117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3.0959178161355299</v>
      </c>
      <c r="J6" t="s">
        <v>12</v>
      </c>
      <c r="Q6">
        <f>L4</f>
        <v>30.352135452309117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30.352135452309117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30.352135452309117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30.352135452309117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8.3850560780822256</v>
      </c>
      <c r="F10" s="3" t="s">
        <v>22</v>
      </c>
      <c r="G10" s="8">
        <f>G20</f>
        <v>12.711629825993935</v>
      </c>
      <c r="H10" s="3"/>
      <c r="P10" s="21" t="s">
        <v>16</v>
      </c>
      <c r="Q10" s="10">
        <f>R20</f>
        <v>8.4740566079637087</v>
      </c>
      <c r="U10" s="21" t="s">
        <v>22</v>
      </c>
      <c r="V10" s="9">
        <f>V20</f>
        <v>12.509368978597848</v>
      </c>
      <c r="W10" s="22"/>
      <c r="AC10" s="21" t="s">
        <v>16</v>
      </c>
      <c r="AD10" s="10">
        <f>AE20</f>
        <v>8.5597937736082486</v>
      </c>
      <c r="AH10" s="21" t="s">
        <v>22</v>
      </c>
      <c r="AI10" s="9">
        <f>AI20</f>
        <v>12.300964594503384</v>
      </c>
      <c r="AJ10" s="22"/>
      <c r="AP10" s="21" t="s">
        <v>16</v>
      </c>
      <c r="AQ10" s="10">
        <f>AR20</f>
        <v>8.9790319953223889</v>
      </c>
      <c r="AU10" s="21" t="s">
        <v>22</v>
      </c>
      <c r="AV10" s="9">
        <f>AV20</f>
        <v>11.022932739260249</v>
      </c>
      <c r="AW10" s="22"/>
      <c r="BC10" s="21" t="s">
        <v>16</v>
      </c>
      <c r="BD10" s="10">
        <f>BE20</f>
        <v>9.8898193006332331</v>
      </c>
      <c r="BH10" s="21" t="s">
        <v>22</v>
      </c>
      <c r="BI10" s="9">
        <f>BI20</f>
        <v>3.6413839626646509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2.1</v>
      </c>
      <c r="B15">
        <v>3.095917816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4.0263916427481137</v>
      </c>
      <c r="G15">
        <f t="shared" ref="G15:G20" si="2" xml:space="preserve"> 0.9808*H15^6 - 9.1296*H15^5 + 32.097*H15^4 - 52.719*H15^3 + 35.366*H15^2 + 6.8355*H15 + 0.7557</f>
        <v>18.190768480799964</v>
      </c>
      <c r="H15">
        <f t="shared" ref="H15:H20" si="3">A15-D15</f>
        <v>1.9000000000000001</v>
      </c>
      <c r="I15">
        <f t="shared" ref="I15:I20" si="4">1.2*B15^2*G15*(H15^2+1)/2</f>
        <v>482.26091866774738</v>
      </c>
      <c r="K15">
        <f t="shared" ref="K15:K20" si="5">E15-I15</f>
        <v>-478.23452702499924</v>
      </c>
      <c r="P15">
        <v>2.1</v>
      </c>
      <c r="Q15">
        <v>3.095917816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30.822190927984597</v>
      </c>
      <c r="V15" s="12">
        <f t="shared" ref="V15:V20" si="7" xml:space="preserve"> 0.9808*W15^6 - 9.1296*W15^5 + 32.097*W15^4 - 52.719*W15^3 + 35.366*W15^2 + 6.8355*W15 + 0.7557</f>
        <v>18.190768480799964</v>
      </c>
      <c r="W15" s="12">
        <f t="shared" ref="W15:W20" si="8">P15-S15</f>
        <v>1.9000000000000001</v>
      </c>
      <c r="X15" s="12">
        <f>1.2*Q15^2*V15*(W15^2+1)/2 + Q$3</f>
        <v>517.39873953539234</v>
      </c>
      <c r="Y15" s="12"/>
      <c r="Z15" s="12">
        <f t="shared" ref="Z15:Z20" si="9">T15-X15</f>
        <v>-486.57654860740774</v>
      </c>
      <c r="AC15">
        <v>2.1</v>
      </c>
      <c r="AD15">
        <v>3.095917816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56.698555088866982</v>
      </c>
      <c r="AI15" s="12">
        <f t="shared" ref="AI15:AI20" si="11" xml:space="preserve"> 0.9808*AJ15^6 - 9.1296*AJ15^5 + 32.097*AJ15^4 - 52.719*AJ15^3 + 35.366*AJ15^2 + 6.8355*AJ15 + 0.7557</f>
        <v>18.190768480799964</v>
      </c>
      <c r="AJ15" s="12">
        <f t="shared" ref="AJ15:AJ20" si="12">AC15-AF15</f>
        <v>1.9000000000000001</v>
      </c>
      <c r="AK15" s="12">
        <f>1.2*AD15^2*AI15*(AJ15^2+1)/2 + AD$3</f>
        <v>551.33088833649151</v>
      </c>
      <c r="AL15" s="12"/>
      <c r="AM15" s="12">
        <f t="shared" ref="AM15:AM20" si="13">AG15-AK15</f>
        <v>-494.6323332476245</v>
      </c>
      <c r="AP15">
        <v>2.1</v>
      </c>
      <c r="AQ15">
        <v>3.095917816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195.95372208221423</v>
      </c>
      <c r="AV15" s="12">
        <f t="shared" ref="AV15:AV20" si="15" xml:space="preserve"> 0.9808*AW15^6 - 9.1296*AW15^5 + 32.097*AW15^4 - 52.719*AW15^3 + 35.366*AW15^2 + 6.8355*AW15 + 0.7557</f>
        <v>18.190768480799964</v>
      </c>
      <c r="AW15" s="12">
        <f t="shared" ref="AW15:AW20" si="16">AP15-AS15</f>
        <v>1.9000000000000001</v>
      </c>
      <c r="AX15" s="12">
        <f>1.2*AQ15^2*AV15*(AW15^2+1)/2 + AQ$3</f>
        <v>733.93873147711963</v>
      </c>
      <c r="AY15" s="12"/>
      <c r="AZ15" s="12">
        <f t="shared" ref="AZ15:AZ20" si="17">AT15-AX15</f>
        <v>-537.98500939490543</v>
      </c>
      <c r="BC15">
        <v>2.1</v>
      </c>
      <c r="BD15">
        <v>3.095917816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755.16083645811273</v>
      </c>
      <c r="BI15" s="12">
        <f t="shared" ref="BI15:BI20" si="19" xml:space="preserve"> 0.9808*BJ15^6 - 9.1296*BJ15^5 + 32.097*BJ15^4 - 52.719*BJ15^3 + 35.366*BJ15^2 + 6.8355*BJ15 + 0.7557</f>
        <v>18.190768480799964</v>
      </c>
      <c r="BJ15" s="12">
        <f t="shared" ref="BJ15:BJ20" si="20">BC15-BF15</f>
        <v>1.9000000000000001</v>
      </c>
      <c r="BK15" s="12">
        <f>1.2*BD15^2*BI15*(BJ15^2+1)/2 + BD$3</f>
        <v>1467.2372311296015</v>
      </c>
      <c r="BL15" s="12"/>
      <c r="BM15" s="12">
        <f t="shared" ref="BM15:BM20" si="21">BG15-BK15</f>
        <v>-712.07639467148874</v>
      </c>
    </row>
    <row r="16" spans="1:65" x14ac:dyDescent="0.35">
      <c r="A16">
        <v>2.1</v>
      </c>
      <c r="B16">
        <v>3.095917816</v>
      </c>
      <c r="C16">
        <f t="shared" si="0"/>
        <v>5.3312528447999998</v>
      </c>
      <c r="D16">
        <v>0.8</v>
      </c>
      <c r="E16">
        <f t="shared" si="1"/>
        <v>50.280921164447356</v>
      </c>
      <c r="G16">
        <f t="shared" si="2"/>
        <v>16.09555723919998</v>
      </c>
      <c r="H16">
        <f t="shared" si="3"/>
        <v>1.3</v>
      </c>
      <c r="I16">
        <f t="shared" si="4"/>
        <v>248.99372023148402</v>
      </c>
      <c r="K16">
        <f t="shared" si="5"/>
        <v>-198.71279906703666</v>
      </c>
      <c r="P16">
        <v>2.1</v>
      </c>
      <c r="Q16">
        <v>3.095917816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33.675393427525002</v>
      </c>
      <c r="V16" s="12">
        <f t="shared" si="7"/>
        <v>18.050373960169686</v>
      </c>
      <c r="W16" s="12">
        <f t="shared" si="8"/>
        <v>1.83</v>
      </c>
      <c r="X16" s="12">
        <f t="shared" ref="X16:X20" si="23">1.2*Q16^2*V16*(W16^2+1)/2 + Q$3</f>
        <v>486.57333584382985</v>
      </c>
      <c r="Y16" s="12"/>
      <c r="Z16" s="12">
        <f t="shared" si="9"/>
        <v>-452.89794241630483</v>
      </c>
      <c r="AC16">
        <v>2.1</v>
      </c>
      <c r="AD16">
        <v>3.095917816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59.551757588407384</v>
      </c>
      <c r="AI16" s="12">
        <f t="shared" si="11"/>
        <v>18.050373960169686</v>
      </c>
      <c r="AJ16" s="12">
        <f t="shared" si="12"/>
        <v>1.83</v>
      </c>
      <c r="AK16" s="12">
        <f t="shared" ref="AK16:AK20" si="25">1.2*AD16^2*AI16*(AJ16^2+1)/2 + AD$3</f>
        <v>520.50548464492908</v>
      </c>
      <c r="AL16" s="12"/>
      <c r="AM16" s="12">
        <f t="shared" si="13"/>
        <v>-460.9537270565217</v>
      </c>
      <c r="AP16">
        <v>2.1</v>
      </c>
      <c r="AQ16">
        <v>3.095917816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198.80692458175463</v>
      </c>
      <c r="AV16" s="12">
        <f t="shared" si="15"/>
        <v>18.050373960169686</v>
      </c>
      <c r="AW16" s="12">
        <f t="shared" si="16"/>
        <v>1.83</v>
      </c>
      <c r="AX16" s="12">
        <f t="shared" ref="AX16:AX20" si="27">1.2*AQ16^2*AV16*(AW16^2+1)/2 + AQ$3</f>
        <v>703.1133277855572</v>
      </c>
      <c r="AY16" s="12"/>
      <c r="AZ16" s="12">
        <f t="shared" si="17"/>
        <v>-504.30640320380257</v>
      </c>
      <c r="BC16">
        <v>2.1</v>
      </c>
      <c r="BD16">
        <v>3.095917816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758.01403895765316</v>
      </c>
      <c r="BI16" s="12">
        <f t="shared" si="19"/>
        <v>18.050373960169686</v>
      </c>
      <c r="BJ16" s="12">
        <f t="shared" si="20"/>
        <v>1.83</v>
      </c>
      <c r="BK16" s="12">
        <f t="shared" ref="BK16:BK20" si="29">1.2*BD16^2*BI16*(BJ16^2+1)/2 + BD$3</f>
        <v>1436.4118274380389</v>
      </c>
      <c r="BL16" s="12"/>
      <c r="BM16" s="12">
        <f t="shared" si="21"/>
        <v>-678.39778848038577</v>
      </c>
    </row>
    <row r="17" spans="1:65" x14ac:dyDescent="0.35">
      <c r="A17">
        <v>2.1</v>
      </c>
      <c r="B17">
        <v>3.095917816</v>
      </c>
      <c r="C17">
        <f t="shared" si="0"/>
        <v>6.8491999999999997</v>
      </c>
      <c r="D17">
        <v>1</v>
      </c>
      <c r="E17">
        <f t="shared" si="1"/>
        <v>78.777091235724939</v>
      </c>
      <c r="G17">
        <f t="shared" si="2"/>
        <v>14.926073632799994</v>
      </c>
      <c r="H17">
        <f t="shared" si="3"/>
        <v>1.1000000000000001</v>
      </c>
      <c r="I17">
        <f t="shared" si="4"/>
        <v>189.70027070610701</v>
      </c>
      <c r="K17">
        <f t="shared" si="5"/>
        <v>-110.92317947038207</v>
      </c>
      <c r="P17">
        <v>2.1</v>
      </c>
      <c r="Q17">
        <v>3.095917816</v>
      </c>
      <c r="R17" s="12">
        <f t="shared" si="6"/>
        <v>1.3183871067999997</v>
      </c>
      <c r="S17" s="12">
        <v>0.3</v>
      </c>
      <c r="T17" s="12">
        <f t="shared" si="22"/>
        <v>35.059974993498898</v>
      </c>
      <c r="V17" s="12">
        <f t="shared" si="7"/>
        <v>17.978888371200011</v>
      </c>
      <c r="W17" s="12">
        <f t="shared" si="8"/>
        <v>1.8</v>
      </c>
      <c r="X17" s="12">
        <f t="shared" si="23"/>
        <v>473.52595416993836</v>
      </c>
      <c r="Y17" s="12"/>
      <c r="Z17" s="12">
        <f t="shared" si="9"/>
        <v>-438.46597917643948</v>
      </c>
      <c r="AC17">
        <v>2.1</v>
      </c>
      <c r="AD17">
        <v>3.095917816</v>
      </c>
      <c r="AE17" s="12">
        <f t="shared" si="10"/>
        <v>1.3183871067999997</v>
      </c>
      <c r="AF17" s="12">
        <v>0.3</v>
      </c>
      <c r="AG17" s="12">
        <f t="shared" si="24"/>
        <v>60.93633915438128</v>
      </c>
      <c r="AI17" s="12">
        <f t="shared" si="11"/>
        <v>17.978888371200011</v>
      </c>
      <c r="AJ17" s="12">
        <f t="shared" si="12"/>
        <v>1.8</v>
      </c>
      <c r="AK17" s="12">
        <f t="shared" si="25"/>
        <v>507.45810297103753</v>
      </c>
      <c r="AL17" s="12"/>
      <c r="AM17" s="12">
        <f t="shared" si="13"/>
        <v>-446.52176381665623</v>
      </c>
      <c r="AP17">
        <v>2.1</v>
      </c>
      <c r="AQ17">
        <v>3.095917816</v>
      </c>
      <c r="AR17" s="12">
        <f t="shared" si="14"/>
        <v>1.3183871067999997</v>
      </c>
      <c r="AS17" s="12">
        <v>0.3</v>
      </c>
      <c r="AT17" s="12">
        <f t="shared" si="26"/>
        <v>200.19150614772855</v>
      </c>
      <c r="AV17" s="12">
        <f t="shared" si="15"/>
        <v>17.978888371200011</v>
      </c>
      <c r="AW17" s="12">
        <f t="shared" si="16"/>
        <v>1.8</v>
      </c>
      <c r="AX17" s="12">
        <f t="shared" si="27"/>
        <v>690.06594611166565</v>
      </c>
      <c r="AY17" s="12"/>
      <c r="AZ17" s="12">
        <f t="shared" si="17"/>
        <v>-489.87443996393711</v>
      </c>
      <c r="BC17">
        <v>2.1</v>
      </c>
      <c r="BD17">
        <v>3.095917816</v>
      </c>
      <c r="BE17" s="12">
        <f t="shared" si="18"/>
        <v>1.3183871067999997</v>
      </c>
      <c r="BF17" s="12">
        <v>0.3</v>
      </c>
      <c r="BG17" s="12">
        <f t="shared" si="28"/>
        <v>759.39862052362707</v>
      </c>
      <c r="BI17" s="12">
        <f t="shared" si="19"/>
        <v>17.978888371200011</v>
      </c>
      <c r="BJ17" s="12">
        <f t="shared" si="20"/>
        <v>1.8</v>
      </c>
      <c r="BK17" s="12">
        <f t="shared" si="29"/>
        <v>1423.3644457641474</v>
      </c>
      <c r="BL17" s="12"/>
      <c r="BM17" s="12">
        <f t="shared" si="21"/>
        <v>-663.9658252405203</v>
      </c>
    </row>
    <row r="18" spans="1:65" x14ac:dyDescent="0.35">
      <c r="A18">
        <v>2.1</v>
      </c>
      <c r="B18">
        <v>3.095917816</v>
      </c>
      <c r="C18">
        <f t="shared" si="0"/>
        <v>8.5686292327999976</v>
      </c>
      <c r="D18">
        <v>1.3</v>
      </c>
      <c r="E18">
        <f t="shared" si="1"/>
        <v>132.55427185602454</v>
      </c>
      <c r="G18">
        <f t="shared" si="2"/>
        <v>12.278666707200003</v>
      </c>
      <c r="H18">
        <f t="shared" si="3"/>
        <v>0.8</v>
      </c>
      <c r="I18">
        <f t="shared" si="4"/>
        <v>115.80442546660129</v>
      </c>
      <c r="K18">
        <f t="shared" si="5"/>
        <v>16.749846389423254</v>
      </c>
      <c r="P18">
        <v>2.1</v>
      </c>
      <c r="Q18">
        <v>3.095917816</v>
      </c>
      <c r="R18" s="12">
        <f t="shared" si="6"/>
        <v>1.6740794179968745</v>
      </c>
      <c r="S18" s="12">
        <v>0.35</v>
      </c>
      <c r="T18" s="12">
        <f t="shared" si="22"/>
        <v>37.602484566779893</v>
      </c>
      <c r="V18" s="12">
        <f t="shared" si="7"/>
        <v>17.846574609374965</v>
      </c>
      <c r="W18" s="12">
        <f t="shared" si="8"/>
        <v>1.75</v>
      </c>
      <c r="X18" s="12">
        <f t="shared" si="23"/>
        <v>452.08241091152672</v>
      </c>
      <c r="Y18" s="12"/>
      <c r="Z18" s="12">
        <f t="shared" si="9"/>
        <v>-414.47992634474684</v>
      </c>
      <c r="AC18">
        <v>2.1</v>
      </c>
      <c r="AD18">
        <v>3.095917816</v>
      </c>
      <c r="AE18" s="12">
        <f t="shared" si="10"/>
        <v>1.6740794179968745</v>
      </c>
      <c r="AF18" s="12">
        <v>0.35</v>
      </c>
      <c r="AG18" s="12">
        <f t="shared" si="24"/>
        <v>63.478848727662282</v>
      </c>
      <c r="AI18" s="12">
        <f t="shared" si="11"/>
        <v>17.846574609374965</v>
      </c>
      <c r="AJ18" s="12">
        <f t="shared" si="12"/>
        <v>1.75</v>
      </c>
      <c r="AK18" s="12">
        <f t="shared" si="25"/>
        <v>486.0145597126259</v>
      </c>
      <c r="AL18" s="12"/>
      <c r="AM18" s="12">
        <f t="shared" si="13"/>
        <v>-422.5357109849636</v>
      </c>
      <c r="AP18">
        <v>2.1</v>
      </c>
      <c r="AQ18">
        <v>3.095917816</v>
      </c>
      <c r="AR18" s="12">
        <f t="shared" si="14"/>
        <v>1.6740794179968745</v>
      </c>
      <c r="AS18" s="12">
        <v>0.35</v>
      </c>
      <c r="AT18" s="12">
        <f t="shared" si="26"/>
        <v>202.73401572100954</v>
      </c>
      <c r="AV18" s="12">
        <f t="shared" si="15"/>
        <v>17.846574609374965</v>
      </c>
      <c r="AW18" s="12">
        <f t="shared" si="16"/>
        <v>1.75</v>
      </c>
      <c r="AX18" s="12">
        <f t="shared" si="27"/>
        <v>668.62240285325402</v>
      </c>
      <c r="AY18" s="12"/>
      <c r="AZ18" s="12">
        <f t="shared" si="17"/>
        <v>-465.88838713224447</v>
      </c>
      <c r="BC18">
        <v>2.1</v>
      </c>
      <c r="BD18">
        <v>3.095917816</v>
      </c>
      <c r="BE18" s="12">
        <f t="shared" si="18"/>
        <v>1.6740794179968745</v>
      </c>
      <c r="BF18" s="12">
        <v>0.35</v>
      </c>
      <c r="BG18" s="12">
        <f t="shared" si="28"/>
        <v>761.94113009690807</v>
      </c>
      <c r="BI18" s="12">
        <f t="shared" si="19"/>
        <v>17.846574609374965</v>
      </c>
      <c r="BJ18" s="12">
        <f t="shared" si="20"/>
        <v>1.75</v>
      </c>
      <c r="BK18" s="12">
        <f t="shared" si="29"/>
        <v>1401.9209025057357</v>
      </c>
      <c r="BL18" s="12"/>
      <c r="BM18" s="12">
        <f t="shared" si="21"/>
        <v>-639.97977240882767</v>
      </c>
    </row>
    <row r="19" spans="1:65" x14ac:dyDescent="0.35">
      <c r="A19">
        <v>2.1</v>
      </c>
      <c r="B19">
        <v>3.095917816</v>
      </c>
      <c r="C19">
        <f t="shared" si="0"/>
        <v>8.0825877567999971</v>
      </c>
      <c r="D19">
        <v>1.2</v>
      </c>
      <c r="E19">
        <f t="shared" si="1"/>
        <v>113.41496216033813</v>
      </c>
      <c r="G19">
        <f t="shared" si="2"/>
        <v>13.311100528800004</v>
      </c>
      <c r="H19">
        <f t="shared" si="3"/>
        <v>0.90000000000000013</v>
      </c>
      <c r="I19">
        <f t="shared" si="4"/>
        <v>138.55513806410855</v>
      </c>
      <c r="K19">
        <f t="shared" si="5"/>
        <v>-25.140175903770412</v>
      </c>
      <c r="P19">
        <v>2.1</v>
      </c>
      <c r="Q19">
        <v>3.095917816</v>
      </c>
      <c r="R19" s="12">
        <f t="shared" si="6"/>
        <v>1.7475255629627389</v>
      </c>
      <c r="S19" s="12">
        <v>0.36</v>
      </c>
      <c r="T19" s="12">
        <f t="shared" si="22"/>
        <v>38.147954442797165</v>
      </c>
      <c r="V19" s="12">
        <f t="shared" si="7"/>
        <v>17.818288339569104</v>
      </c>
      <c r="W19" s="12">
        <f t="shared" si="8"/>
        <v>1.7400000000000002</v>
      </c>
      <c r="X19" s="12">
        <f t="shared" si="23"/>
        <v>447.84536901382421</v>
      </c>
      <c r="Y19" s="12"/>
      <c r="Z19" s="12">
        <f t="shared" si="9"/>
        <v>-409.69741457102702</v>
      </c>
      <c r="AC19">
        <v>2.1</v>
      </c>
      <c r="AD19">
        <v>3.095917816</v>
      </c>
      <c r="AE19" s="12">
        <f t="shared" si="10"/>
        <v>1.7475255629627389</v>
      </c>
      <c r="AF19" s="12">
        <v>0.36</v>
      </c>
      <c r="AG19" s="12">
        <f t="shared" si="24"/>
        <v>64.024318603679546</v>
      </c>
      <c r="AI19" s="12">
        <f t="shared" si="11"/>
        <v>17.818288339569104</v>
      </c>
      <c r="AJ19" s="12">
        <f t="shared" si="12"/>
        <v>1.7400000000000002</v>
      </c>
      <c r="AK19" s="12">
        <f t="shared" si="25"/>
        <v>481.77751781492339</v>
      </c>
      <c r="AL19" s="12"/>
      <c r="AM19" s="12">
        <f t="shared" si="13"/>
        <v>-417.75319921124384</v>
      </c>
      <c r="AP19">
        <v>2.1</v>
      </c>
      <c r="AQ19">
        <v>3.095917816</v>
      </c>
      <c r="AR19" s="12">
        <f t="shared" si="14"/>
        <v>1.7475255629627389</v>
      </c>
      <c r="AS19" s="12">
        <v>0.36</v>
      </c>
      <c r="AT19" s="12">
        <f t="shared" si="26"/>
        <v>203.27948559702679</v>
      </c>
      <c r="AV19" s="12">
        <f t="shared" si="15"/>
        <v>17.818288339569104</v>
      </c>
      <c r="AW19" s="12">
        <f t="shared" si="16"/>
        <v>1.7400000000000002</v>
      </c>
      <c r="AX19" s="12">
        <f t="shared" si="27"/>
        <v>664.3853609555515</v>
      </c>
      <c r="AY19" s="12"/>
      <c r="AZ19" s="12">
        <f t="shared" si="17"/>
        <v>-461.10587535852471</v>
      </c>
      <c r="BC19">
        <v>2.1</v>
      </c>
      <c r="BD19">
        <v>3.095917816</v>
      </c>
      <c r="BE19" s="12">
        <f t="shared" si="18"/>
        <v>1.7475255629627389</v>
      </c>
      <c r="BF19" s="12">
        <v>0.36</v>
      </c>
      <c r="BG19" s="12">
        <f t="shared" si="28"/>
        <v>762.48659997292532</v>
      </c>
      <c r="BI19" s="12">
        <f t="shared" si="19"/>
        <v>17.818288339569104</v>
      </c>
      <c r="BJ19" s="12">
        <f t="shared" si="20"/>
        <v>1.7400000000000002</v>
      </c>
      <c r="BK19" s="12">
        <f t="shared" si="29"/>
        <v>1397.6838606080332</v>
      </c>
      <c r="BL19" s="12"/>
      <c r="BM19" s="12">
        <f t="shared" si="21"/>
        <v>-635.19726063510791</v>
      </c>
    </row>
    <row r="20" spans="1:65" x14ac:dyDescent="0.35">
      <c r="A20" s="2">
        <v>2.1</v>
      </c>
      <c r="B20" s="2">
        <v>3.095917816</v>
      </c>
      <c r="C20" s="2">
        <f t="shared" si="0"/>
        <v>8.3850560780822256</v>
      </c>
      <c r="D20" s="2">
        <v>1.26</v>
      </c>
      <c r="E20" s="2">
        <f t="shared" si="1"/>
        <v>124.77661828418869</v>
      </c>
      <c r="F20" s="2"/>
      <c r="G20" s="2">
        <f t="shared" si="2"/>
        <v>12.711629825993935</v>
      </c>
      <c r="H20" s="2">
        <f t="shared" si="3"/>
        <v>0.84000000000000008</v>
      </c>
      <c r="I20" s="2">
        <f t="shared" si="4"/>
        <v>124.68336707888272</v>
      </c>
      <c r="K20">
        <f t="shared" si="5"/>
        <v>9.3251205305961093E-2</v>
      </c>
      <c r="P20" s="2">
        <v>2.1</v>
      </c>
      <c r="Q20" s="2">
        <v>3.095917816</v>
      </c>
      <c r="R20" s="18">
        <f t="shared" si="6"/>
        <v>8.4740566079637087</v>
      </c>
      <c r="S20" s="18">
        <v>1.2789999999999999</v>
      </c>
      <c r="T20" s="18">
        <f t="shared" si="22"/>
        <v>155.24773909032524</v>
      </c>
      <c r="U20" s="2"/>
      <c r="V20" s="18">
        <f t="shared" si="7"/>
        <v>12.509368978597848</v>
      </c>
      <c r="W20" s="18">
        <f t="shared" si="8"/>
        <v>0.82100000000000017</v>
      </c>
      <c r="X20" s="18">
        <f t="shared" si="23"/>
        <v>155.56696233989081</v>
      </c>
      <c r="Y20" s="12"/>
      <c r="Z20" s="12">
        <f t="shared" si="9"/>
        <v>-0.31922324956556736</v>
      </c>
      <c r="AC20" s="2">
        <v>2.1</v>
      </c>
      <c r="AD20" s="2">
        <v>3.095917816</v>
      </c>
      <c r="AE20" s="18">
        <f t="shared" si="10"/>
        <v>8.5597937736082486</v>
      </c>
      <c r="AF20" s="18">
        <v>1.298</v>
      </c>
      <c r="AG20" s="18">
        <f t="shared" si="24"/>
        <v>184.83397562670154</v>
      </c>
      <c r="AH20" s="2"/>
      <c r="AI20" s="18">
        <f t="shared" si="11"/>
        <v>12.300964594503384</v>
      </c>
      <c r="AJ20" s="18">
        <f t="shared" si="12"/>
        <v>0.80200000000000005</v>
      </c>
      <c r="AK20" s="18">
        <f t="shared" si="25"/>
        <v>185.31134751236425</v>
      </c>
      <c r="AL20" s="12"/>
      <c r="AM20" s="12">
        <f t="shared" si="13"/>
        <v>-0.47737188566270561</v>
      </c>
      <c r="AP20" s="2">
        <v>2.1</v>
      </c>
      <c r="AQ20" s="2">
        <v>3.095917816</v>
      </c>
      <c r="AR20" s="18">
        <f t="shared" si="14"/>
        <v>8.9790319953223889</v>
      </c>
      <c r="AS20" s="18">
        <v>1.4039999999999999</v>
      </c>
      <c r="AT20" s="18">
        <f t="shared" si="26"/>
        <v>345.35152124499842</v>
      </c>
      <c r="AU20" s="2"/>
      <c r="AV20" s="18">
        <f t="shared" si="15"/>
        <v>11.022932739260249</v>
      </c>
      <c r="AW20" s="18">
        <f t="shared" si="16"/>
        <v>0.69600000000000017</v>
      </c>
      <c r="AX20" s="18">
        <f t="shared" si="27"/>
        <v>345.7763520098668</v>
      </c>
      <c r="AY20" s="12"/>
      <c r="AZ20" s="12">
        <f t="shared" si="17"/>
        <v>-0.4248307648683749</v>
      </c>
      <c r="BC20" s="2">
        <v>2.1</v>
      </c>
      <c r="BD20" s="2">
        <v>3.095917816</v>
      </c>
      <c r="BE20" s="18">
        <f t="shared" si="18"/>
        <v>9.8898193006332331</v>
      </c>
      <c r="BF20" s="18">
        <v>1.87</v>
      </c>
      <c r="BG20" s="18">
        <f t="shared" si="28"/>
        <v>1006.8938915658532</v>
      </c>
      <c r="BH20" s="2"/>
      <c r="BI20" s="18">
        <f t="shared" si="19"/>
        <v>3.6413839626646509</v>
      </c>
      <c r="BJ20" s="18">
        <f t="shared" si="20"/>
        <v>0.22999999999999998</v>
      </c>
      <c r="BK20" s="18">
        <f t="shared" si="29"/>
        <v>1007.0250484916081</v>
      </c>
      <c r="BL20" s="12"/>
      <c r="BM20" s="12">
        <f t="shared" si="21"/>
        <v>-0.13115692575490812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4.9252076061427861</v>
      </c>
      <c r="G26" s="3" t="s">
        <v>30</v>
      </c>
      <c r="H26" s="7">
        <f xml:space="preserve"> -0.129*H20^6 + 1.0756*H20^5 - 3.0752*H20^4 + 3.1771*H20^3 + 0.0649*H20^2 - 0.7917*H20 - 0.1795</f>
        <v>-4.2197368705024441E-2</v>
      </c>
      <c r="Q26" s="14" t="s">
        <v>28</v>
      </c>
      <c r="R26" s="15">
        <f xml:space="preserve"> -0.266*S20^6 + 1.8555*S20^5 - 3.4393*S20^4 - 1.4822*S20^3 + 8.492*S20^2 - 1.321*S20 - 0.0869</f>
        <v>4.9966771859558685</v>
      </c>
      <c r="V26" s="14" t="s">
        <v>30</v>
      </c>
      <c r="W26" s="15">
        <f xml:space="preserve"> -0.129*W20^6 + 1.0756*W20^5 - 3.0752*W20^4 + 3.1771*W20^3 + 0.0649*W20^2 - 0.7917*W20 - 0.1795</f>
        <v>-6.3031487469527581E-2</v>
      </c>
      <c r="AD26" s="14" t="s">
        <v>28</v>
      </c>
      <c r="AE26" s="15">
        <f xml:space="preserve"> -0.266*AF20^6 + 1.8555*AF20^5 - 3.4393*AF20^4 - 1.4822*AF20^3 + 8.492*AF20^2 - 1.321*AF20 - 0.0869</f>
        <v>5.0661200961192634</v>
      </c>
      <c r="AI26" s="14" t="s">
        <v>30</v>
      </c>
      <c r="AJ26" s="15">
        <f xml:space="preserve"> -0.129*AJ20^6 + 1.0756*AJ20^5 - 3.0752*AJ20^4 + 3.1771*AJ20^3 + 0.0649*AJ20^2 - 0.7917*AJ20 - 0.1795</f>
        <v>-8.348558037344489E-2</v>
      </c>
      <c r="AQ26" s="14" t="s">
        <v>28</v>
      </c>
      <c r="AR26" s="15">
        <f xml:space="preserve"> -0.266*AS20^6 + 1.8555*AS20^5 - 3.4393*AS20^4 - 1.4822*AS20^3 + 8.492*AS20^2 - 1.321*AS20 - 0.0869</f>
        <v>5.4170677712863471</v>
      </c>
      <c r="AV26" s="14" t="s">
        <v>30</v>
      </c>
      <c r="AW26" s="15">
        <f xml:space="preserve"> -0.129*AW20^6 + 1.0756*AW20^5 - 3.0752*AW20^4 + 3.1771*AW20^3 + 0.0649*AW20^2 - 0.7917*AW20 - 0.1795</f>
        <v>-0.18853103189334708</v>
      </c>
      <c r="BD26" s="14" t="s">
        <v>28</v>
      </c>
      <c r="BE26" s="15">
        <f xml:space="preserve"> -0.266*BF20^6 + 1.8555*BF20^5 - 3.4393*BF20^4 - 1.4822*BF20^3 + 8.492*BF20^2 - 1.321*BF20 - 0.0869</f>
        <v>6.4444053490552546</v>
      </c>
      <c r="BI26" s="14" t="s">
        <v>30</v>
      </c>
      <c r="BJ26" s="15">
        <f xml:space="preserve"> -0.129*BJ20^6 + 1.0756*BJ20^5 - 3.0752*BJ20^4 + 3.1771*BJ20^3 + 0.0649*BJ20^2 - 0.7917*BJ20 - 0.1795</f>
        <v>-0.327434488308601</v>
      </c>
    </row>
    <row r="29" spans="1:65" x14ac:dyDescent="0.35">
      <c r="B29" s="3" t="s">
        <v>31</v>
      </c>
      <c r="C29">
        <f>(I29+I30)*L4</f>
        <v>2.0058095575984516</v>
      </c>
      <c r="H29" s="3" t="s">
        <v>42</v>
      </c>
      <c r="I29" s="6">
        <f>C26*1.2*I6^2*I4*L3/2</f>
        <v>6.6655708866617772E-2</v>
      </c>
      <c r="Q29" s="21" t="s">
        <v>31</v>
      </c>
      <c r="R29" s="12">
        <f>(X29+X30)*Q6</f>
        <v>2.0266092460664282</v>
      </c>
      <c r="W29" s="21" t="s">
        <v>42</v>
      </c>
      <c r="X29" s="13">
        <f>R26*1.2*I$6^2*I$4*I$3/2</f>
        <v>6.7622948399606961E-2</v>
      </c>
      <c r="AD29" s="21" t="s">
        <v>31</v>
      </c>
      <c r="AE29" s="12">
        <f>(AK29+AK30)*AD6</f>
        <v>2.0467325374576961</v>
      </c>
      <c r="AJ29" s="21" t="s">
        <v>42</v>
      </c>
      <c r="AK29" s="13">
        <f>AE26*1.2*I$6^2*I$4*I$3/2</f>
        <v>6.8562759829470118E-2</v>
      </c>
      <c r="AQ29" s="21" t="s">
        <v>31</v>
      </c>
      <c r="AR29" s="12">
        <f>(AX29+AX30)*AQ6</f>
        <v>2.1477425715232892</v>
      </c>
      <c r="AW29" s="21" t="s">
        <v>42</v>
      </c>
      <c r="AX29" s="13">
        <f>AR26*1.2*I$6^2*I$4*I$3/2</f>
        <v>7.3312339529253298E-2</v>
      </c>
      <c r="BD29" s="21" t="s">
        <v>31</v>
      </c>
      <c r="BE29" s="12">
        <f>(BK29+BK30)*BD6</f>
        <v>2.5126874651966666</v>
      </c>
      <c r="BJ29" s="21" t="s">
        <v>42</v>
      </c>
      <c r="BK29" s="13">
        <f>BE26*1.2*I$6^2*I$4*I$3/2</f>
        <v>8.7215898519557369E-2</v>
      </c>
    </row>
    <row r="30" spans="1:65" x14ac:dyDescent="0.35">
      <c r="B30" s="3" t="s">
        <v>32</v>
      </c>
      <c r="C30">
        <f>(E20+I20)*D5/2</f>
        <v>18.709498902230354</v>
      </c>
      <c r="H30" s="3" t="s">
        <v>43</v>
      </c>
      <c r="I30" s="6">
        <f>H26*1.2*I6^2*I4*L3/2</f>
        <v>-5.7108161691121501E-4</v>
      </c>
      <c r="Q30" s="21" t="s">
        <v>32</v>
      </c>
      <c r="R30" s="12">
        <f>(T20+X20)*Q5/2</f>
        <v>23.3111026072662</v>
      </c>
      <c r="W30" s="21" t="s">
        <v>43</v>
      </c>
      <c r="X30" s="13">
        <f>W26*1.2*I$6^2*I$4*I$3/2</f>
        <v>-8.530419048648106E-4</v>
      </c>
      <c r="AD30" s="21" t="s">
        <v>32</v>
      </c>
      <c r="AE30" s="12">
        <f>(AG20+AK20)*AD5/2</f>
        <v>27.760899235429935</v>
      </c>
      <c r="AJ30" s="21" t="s">
        <v>43</v>
      </c>
      <c r="AK30" s="13">
        <f>AJ26*1.2*I$6^2*I$4*I$3/2</f>
        <v>-1.1298590810654315E-3</v>
      </c>
      <c r="AQ30" s="21" t="s">
        <v>32</v>
      </c>
      <c r="AR30" s="12">
        <f>(AT20+AX20)*AQ5/2</f>
        <v>51.834590494114892</v>
      </c>
      <c r="AW30" s="21" t="s">
        <v>43</v>
      </c>
      <c r="AX30" s="13">
        <f>AW26*1.2*I$6^2*I$4*I$3/2</f>
        <v>-2.5515004806158119E-3</v>
      </c>
      <c r="BD30" s="21" t="s">
        <v>32</v>
      </c>
      <c r="BE30" s="12">
        <f>(BG20+BK20)*BD5/2</f>
        <v>151.0439205043096</v>
      </c>
      <c r="BJ30" s="21" t="s">
        <v>43</v>
      </c>
      <c r="BK30" s="13">
        <f>BJ26*1.2*I$6^2*I$4*I$3/2</f>
        <v>-4.4313620198196636E-3</v>
      </c>
    </row>
    <row r="31" spans="1:65" x14ac:dyDescent="0.35">
      <c r="B31" s="3" t="s">
        <v>33</v>
      </c>
      <c r="C31" s="6">
        <f>C29/C30</f>
        <v>0.10720808548000928</v>
      </c>
      <c r="Q31" s="21" t="s">
        <v>33</v>
      </c>
      <c r="R31" s="13">
        <f>R29/R30</f>
        <v>8.6937511288493183E-2</v>
      </c>
      <c r="AD31" s="21" t="s">
        <v>33</v>
      </c>
      <c r="AE31" s="13">
        <f>AE29/AE30</f>
        <v>7.3727170006278014E-2</v>
      </c>
      <c r="AQ31" s="21" t="s">
        <v>33</v>
      </c>
      <c r="AR31" s="13">
        <f>AR29/AR30</f>
        <v>4.1434543054162568E-2</v>
      </c>
      <c r="BD31" s="21" t="s">
        <v>33</v>
      </c>
      <c r="BE31" s="13">
        <f>BE29/BE30</f>
        <v>1.6635475673613585E-2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24.515186326865059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2.5005490053402357</v>
      </c>
      <c r="J6" t="s">
        <v>12</v>
      </c>
      <c r="Q6">
        <f>L4</f>
        <v>24.515186326865059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24.515186326865059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24.515186326865059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24.515186326865059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9.3642011642571372</v>
      </c>
      <c r="F10" s="3" t="s">
        <v>22</v>
      </c>
      <c r="G10" s="8">
        <f>G20</f>
        <v>14.688304360710749</v>
      </c>
      <c r="H10" s="3"/>
      <c r="P10" s="21" t="s">
        <v>16</v>
      </c>
      <c r="Q10" s="10">
        <f>R20</f>
        <v>9.3932418026592526</v>
      </c>
      <c r="U10" s="21" t="s">
        <v>22</v>
      </c>
      <c r="V10" s="9">
        <f>V20</f>
        <v>14.601134342364187</v>
      </c>
      <c r="W10" s="22"/>
      <c r="AC10" s="21" t="s">
        <v>16</v>
      </c>
      <c r="AD10" s="10">
        <f>AE20</f>
        <v>9.4097140115587781</v>
      </c>
      <c r="AH10" s="21" t="s">
        <v>22</v>
      </c>
      <c r="AI10" s="9">
        <f>AI20</f>
        <v>14.54947244465022</v>
      </c>
      <c r="AJ10" s="22"/>
      <c r="AP10" s="21" t="s">
        <v>16</v>
      </c>
      <c r="AQ10" s="10">
        <f>AR20</f>
        <v>9.7253385491612452</v>
      </c>
      <c r="AU10" s="21" t="s">
        <v>22</v>
      </c>
      <c r="AV10" s="9">
        <f>AV20</f>
        <v>13.038647006319486</v>
      </c>
      <c r="AW10" s="22"/>
      <c r="BC10" s="21" t="s">
        <v>16</v>
      </c>
      <c r="BD10" s="10">
        <f>BE20</f>
        <v>10.567661064980117</v>
      </c>
      <c r="BH10" s="21" t="s">
        <v>22</v>
      </c>
      <c r="BI10" s="9">
        <f>BI20</f>
        <v>4.5679751095956984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2.6</v>
      </c>
      <c r="B15">
        <v>2.5005489999999999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2.6266844778449476</v>
      </c>
      <c r="G15">
        <f t="shared" ref="G15:G20" si="2" xml:space="preserve"> 0.9808*H15^6 - 9.1296*H15^5 + 32.097*H15^4 - 52.719*H15^3 + 35.366*H15^2 + 6.8355*H15 + 0.7557</f>
        <v>17.461109356799852</v>
      </c>
      <c r="H15">
        <f t="shared" ref="H15:H20" si="3">A15-D15</f>
        <v>2.4</v>
      </c>
      <c r="I15">
        <f t="shared" ref="I15:I20" si="4">1.2*B15^2*G15*(H15^2+1)/2</f>
        <v>442.833550643244</v>
      </c>
      <c r="K15">
        <f t="shared" ref="K15:K20" si="5">E15-I15</f>
        <v>-440.20686616539905</v>
      </c>
      <c r="P15">
        <v>2.6</v>
      </c>
      <c r="Q15">
        <v>2.5005489999999999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29.422483763081431</v>
      </c>
      <c r="V15" s="12">
        <f t="shared" ref="V15:V20" si="7" xml:space="preserve"> 0.9808*W15^6 - 9.1296*W15^5 + 32.097*W15^4 - 52.719*W15^3 + 35.366*W15^2 + 6.8355*W15 + 0.7557</f>
        <v>17.461109356799852</v>
      </c>
      <c r="W15" s="12">
        <f t="shared" ref="W15:W20" si="8">P15-S15</f>
        <v>2.4</v>
      </c>
      <c r="X15" s="12">
        <f>1.2*Q15^2*V15*(W15^2+1)/2 + Q$3</f>
        <v>477.97137151088896</v>
      </c>
      <c r="Y15" s="12"/>
      <c r="Z15" s="12">
        <f t="shared" ref="Z15:Z20" si="9">T15-X15</f>
        <v>-448.5488877478075</v>
      </c>
      <c r="AC15">
        <v>2.6</v>
      </c>
      <c r="AD15">
        <v>2.5005489999999999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55.298847923963812</v>
      </c>
      <c r="AI15" s="12">
        <f t="shared" ref="AI15:AI20" si="11" xml:space="preserve"> 0.9808*AJ15^6 - 9.1296*AJ15^5 + 32.097*AJ15^4 - 52.719*AJ15^3 + 35.366*AJ15^2 + 6.8355*AJ15 + 0.7557</f>
        <v>17.461109356799852</v>
      </c>
      <c r="AJ15" s="12">
        <f t="shared" ref="AJ15:AJ20" si="12">AC15-AF15</f>
        <v>2.4</v>
      </c>
      <c r="AK15" s="12">
        <f>1.2*AD15^2*AI15*(AJ15^2+1)/2 + AD$3</f>
        <v>511.90352031198813</v>
      </c>
      <c r="AL15" s="12"/>
      <c r="AM15" s="12">
        <f t="shared" ref="AM15:AM20" si="13">AG15-AK15</f>
        <v>-456.60467238802431</v>
      </c>
      <c r="AP15">
        <v>2.6</v>
      </c>
      <c r="AQ15">
        <v>2.5005489999999999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194.55401491731106</v>
      </c>
      <c r="AV15" s="12">
        <f t="shared" ref="AV15:AV20" si="15" xml:space="preserve"> 0.9808*AW15^6 - 9.1296*AW15^5 + 32.097*AW15^4 - 52.719*AW15^3 + 35.366*AW15^2 + 6.8355*AW15 + 0.7557</f>
        <v>17.461109356799852</v>
      </c>
      <c r="AW15" s="12">
        <f t="shared" ref="AW15:AW20" si="16">AP15-AS15</f>
        <v>2.4</v>
      </c>
      <c r="AX15" s="12">
        <f>1.2*AQ15^2*AV15*(AW15^2+1)/2 + AQ$3</f>
        <v>694.51136345261625</v>
      </c>
      <c r="AY15" s="12"/>
      <c r="AZ15" s="12">
        <f t="shared" ref="AZ15:AZ20" si="17">AT15-AX15</f>
        <v>-499.95734853530519</v>
      </c>
      <c r="BC15">
        <v>2.6</v>
      </c>
      <c r="BD15">
        <v>2.5005489999999999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753.76112929320959</v>
      </c>
      <c r="BI15" s="12">
        <f t="shared" ref="BI15:BI20" si="19" xml:space="preserve"> 0.9808*BJ15^6 - 9.1296*BJ15^5 + 32.097*BJ15^4 - 52.719*BJ15^3 + 35.366*BJ15^2 + 6.8355*BJ15 + 0.7557</f>
        <v>17.461109356799852</v>
      </c>
      <c r="BJ15" s="12">
        <f t="shared" ref="BJ15:BJ20" si="20">BC15-BF15</f>
        <v>2.4</v>
      </c>
      <c r="BK15" s="12">
        <f>1.2*BD15^2*BI15*(BJ15^2+1)/2 + BD$3</f>
        <v>1427.809863105098</v>
      </c>
      <c r="BL15" s="12"/>
      <c r="BM15" s="12">
        <f t="shared" ref="BM15:BM20" si="21">BG15-BK15</f>
        <v>-674.04873381188838</v>
      </c>
    </row>
    <row r="16" spans="1:65" x14ac:dyDescent="0.35">
      <c r="A16">
        <v>2.6</v>
      </c>
      <c r="B16">
        <v>2.5005489999999999</v>
      </c>
      <c r="C16">
        <f t="shared" si="0"/>
        <v>6.8491999999999997</v>
      </c>
      <c r="D16">
        <v>1</v>
      </c>
      <c r="E16">
        <f t="shared" si="1"/>
        <v>51.391563742026868</v>
      </c>
      <c r="G16">
        <f t="shared" si="2"/>
        <v>17.367634156800026</v>
      </c>
      <c r="H16">
        <f t="shared" si="3"/>
        <v>1.6</v>
      </c>
      <c r="I16">
        <f t="shared" si="4"/>
        <v>231.95975917113782</v>
      </c>
      <c r="K16">
        <f t="shared" si="5"/>
        <v>-180.56819542911094</v>
      </c>
      <c r="P16">
        <v>2.6</v>
      </c>
      <c r="Q16">
        <v>2.5005489999999999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31.283818522006179</v>
      </c>
      <c r="V16" s="12">
        <f t="shared" si="7"/>
        <v>17.79979496982612</v>
      </c>
      <c r="W16" s="12">
        <f t="shared" si="8"/>
        <v>2.33</v>
      </c>
      <c r="X16" s="12">
        <f t="shared" ref="X16:X20" si="23">1.2*Q16^2*V16*(W16^2+1)/2 + Q$3</f>
        <v>464.45044493627637</v>
      </c>
      <c r="Y16" s="12"/>
      <c r="Z16" s="12">
        <f t="shared" si="9"/>
        <v>-433.16662641427018</v>
      </c>
      <c r="AC16">
        <v>2.6</v>
      </c>
      <c r="AD16">
        <v>2.5005489999999999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57.160182682888561</v>
      </c>
      <c r="AI16" s="12">
        <f t="shared" si="11"/>
        <v>17.79979496982612</v>
      </c>
      <c r="AJ16" s="12">
        <f t="shared" si="12"/>
        <v>2.33</v>
      </c>
      <c r="AK16" s="12">
        <f t="shared" ref="AK16:AK20" si="25">1.2*AD16^2*AI16*(AJ16^2+1)/2 + AD$3</f>
        <v>498.3825937373756</v>
      </c>
      <c r="AL16" s="12"/>
      <c r="AM16" s="12">
        <f t="shared" si="13"/>
        <v>-441.22241105448705</v>
      </c>
      <c r="AP16">
        <v>2.6</v>
      </c>
      <c r="AQ16">
        <v>2.5005489999999999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196.41534967623582</v>
      </c>
      <c r="AV16" s="12">
        <f t="shared" si="15"/>
        <v>17.79979496982612</v>
      </c>
      <c r="AW16" s="12">
        <f t="shared" si="16"/>
        <v>2.33</v>
      </c>
      <c r="AX16" s="12">
        <f t="shared" ref="AX16:AX20" si="27">1.2*AQ16^2*AV16*(AW16^2+1)/2 + AQ$3</f>
        <v>680.99043687800372</v>
      </c>
      <c r="AY16" s="12"/>
      <c r="AZ16" s="12">
        <f t="shared" si="17"/>
        <v>-484.57508720176793</v>
      </c>
      <c r="BC16">
        <v>2.6</v>
      </c>
      <c r="BD16">
        <v>2.5005489999999999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755.62246405213432</v>
      </c>
      <c r="BI16" s="12">
        <f t="shared" si="19"/>
        <v>17.79979496982612</v>
      </c>
      <c r="BJ16" s="12">
        <f t="shared" si="20"/>
        <v>2.33</v>
      </c>
      <c r="BK16" s="12">
        <f t="shared" ref="BK16:BK20" si="29">1.2*BD16^2*BI16*(BJ16^2+1)/2 + BD$3</f>
        <v>1414.2889365304854</v>
      </c>
      <c r="BL16" s="12"/>
      <c r="BM16" s="12">
        <f t="shared" si="21"/>
        <v>-658.66647247835112</v>
      </c>
    </row>
    <row r="17" spans="1:65" x14ac:dyDescent="0.35">
      <c r="A17">
        <v>2.6</v>
      </c>
      <c r="B17">
        <v>2.5005489999999999</v>
      </c>
      <c r="C17">
        <f t="shared" si="0"/>
        <v>8.5686292327999976</v>
      </c>
      <c r="D17">
        <v>1.3</v>
      </c>
      <c r="E17">
        <f t="shared" si="1"/>
        <v>86.474014266187638</v>
      </c>
      <c r="G17">
        <f t="shared" si="2"/>
        <v>16.09555723919998</v>
      </c>
      <c r="H17">
        <f t="shared" si="3"/>
        <v>1.3</v>
      </c>
      <c r="I17">
        <f t="shared" si="4"/>
        <v>162.43525171995338</v>
      </c>
      <c r="K17">
        <f t="shared" si="5"/>
        <v>-75.961237453765747</v>
      </c>
      <c r="P17">
        <v>2.6</v>
      </c>
      <c r="Q17">
        <v>2.5005489999999999</v>
      </c>
      <c r="R17" s="12">
        <f t="shared" si="6"/>
        <v>1.3183871067999997</v>
      </c>
      <c r="S17" s="12">
        <v>0.3</v>
      </c>
      <c r="T17" s="12">
        <f t="shared" si="22"/>
        <v>32.187073652242752</v>
      </c>
      <c r="V17" s="12">
        <f t="shared" si="7"/>
        <v>17.918304103200086</v>
      </c>
      <c r="W17" s="12">
        <f t="shared" si="8"/>
        <v>2.3000000000000003</v>
      </c>
      <c r="X17" s="12">
        <f t="shared" si="23"/>
        <v>457.97146628445824</v>
      </c>
      <c r="Y17" s="12"/>
      <c r="Z17" s="12">
        <f t="shared" si="9"/>
        <v>-425.78439263221549</v>
      </c>
      <c r="AC17">
        <v>2.6</v>
      </c>
      <c r="AD17">
        <v>2.5005489999999999</v>
      </c>
      <c r="AE17" s="12">
        <f t="shared" si="10"/>
        <v>1.3183871067999997</v>
      </c>
      <c r="AF17" s="12">
        <v>0.3</v>
      </c>
      <c r="AG17" s="12">
        <f t="shared" si="24"/>
        <v>58.063437813125134</v>
      </c>
      <c r="AI17" s="12">
        <f t="shared" si="11"/>
        <v>17.918304103200086</v>
      </c>
      <c r="AJ17" s="12">
        <f t="shared" si="12"/>
        <v>2.3000000000000003</v>
      </c>
      <c r="AK17" s="12">
        <f t="shared" si="25"/>
        <v>491.90361508555748</v>
      </c>
      <c r="AL17" s="12"/>
      <c r="AM17" s="12">
        <f t="shared" si="13"/>
        <v>-433.84017727243236</v>
      </c>
      <c r="AP17">
        <v>2.6</v>
      </c>
      <c r="AQ17">
        <v>2.5005489999999999</v>
      </c>
      <c r="AR17" s="12">
        <f t="shared" si="14"/>
        <v>1.3183871067999997</v>
      </c>
      <c r="AS17" s="12">
        <v>0.3</v>
      </c>
      <c r="AT17" s="12">
        <f t="shared" si="26"/>
        <v>197.31860480647239</v>
      </c>
      <c r="AV17" s="12">
        <f t="shared" si="15"/>
        <v>17.918304103200086</v>
      </c>
      <c r="AW17" s="12">
        <f t="shared" si="16"/>
        <v>2.3000000000000003</v>
      </c>
      <c r="AX17" s="12">
        <f t="shared" si="27"/>
        <v>674.5114582261856</v>
      </c>
      <c r="AY17" s="12"/>
      <c r="AZ17" s="12">
        <f t="shared" si="17"/>
        <v>-477.19285341971317</v>
      </c>
      <c r="BC17">
        <v>2.6</v>
      </c>
      <c r="BD17">
        <v>2.5005489999999999</v>
      </c>
      <c r="BE17" s="12">
        <f t="shared" si="18"/>
        <v>1.3183871067999997</v>
      </c>
      <c r="BF17" s="12">
        <v>0.3</v>
      </c>
      <c r="BG17" s="12">
        <f t="shared" si="28"/>
        <v>756.52571918237095</v>
      </c>
      <c r="BI17" s="12">
        <f t="shared" si="19"/>
        <v>17.918304103200086</v>
      </c>
      <c r="BJ17" s="12">
        <f t="shared" si="20"/>
        <v>2.3000000000000003</v>
      </c>
      <c r="BK17" s="12">
        <f t="shared" si="29"/>
        <v>1407.8099578786673</v>
      </c>
      <c r="BL17" s="12"/>
      <c r="BM17" s="12">
        <f t="shared" si="21"/>
        <v>-651.28423869629637</v>
      </c>
    </row>
    <row r="18" spans="1:65" x14ac:dyDescent="0.35">
      <c r="A18">
        <v>2.6</v>
      </c>
      <c r="B18">
        <v>2.5005489999999999</v>
      </c>
      <c r="C18">
        <f t="shared" si="0"/>
        <v>9.2762312499999986</v>
      </c>
      <c r="D18">
        <v>1.5</v>
      </c>
      <c r="E18">
        <f t="shared" si="1"/>
        <v>113.1037271581359</v>
      </c>
      <c r="G18">
        <f t="shared" si="2"/>
        <v>14.926073632799994</v>
      </c>
      <c r="H18">
        <f t="shared" si="3"/>
        <v>1.1000000000000001</v>
      </c>
      <c r="I18">
        <f t="shared" si="4"/>
        <v>123.75417016478441</v>
      </c>
      <c r="K18">
        <f t="shared" si="5"/>
        <v>-10.650443006648516</v>
      </c>
      <c r="P18">
        <v>2.6</v>
      </c>
      <c r="Q18">
        <v>2.5005489999999999</v>
      </c>
      <c r="R18" s="12">
        <f t="shared" si="6"/>
        <v>1.6740794179968745</v>
      </c>
      <c r="S18" s="12">
        <v>0.35</v>
      </c>
      <c r="T18" s="12">
        <f t="shared" si="22"/>
        <v>33.845722642074058</v>
      </c>
      <c r="V18" s="12">
        <f t="shared" si="7"/>
        <v>18.081062109375079</v>
      </c>
      <c r="W18" s="12">
        <f t="shared" si="8"/>
        <v>2.25</v>
      </c>
      <c r="X18" s="12">
        <f t="shared" si="23"/>
        <v>446.38002535866735</v>
      </c>
      <c r="Y18" s="12"/>
      <c r="Z18" s="12">
        <f t="shared" si="9"/>
        <v>-412.53430271659329</v>
      </c>
      <c r="AC18">
        <v>2.6</v>
      </c>
      <c r="AD18">
        <v>2.5005489999999999</v>
      </c>
      <c r="AE18" s="12">
        <f t="shared" si="10"/>
        <v>1.6740794179968745</v>
      </c>
      <c r="AF18" s="12">
        <v>0.35</v>
      </c>
      <c r="AG18" s="12">
        <f t="shared" si="24"/>
        <v>59.72208680295644</v>
      </c>
      <c r="AI18" s="12">
        <f t="shared" si="11"/>
        <v>18.081062109375079</v>
      </c>
      <c r="AJ18" s="12">
        <f t="shared" si="12"/>
        <v>2.25</v>
      </c>
      <c r="AK18" s="12">
        <f t="shared" si="25"/>
        <v>480.31217415976653</v>
      </c>
      <c r="AL18" s="12"/>
      <c r="AM18" s="12">
        <f t="shared" si="13"/>
        <v>-420.5900873568101</v>
      </c>
      <c r="AP18">
        <v>2.6</v>
      </c>
      <c r="AQ18">
        <v>2.5005489999999999</v>
      </c>
      <c r="AR18" s="12">
        <f t="shared" si="14"/>
        <v>1.6740794179968745</v>
      </c>
      <c r="AS18" s="12">
        <v>0.35</v>
      </c>
      <c r="AT18" s="12">
        <f t="shared" si="26"/>
        <v>198.9772537963037</v>
      </c>
      <c r="AV18" s="12">
        <f t="shared" si="15"/>
        <v>18.081062109375079</v>
      </c>
      <c r="AW18" s="12">
        <f t="shared" si="16"/>
        <v>2.25</v>
      </c>
      <c r="AX18" s="12">
        <f t="shared" si="27"/>
        <v>662.92001730039465</v>
      </c>
      <c r="AY18" s="12"/>
      <c r="AZ18" s="12">
        <f t="shared" si="17"/>
        <v>-463.94276350409098</v>
      </c>
      <c r="BC18">
        <v>2.6</v>
      </c>
      <c r="BD18">
        <v>2.5005489999999999</v>
      </c>
      <c r="BE18" s="12">
        <f t="shared" si="18"/>
        <v>1.6740794179968745</v>
      </c>
      <c r="BF18" s="12">
        <v>0.35</v>
      </c>
      <c r="BG18" s="12">
        <f t="shared" si="28"/>
        <v>758.1843681722022</v>
      </c>
      <c r="BI18" s="12">
        <f t="shared" si="19"/>
        <v>18.081062109375079</v>
      </c>
      <c r="BJ18" s="12">
        <f t="shared" si="20"/>
        <v>2.25</v>
      </c>
      <c r="BK18" s="12">
        <f t="shared" si="29"/>
        <v>1396.2185169528764</v>
      </c>
      <c r="BL18" s="12"/>
      <c r="BM18" s="12">
        <f t="shared" si="21"/>
        <v>-638.03414878067417</v>
      </c>
    </row>
    <row r="19" spans="1:65" x14ac:dyDescent="0.35">
      <c r="A19">
        <v>2.6</v>
      </c>
      <c r="B19">
        <v>2.5005489999999999</v>
      </c>
      <c r="C19">
        <f t="shared" si="0"/>
        <v>9.4026962935968736</v>
      </c>
      <c r="D19">
        <v>1.55</v>
      </c>
      <c r="E19">
        <f t="shared" si="1"/>
        <v>120.02522574099386</v>
      </c>
      <c r="G19">
        <f t="shared" si="2"/>
        <v>14.571687382574993</v>
      </c>
      <c r="H19">
        <f t="shared" si="3"/>
        <v>1.05</v>
      </c>
      <c r="I19">
        <f t="shared" si="4"/>
        <v>114.93911234147113</v>
      </c>
      <c r="K19">
        <f t="shared" si="5"/>
        <v>5.0861133995227306</v>
      </c>
      <c r="P19">
        <v>2.6</v>
      </c>
      <c r="Q19">
        <v>2.5005489999999999</v>
      </c>
      <c r="R19" s="12">
        <f t="shared" si="6"/>
        <v>1.7475255629627389</v>
      </c>
      <c r="S19" s="12">
        <v>0.36</v>
      </c>
      <c r="T19" s="12">
        <f t="shared" si="22"/>
        <v>34.201569112957515</v>
      </c>
      <c r="V19" s="12">
        <f t="shared" si="7"/>
        <v>18.108512456774815</v>
      </c>
      <c r="W19" s="12">
        <f t="shared" si="8"/>
        <v>2.2400000000000002</v>
      </c>
      <c r="X19" s="12">
        <f t="shared" si="23"/>
        <v>443.95400590855678</v>
      </c>
      <c r="Y19" s="12"/>
      <c r="Z19" s="12">
        <f t="shared" si="9"/>
        <v>-409.75243679559924</v>
      </c>
      <c r="AC19">
        <v>2.6</v>
      </c>
      <c r="AD19">
        <v>2.5005489999999999</v>
      </c>
      <c r="AE19" s="12">
        <f t="shared" si="10"/>
        <v>1.7475255629627389</v>
      </c>
      <c r="AF19" s="12">
        <v>0.36</v>
      </c>
      <c r="AG19" s="12">
        <f t="shared" si="24"/>
        <v>60.077933273839896</v>
      </c>
      <c r="AI19" s="12">
        <f t="shared" si="11"/>
        <v>18.108512456774815</v>
      </c>
      <c r="AJ19" s="12">
        <f t="shared" si="12"/>
        <v>2.2400000000000002</v>
      </c>
      <c r="AK19" s="12">
        <f t="shared" si="25"/>
        <v>477.88615470965601</v>
      </c>
      <c r="AL19" s="12"/>
      <c r="AM19" s="12">
        <f t="shared" si="13"/>
        <v>-417.80822143581611</v>
      </c>
      <c r="AP19">
        <v>2.6</v>
      </c>
      <c r="AQ19">
        <v>2.5005489999999999</v>
      </c>
      <c r="AR19" s="12">
        <f t="shared" si="14"/>
        <v>1.7475255629627389</v>
      </c>
      <c r="AS19" s="12">
        <v>0.36</v>
      </c>
      <c r="AT19" s="12">
        <f t="shared" si="26"/>
        <v>199.33310026718715</v>
      </c>
      <c r="AV19" s="12">
        <f t="shared" si="15"/>
        <v>18.108512456774815</v>
      </c>
      <c r="AW19" s="12">
        <f t="shared" si="16"/>
        <v>2.2400000000000002</v>
      </c>
      <c r="AX19" s="12">
        <f t="shared" si="27"/>
        <v>660.49399785028413</v>
      </c>
      <c r="AY19" s="12"/>
      <c r="AZ19" s="12">
        <f t="shared" si="17"/>
        <v>-461.16089758309698</v>
      </c>
      <c r="BC19">
        <v>2.6</v>
      </c>
      <c r="BD19">
        <v>2.5005489999999999</v>
      </c>
      <c r="BE19" s="12">
        <f t="shared" si="18"/>
        <v>1.7475255629627389</v>
      </c>
      <c r="BF19" s="12">
        <v>0.36</v>
      </c>
      <c r="BG19" s="12">
        <f t="shared" si="28"/>
        <v>758.54021464308573</v>
      </c>
      <c r="BI19" s="12">
        <f t="shared" si="19"/>
        <v>18.108512456774815</v>
      </c>
      <c r="BJ19" s="12">
        <f t="shared" si="20"/>
        <v>2.2400000000000002</v>
      </c>
      <c r="BK19" s="12">
        <f t="shared" si="29"/>
        <v>1393.7924975027659</v>
      </c>
      <c r="BL19" s="12"/>
      <c r="BM19" s="12">
        <f t="shared" si="21"/>
        <v>-635.25228285968012</v>
      </c>
    </row>
    <row r="20" spans="1:65" x14ac:dyDescent="0.35">
      <c r="A20" s="2">
        <v>2.6</v>
      </c>
      <c r="B20" s="2">
        <v>2.5005489999999999</v>
      </c>
      <c r="C20" s="2">
        <f t="shared" si="0"/>
        <v>9.3642011642571372</v>
      </c>
      <c r="D20" s="2">
        <v>1.534</v>
      </c>
      <c r="E20" s="2">
        <f t="shared" si="1"/>
        <v>117.80032331128133</v>
      </c>
      <c r="F20" s="2"/>
      <c r="G20" s="2">
        <f t="shared" si="2"/>
        <v>14.688304360710749</v>
      </c>
      <c r="H20" s="2">
        <f t="shared" si="3"/>
        <v>1.0660000000000001</v>
      </c>
      <c r="I20" s="2">
        <f t="shared" si="4"/>
        <v>117.72461443975011</v>
      </c>
      <c r="K20">
        <f t="shared" si="5"/>
        <v>7.5708871531219302E-2</v>
      </c>
      <c r="P20" s="2">
        <v>2.6</v>
      </c>
      <c r="Q20" s="2">
        <v>2.5005489999999999</v>
      </c>
      <c r="R20" s="18">
        <f t="shared" si="6"/>
        <v>9.3932418026592526</v>
      </c>
      <c r="S20" s="18">
        <v>1.546</v>
      </c>
      <c r="T20" s="18">
        <f t="shared" si="22"/>
        <v>146.26392488379855</v>
      </c>
      <c r="U20" s="2"/>
      <c r="V20" s="18">
        <f t="shared" si="7"/>
        <v>14.601134342364187</v>
      </c>
      <c r="W20" s="18">
        <f t="shared" si="8"/>
        <v>1.054</v>
      </c>
      <c r="X20" s="18">
        <f t="shared" si="23"/>
        <v>150.7702202739577</v>
      </c>
      <c r="Y20" s="12"/>
      <c r="Z20" s="12">
        <f t="shared" si="9"/>
        <v>-4.5062953901591527</v>
      </c>
      <c r="AC20" s="2">
        <v>2.6</v>
      </c>
      <c r="AD20" s="2">
        <v>2.5005489999999999</v>
      </c>
      <c r="AE20" s="18">
        <f t="shared" si="10"/>
        <v>9.4097140115587781</v>
      </c>
      <c r="AF20" s="18">
        <v>1.5529999999999999</v>
      </c>
      <c r="AG20" s="18">
        <f t="shared" si="24"/>
        <v>173.11559585211586</v>
      </c>
      <c r="AH20" s="2"/>
      <c r="AI20" s="18">
        <f t="shared" si="11"/>
        <v>14.54947244465022</v>
      </c>
      <c r="AJ20" s="18">
        <f t="shared" si="12"/>
        <v>1.0470000000000002</v>
      </c>
      <c r="AK20" s="18">
        <f t="shared" si="25"/>
        <v>183.49046316481582</v>
      </c>
      <c r="AL20" s="12"/>
      <c r="AM20" s="12">
        <f t="shared" si="13"/>
        <v>-10.374867312699962</v>
      </c>
      <c r="AP20" s="2">
        <v>2.6</v>
      </c>
      <c r="AQ20" s="2">
        <v>2.5005489999999999</v>
      </c>
      <c r="AR20" s="18">
        <f t="shared" si="14"/>
        <v>9.7253385491612452</v>
      </c>
      <c r="AS20" s="18">
        <v>1.728</v>
      </c>
      <c r="AT20" s="18">
        <f t="shared" si="26"/>
        <v>337.36009792025811</v>
      </c>
      <c r="AU20" s="2"/>
      <c r="AV20" s="18">
        <f t="shared" si="15"/>
        <v>13.038647006319486</v>
      </c>
      <c r="AW20" s="18">
        <f t="shared" si="16"/>
        <v>0.87200000000000011</v>
      </c>
      <c r="AX20" s="18">
        <f t="shared" si="27"/>
        <v>337.78946648672525</v>
      </c>
      <c r="AY20" s="12"/>
      <c r="AZ20" s="12">
        <f t="shared" si="17"/>
        <v>-0.42936856646713295</v>
      </c>
      <c r="BC20" s="2">
        <v>2.6</v>
      </c>
      <c r="BD20" s="2">
        <v>2.5005489999999999</v>
      </c>
      <c r="BE20" s="18">
        <f t="shared" si="18"/>
        <v>10.567661064980117</v>
      </c>
      <c r="BF20" s="18">
        <v>2.3140000000000001</v>
      </c>
      <c r="BG20" s="18">
        <f t="shared" si="28"/>
        <v>1003.0696210556457</v>
      </c>
      <c r="BH20" s="2"/>
      <c r="BI20" s="18">
        <f t="shared" si="19"/>
        <v>4.5679751095956984</v>
      </c>
      <c r="BJ20" s="18">
        <f t="shared" si="20"/>
        <v>0.28600000000000003</v>
      </c>
      <c r="BK20" s="18">
        <f t="shared" si="29"/>
        <v>1003.5155167052559</v>
      </c>
      <c r="BL20" s="12"/>
      <c r="BM20" s="12">
        <f t="shared" si="21"/>
        <v>-0.44589564961017913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5.7698467918691252</v>
      </c>
      <c r="G26" s="3" t="s">
        <v>30</v>
      </c>
      <c r="H26" s="7">
        <f xml:space="preserve"> -0.129*H20^6 + 1.0756*H20^5 - 3.0752*H20^4 + 3.1771*H20^3 + 0.0649*H20^2 - 0.7917*H20 - 0.1795</f>
        <v>0.21917838198984552</v>
      </c>
      <c r="Q26" s="14" t="s">
        <v>28</v>
      </c>
      <c r="R26" s="15">
        <f xml:space="preserve"> -0.266*S20^6 + 1.8555*S20^5 - 3.4393*S20^4 - 1.4822*S20^3 + 8.492*S20^2 - 1.321*S20 - 0.0869</f>
        <v>5.7986591733921795</v>
      </c>
      <c r="V26" s="14" t="s">
        <v>30</v>
      </c>
      <c r="W26" s="15">
        <f xml:space="preserve"> -0.129*W20^6 + 1.0756*W20^5 - 3.0752*W20^4 + 3.1771*W20^3 + 0.0649*W20^2 - 0.7917*W20 - 0.1795</f>
        <v>0.20527529007682455</v>
      </c>
      <c r="AD26" s="14" t="s">
        <v>28</v>
      </c>
      <c r="AE26" s="15">
        <f xml:space="preserve"> -0.266*AF20^6 + 1.8555*AF20^5 - 3.4393*AF20^4 - 1.4822*AF20^3 + 8.492*AF20^2 - 1.321*AF20 - 0.0869</f>
        <v>5.8152077773704924</v>
      </c>
      <c r="AI26" s="14" t="s">
        <v>30</v>
      </c>
      <c r="AJ26" s="15">
        <f xml:space="preserve"> -0.129*AJ20^6 + 1.0756*AJ20^5 - 3.0752*AJ20^4 + 3.1771*AJ20^3 + 0.0649*AJ20^2 - 0.7917*AJ20 - 0.1795</f>
        <v>0.19714056346950681</v>
      </c>
      <c r="AQ26" s="14" t="s">
        <v>28</v>
      </c>
      <c r="AR26" s="15">
        <f xml:space="preserve"> -0.266*AS20^6 + 1.8555*AS20^5 - 3.4393*AS20^4 - 1.4822*AS20^3 + 8.492*AS20^2 - 1.321*AS20 - 0.0869</f>
        <v>6.1803392975082758</v>
      </c>
      <c r="AV26" s="14" t="s">
        <v>30</v>
      </c>
      <c r="AW26" s="15">
        <f xml:space="preserve"> -0.129*AW20^6 + 1.0756*AW20^5 - 3.0752*AW20^4 + 3.1771*AW20^3 + 0.0649*AW20^2 - 0.7917*AW20 - 0.1795</f>
        <v>-6.3745847339752304E-3</v>
      </c>
      <c r="BD26" s="14" t="s">
        <v>28</v>
      </c>
      <c r="BE26" s="15">
        <f xml:space="preserve"> -0.266*BF20^6 + 1.8555*BF20^5 - 3.4393*BF20^4 - 1.4822*BF20^3 + 8.492*BF20^2 - 1.321*BF20 - 0.0869</f>
        <v>7.6195439877914062</v>
      </c>
      <c r="BI26" s="14" t="s">
        <v>30</v>
      </c>
      <c r="BJ26" s="15">
        <f xml:space="preserve"> -0.129*BJ20^6 + 1.0756*BJ20^5 - 3.0752*BJ20^4 + 3.1771*BJ20^3 + 0.0649*BJ20^2 - 0.7917*BJ20 - 0.1795</f>
        <v>-0.34488097230178727</v>
      </c>
    </row>
    <row r="29" spans="1:65" x14ac:dyDescent="0.35">
      <c r="B29" s="3" t="s">
        <v>31</v>
      </c>
      <c r="C29">
        <f>(I29+I30)*L4</f>
        <v>1.2962717022381278</v>
      </c>
      <c r="H29" s="3" t="s">
        <v>42</v>
      </c>
      <c r="I29" s="6">
        <f>C26*1.2*I6^2*I4*L3/2</f>
        <v>5.0941178132889349E-2</v>
      </c>
      <c r="Q29" s="21" t="s">
        <v>31</v>
      </c>
      <c r="R29" s="12">
        <f>(X29+X30)*Q6</f>
        <v>1.2994986865404003</v>
      </c>
      <c r="W29" s="21" t="s">
        <v>42</v>
      </c>
      <c r="X29" s="13">
        <f>R26*1.2*I$6^2*I$4*I$3/2</f>
        <v>5.1195558658498272E-2</v>
      </c>
      <c r="AD29" s="21" t="s">
        <v>31</v>
      </c>
      <c r="AE29" s="12">
        <f>(AK29+AK30)*AD6</f>
        <v>1.3013197961242655</v>
      </c>
      <c r="AJ29" s="21" t="s">
        <v>42</v>
      </c>
      <c r="AK29" s="13">
        <f>AE26*1.2*I$6^2*I$4*I$3/2</f>
        <v>5.1341663990843993E-2</v>
      </c>
      <c r="AQ29" s="21" t="s">
        <v>31</v>
      </c>
      <c r="AR29" s="12">
        <f>(AX29+AX30)*AQ6</f>
        <v>1.3363002350897337</v>
      </c>
      <c r="AW29" s="21" t="s">
        <v>42</v>
      </c>
      <c r="AX29" s="13">
        <f>AR26*1.2*I$6^2*I$4*I$3/2</f>
        <v>5.4565359607074725E-2</v>
      </c>
      <c r="BD29" s="21" t="s">
        <v>31</v>
      </c>
      <c r="BE29" s="12">
        <f>(BK29+BK30)*BD6</f>
        <v>1.574536679434491</v>
      </c>
      <c r="BJ29" s="21" t="s">
        <v>42</v>
      </c>
      <c r="BK29" s="13">
        <f>BE26*1.2*I$6^2*I$4*I$3/2</f>
        <v>6.7271898470588065E-2</v>
      </c>
    </row>
    <row r="30" spans="1:65" x14ac:dyDescent="0.35">
      <c r="B30" s="3" t="s">
        <v>32</v>
      </c>
      <c r="C30">
        <f>(E20+I20)*D5/2</f>
        <v>17.664370331327358</v>
      </c>
      <c r="H30" s="3" t="s">
        <v>43</v>
      </c>
      <c r="I30" s="6">
        <f>H26*1.2*I6^2*I4*L3/2</f>
        <v>1.9350955757711289E-3</v>
      </c>
      <c r="Q30" s="21" t="s">
        <v>32</v>
      </c>
      <c r="R30" s="12">
        <f>(T20+X20)*Q5/2</f>
        <v>22.277560886831719</v>
      </c>
      <c r="W30" s="21" t="s">
        <v>43</v>
      </c>
      <c r="X30" s="13">
        <f>W26*1.2*I$6^2*I$4*I$3/2</f>
        <v>1.8123471030149394E-3</v>
      </c>
      <c r="AD30" s="21" t="s">
        <v>32</v>
      </c>
      <c r="AE30" s="12">
        <f>(AG20+AK20)*AD5/2</f>
        <v>26.745454426269877</v>
      </c>
      <c r="AJ30" s="21" t="s">
        <v>43</v>
      </c>
      <c r="AK30" s="13">
        <f>AJ26*1.2*I$6^2*I$4*I$3/2</f>
        <v>1.7405267285554842E-3</v>
      </c>
      <c r="AQ30" s="21" t="s">
        <v>32</v>
      </c>
      <c r="AR30" s="12">
        <f>(AT20+AX20)*AQ5/2</f>
        <v>50.636217330523749</v>
      </c>
      <c r="AW30" s="21" t="s">
        <v>43</v>
      </c>
      <c r="AX30" s="13">
        <f>AW26*1.2*I$6^2*I$4*I$3/2</f>
        <v>-5.6280325660334274E-5</v>
      </c>
      <c r="BD30" s="21" t="s">
        <v>32</v>
      </c>
      <c r="BE30" s="12">
        <f>(BG20+BK20)*BD5/2</f>
        <v>150.49388533206761</v>
      </c>
      <c r="BJ30" s="21" t="s">
        <v>43</v>
      </c>
      <c r="BK30" s="13">
        <f>BJ26*1.2*I$6^2*I$4*I$3/2</f>
        <v>-3.0449063343288723E-3</v>
      </c>
    </row>
    <row r="31" spans="1:65" x14ac:dyDescent="0.35">
      <c r="B31" s="3" t="s">
        <v>33</v>
      </c>
      <c r="C31" s="6">
        <f>C29/C30</f>
        <v>7.3383408404839631E-2</v>
      </c>
      <c r="Q31" s="21" t="s">
        <v>33</v>
      </c>
      <c r="R31" s="13">
        <f>R29/R30</f>
        <v>5.8332179772361659E-2</v>
      </c>
      <c r="AD31" s="21" t="s">
        <v>33</v>
      </c>
      <c r="AE31" s="13">
        <f>AE29/AE30</f>
        <v>4.8655736985574835E-2</v>
      </c>
      <c r="AQ31" s="21" t="s">
        <v>33</v>
      </c>
      <c r="AR31" s="13">
        <f>AR29/AR30</f>
        <v>2.6390206566322752E-2</v>
      </c>
      <c r="BD31" s="21" t="s">
        <v>33</v>
      </c>
      <c r="BE31" s="13">
        <f>BE29/BE30</f>
        <v>1.0462462816746648E-2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4" t="s">
        <v>14</v>
      </c>
      <c r="L2">
        <v>3.2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4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4" t="s">
        <v>37</v>
      </c>
      <c r="L4">
        <f>I6/L3</f>
        <v>19.918588890577862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2.0316960668389417</v>
      </c>
      <c r="J6" t="s">
        <v>12</v>
      </c>
      <c r="Q6">
        <f>L4</f>
        <v>19.918588890577862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19.918588890577862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19.918588890577862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19.918588890577862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4"/>
      <c r="H7" s="4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4" t="s">
        <v>16</v>
      </c>
      <c r="B8" s="27" t="s">
        <v>45</v>
      </c>
      <c r="C8" s="27"/>
      <c r="D8" s="27"/>
      <c r="E8" s="27"/>
      <c r="F8" s="4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4"/>
      <c r="F9" s="4"/>
      <c r="G9" s="4"/>
      <c r="H9" s="4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4" t="s">
        <v>16</v>
      </c>
      <c r="B10" s="7">
        <f>C20</f>
        <v>9.8969516081213644</v>
      </c>
      <c r="F10" s="4" t="s">
        <v>22</v>
      </c>
      <c r="G10" s="8">
        <f>G20</f>
        <v>16.209860347031984</v>
      </c>
      <c r="H10" s="4"/>
      <c r="P10" s="21" t="s">
        <v>16</v>
      </c>
      <c r="Q10" s="10">
        <f>R20</f>
        <v>9.92821000855775</v>
      </c>
      <c r="U10" s="21" t="s">
        <v>22</v>
      </c>
      <c r="V10" s="9">
        <f>V20</f>
        <v>16.054983963642204</v>
      </c>
      <c r="W10" s="22"/>
      <c r="AC10" s="21" t="s">
        <v>16</v>
      </c>
      <c r="AD10" s="10">
        <f>AE20</f>
        <v>9.9604410759608815</v>
      </c>
      <c r="AH10" s="21" t="s">
        <v>22</v>
      </c>
      <c r="AI10" s="9">
        <f>AI20</f>
        <v>15.888235071068625</v>
      </c>
      <c r="AJ10" s="22"/>
      <c r="AP10" s="21" t="s">
        <v>16</v>
      </c>
      <c r="AQ10" s="10">
        <f>AR20</f>
        <v>10.17513118838292</v>
      </c>
      <c r="AU10" s="21" t="s">
        <v>22</v>
      </c>
      <c r="AV10" s="9">
        <f>AV20</f>
        <v>14.787828347110196</v>
      </c>
      <c r="AW10" s="22"/>
      <c r="BC10" s="21" t="s">
        <v>16</v>
      </c>
      <c r="BD10" s="10">
        <f>BE20</f>
        <v>12.26305008960813</v>
      </c>
      <c r="BH10" s="21" t="s">
        <v>22</v>
      </c>
      <c r="BI10" s="9">
        <f>BI20</f>
        <v>7.6747103103739667</v>
      </c>
      <c r="BJ10" s="22"/>
    </row>
    <row r="13" spans="1:65" x14ac:dyDescent="0.35">
      <c r="A13" s="4" t="s">
        <v>14</v>
      </c>
      <c r="B13" s="4" t="s">
        <v>26</v>
      </c>
      <c r="C13" s="4" t="s">
        <v>17</v>
      </c>
      <c r="D13" s="4" t="s">
        <v>18</v>
      </c>
      <c r="E13" s="4" t="s">
        <v>20</v>
      </c>
      <c r="F13" s="4"/>
      <c r="G13" s="4" t="s">
        <v>39</v>
      </c>
      <c r="H13" s="4" t="s">
        <v>40</v>
      </c>
      <c r="I13" s="4" t="s">
        <v>20</v>
      </c>
      <c r="J13" s="4"/>
      <c r="K13" s="4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4" t="s">
        <v>15</v>
      </c>
      <c r="C14" s="4" t="s">
        <v>16</v>
      </c>
      <c r="D14" s="5" t="s">
        <v>19</v>
      </c>
      <c r="E14" s="4" t="s">
        <v>21</v>
      </c>
      <c r="F14" s="4"/>
      <c r="G14" s="4" t="s">
        <v>22</v>
      </c>
      <c r="H14" s="5" t="s">
        <v>23</v>
      </c>
      <c r="I14" s="4" t="s">
        <v>24</v>
      </c>
      <c r="J14" s="4"/>
      <c r="K14" s="4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3.2</v>
      </c>
      <c r="B15">
        <v>2.0316900000000002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1.7340118263367803</v>
      </c>
      <c r="G15">
        <f t="shared" ref="G15:G20" si="2" xml:space="preserve"> 0.9808*H15^6 - 9.1296*H15^5 + 32.097*H15^4 - 52.719*H15^3 + 35.366*H15^2 + 6.8355*H15 + 0.7557</f>
        <v>12.510600000000061</v>
      </c>
      <c r="H15">
        <f t="shared" ref="H15:H20" si="3">A15-D15</f>
        <v>3</v>
      </c>
      <c r="I15">
        <f t="shared" ref="I15:I20" si="4">1.2*B15^2*G15*(H15^2+1)/2</f>
        <v>309.84484501418956</v>
      </c>
      <c r="K15">
        <f t="shared" ref="K15:K20" si="5">E15-I15</f>
        <v>-308.11083318785279</v>
      </c>
      <c r="P15">
        <v>3.2</v>
      </c>
      <c r="Q15">
        <v>2.0316900000000002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28.529811111573263</v>
      </c>
      <c r="V15" s="12">
        <f t="shared" ref="V15:V20" si="7" xml:space="preserve"> 0.9808*W15^6 - 9.1296*W15^5 + 32.097*W15^4 - 52.719*W15^3 + 35.366*W15^2 + 6.8355*W15 + 0.7557</f>
        <v>12.510600000000061</v>
      </c>
      <c r="W15" s="12">
        <f t="shared" ref="W15:W20" si="8">P15-S15</f>
        <v>3</v>
      </c>
      <c r="X15" s="12">
        <f>1.2*Q15^2*V15*(W15^2+1)/2 + Q$3</f>
        <v>344.98266588183452</v>
      </c>
      <c r="Y15" s="12"/>
      <c r="Z15" s="12">
        <f t="shared" ref="Z15:Z20" si="9">T15-X15</f>
        <v>-316.45285477026124</v>
      </c>
      <c r="AC15">
        <v>3.2</v>
      </c>
      <c r="AD15">
        <v>2.0316900000000002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54.406175272455648</v>
      </c>
      <c r="AI15" s="12">
        <f t="shared" ref="AI15:AI20" si="11" xml:space="preserve"> 0.9808*AJ15^6 - 9.1296*AJ15^5 + 32.097*AJ15^4 - 52.719*AJ15^3 + 35.366*AJ15^2 + 6.8355*AJ15 + 0.7557</f>
        <v>12.510600000000061</v>
      </c>
      <c r="AJ15" s="12">
        <f t="shared" ref="AJ15:AJ20" si="12">AC15-AF15</f>
        <v>3</v>
      </c>
      <c r="AK15" s="12">
        <f>1.2*AD15^2*AI15*(AJ15^2+1)/2 + AD$3</f>
        <v>378.91481468293375</v>
      </c>
      <c r="AL15" s="12"/>
      <c r="AM15" s="12">
        <f t="shared" ref="AM15:AM20" si="13">AG15-AK15</f>
        <v>-324.50863941047811</v>
      </c>
      <c r="AP15">
        <v>3.2</v>
      </c>
      <c r="AQ15">
        <v>2.0316900000000002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193.66134226580289</v>
      </c>
      <c r="AV15" s="12">
        <f t="shared" ref="AV15:AV20" si="15" xml:space="preserve"> 0.9808*AW15^6 - 9.1296*AW15^5 + 32.097*AW15^4 - 52.719*AW15^3 + 35.366*AW15^2 + 6.8355*AW15 + 0.7557</f>
        <v>12.510600000000061</v>
      </c>
      <c r="AW15" s="12">
        <f t="shared" ref="AW15:AW20" si="16">AP15-AS15</f>
        <v>3</v>
      </c>
      <c r="AX15" s="12">
        <f>1.2*AQ15^2*AV15*(AW15^2+1)/2 + AQ$3</f>
        <v>561.52265782356176</v>
      </c>
      <c r="AY15" s="12"/>
      <c r="AZ15" s="12">
        <f t="shared" ref="AZ15:AZ20" si="17">AT15-AX15</f>
        <v>-367.86131555775887</v>
      </c>
      <c r="BC15">
        <v>3.2</v>
      </c>
      <c r="BD15">
        <v>2.0316900000000002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752.86845664170141</v>
      </c>
      <c r="BI15" s="12">
        <f t="shared" ref="BI15:BI20" si="19" xml:space="preserve"> 0.9808*BJ15^6 - 9.1296*BJ15^5 + 32.097*BJ15^4 - 52.719*BJ15^3 + 35.366*BJ15^2 + 6.8355*BJ15 + 0.7557</f>
        <v>12.510600000000061</v>
      </c>
      <c r="BJ15" s="12">
        <f t="shared" ref="BJ15:BJ20" si="20">BC15-BF15</f>
        <v>3</v>
      </c>
      <c r="BK15" s="12">
        <f>1.2*BD15^2*BI15*(BJ15^2+1)/2 + BD$3</f>
        <v>1294.8211574760435</v>
      </c>
      <c r="BL15" s="12"/>
      <c r="BM15" s="12">
        <f t="shared" ref="BM15:BM20" si="21">BG15-BK15</f>
        <v>-541.95270083434207</v>
      </c>
    </row>
    <row r="16" spans="1:65" x14ac:dyDescent="0.35">
      <c r="A16">
        <v>3.2</v>
      </c>
      <c r="B16">
        <v>2.0316900000000002</v>
      </c>
      <c r="C16">
        <f t="shared" si="0"/>
        <v>6.8491999999999997</v>
      </c>
      <c r="D16">
        <v>1</v>
      </c>
      <c r="E16">
        <f t="shared" si="1"/>
        <v>33.926259531456147</v>
      </c>
      <c r="G16">
        <f t="shared" si="2"/>
        <v>18.201833971199985</v>
      </c>
      <c r="H16">
        <f t="shared" si="3"/>
        <v>2.2000000000000002</v>
      </c>
      <c r="I16">
        <f t="shared" si="4"/>
        <v>263.26561033489827</v>
      </c>
      <c r="K16">
        <f t="shared" si="5"/>
        <v>-229.33935080344213</v>
      </c>
      <c r="P16">
        <v>3.2</v>
      </c>
      <c r="Q16">
        <v>2.0316900000000002</v>
      </c>
      <c r="R16" s="12">
        <f t="shared" si="6"/>
        <v>6.8491999999999997</v>
      </c>
      <c r="S16">
        <v>1</v>
      </c>
      <c r="T16" s="12">
        <f t="shared" ref="T16:T20" si="22">(1.2*Q16^2*R16*(S16^2+1)/2) + Q$4</f>
        <v>60.722058816692631</v>
      </c>
      <c r="V16" s="12">
        <f t="shared" si="7"/>
        <v>18.201833971199985</v>
      </c>
      <c r="W16" s="12">
        <f t="shared" si="8"/>
        <v>2.2000000000000002</v>
      </c>
      <c r="X16" s="12">
        <f t="shared" ref="X16:X20" si="23">1.2*Q16^2*V16*(W16^2+1)/2 + Q$3</f>
        <v>298.40343120254323</v>
      </c>
      <c r="Y16" s="12"/>
      <c r="Z16" s="12">
        <f t="shared" si="9"/>
        <v>-237.68137238585061</v>
      </c>
      <c r="AC16">
        <v>3.2</v>
      </c>
      <c r="AD16">
        <v>2.0316900000000002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55.634939713701094</v>
      </c>
      <c r="AI16" s="12">
        <f t="shared" si="11"/>
        <v>12.976466568368636</v>
      </c>
      <c r="AJ16" s="12">
        <f t="shared" si="12"/>
        <v>2.93</v>
      </c>
      <c r="AK16" s="12">
        <f t="shared" ref="AK16:AK20" si="25">1.2*AD16^2*AI16*(AJ16^2+1)/2 + AD$3</f>
        <v>377.11214014640825</v>
      </c>
      <c r="AL16" s="12"/>
      <c r="AM16" s="12">
        <f t="shared" si="13"/>
        <v>-321.47720043270715</v>
      </c>
      <c r="AP16">
        <v>3.2</v>
      </c>
      <c r="AQ16">
        <v>2.0316900000000002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194.89010670704835</v>
      </c>
      <c r="AV16" s="12">
        <f t="shared" si="15"/>
        <v>12.976466568368636</v>
      </c>
      <c r="AW16" s="12">
        <f t="shared" si="16"/>
        <v>2.93</v>
      </c>
      <c r="AX16" s="12">
        <f t="shared" ref="AX16:AX20" si="27">1.2*AQ16^2*AV16*(AW16^2+1)/2 + AQ$3</f>
        <v>559.71998328703637</v>
      </c>
      <c r="AY16" s="12"/>
      <c r="AZ16" s="12">
        <f t="shared" si="17"/>
        <v>-364.82987657998802</v>
      </c>
      <c r="BC16">
        <v>3.2</v>
      </c>
      <c r="BD16">
        <v>2.0316900000000002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754.09722108294682</v>
      </c>
      <c r="BI16" s="12">
        <f t="shared" si="19"/>
        <v>12.976466568368636</v>
      </c>
      <c r="BJ16" s="12">
        <f t="shared" si="20"/>
        <v>2.93</v>
      </c>
      <c r="BK16" s="12">
        <f t="shared" ref="BK16:BK20" si="29">1.2*BD16^2*BI16*(BJ16^2+1)/2 + BD$3</f>
        <v>1293.0184829395182</v>
      </c>
      <c r="BL16" s="12"/>
      <c r="BM16" s="12">
        <f t="shared" si="21"/>
        <v>-538.92126185657139</v>
      </c>
    </row>
    <row r="17" spans="1:65" x14ac:dyDescent="0.35">
      <c r="A17">
        <v>3.2</v>
      </c>
      <c r="B17">
        <v>2.0316900000000002</v>
      </c>
      <c r="C17">
        <f t="shared" si="0"/>
        <v>9.2762312499999986</v>
      </c>
      <c r="D17">
        <v>1.5</v>
      </c>
      <c r="E17">
        <f t="shared" si="1"/>
        <v>74.665686780882254</v>
      </c>
      <c r="G17">
        <f t="shared" si="2"/>
        <v>17.699559703200062</v>
      </c>
      <c r="H17">
        <f t="shared" si="3"/>
        <v>1.7000000000000002</v>
      </c>
      <c r="I17">
        <f t="shared" si="4"/>
        <v>170.52112948694111</v>
      </c>
      <c r="K17">
        <f t="shared" si="5"/>
        <v>-95.855442706058852</v>
      </c>
      <c r="P17">
        <v>3.2</v>
      </c>
      <c r="Q17">
        <v>2.0316900000000002</v>
      </c>
      <c r="R17" s="12">
        <f t="shared" si="6"/>
        <v>9.2762312499999986</v>
      </c>
      <c r="S17">
        <v>1.5</v>
      </c>
      <c r="T17" s="12">
        <f t="shared" si="22"/>
        <v>101.46148606611874</v>
      </c>
      <c r="V17" s="12">
        <f t="shared" si="7"/>
        <v>17.699559703200062</v>
      </c>
      <c r="W17" s="12">
        <f t="shared" si="8"/>
        <v>1.7000000000000002</v>
      </c>
      <c r="X17" s="12">
        <f t="shared" si="23"/>
        <v>205.65895035458604</v>
      </c>
      <c r="Y17" s="12"/>
      <c r="Z17" s="12">
        <f t="shared" si="9"/>
        <v>-104.1974642884673</v>
      </c>
      <c r="AC17">
        <v>3.2</v>
      </c>
      <c r="AD17">
        <v>2.0316900000000002</v>
      </c>
      <c r="AE17" s="12">
        <f t="shared" si="10"/>
        <v>1.3183871067999997</v>
      </c>
      <c r="AF17" s="12">
        <v>0.3</v>
      </c>
      <c r="AG17" s="12">
        <f t="shared" si="24"/>
        <v>56.231225674668359</v>
      </c>
      <c r="AI17" s="12">
        <f t="shared" si="11"/>
        <v>13.219698832800042</v>
      </c>
      <c r="AJ17" s="12">
        <f t="shared" si="12"/>
        <v>2.9000000000000004</v>
      </c>
      <c r="AK17" s="12">
        <f t="shared" si="25"/>
        <v>377.1597702666503</v>
      </c>
      <c r="AL17" s="12"/>
      <c r="AM17" s="12">
        <f t="shared" si="13"/>
        <v>-320.92854459198196</v>
      </c>
      <c r="AP17">
        <v>3.2</v>
      </c>
      <c r="AQ17">
        <v>2.0316900000000002</v>
      </c>
      <c r="AR17" s="12">
        <f t="shared" si="14"/>
        <v>1.3183871067999997</v>
      </c>
      <c r="AS17" s="12">
        <v>0.3</v>
      </c>
      <c r="AT17" s="12">
        <f t="shared" si="26"/>
        <v>195.48639266801561</v>
      </c>
      <c r="AV17" s="12">
        <f t="shared" si="15"/>
        <v>13.219698832800042</v>
      </c>
      <c r="AW17" s="12">
        <f t="shared" si="16"/>
        <v>2.9000000000000004</v>
      </c>
      <c r="AX17" s="12">
        <f t="shared" si="27"/>
        <v>559.76761340727842</v>
      </c>
      <c r="AY17" s="12"/>
      <c r="AZ17" s="12">
        <f t="shared" si="17"/>
        <v>-364.28122073926284</v>
      </c>
      <c r="BC17">
        <v>3.2</v>
      </c>
      <c r="BD17">
        <v>2.0316900000000002</v>
      </c>
      <c r="BE17" s="12">
        <f t="shared" si="18"/>
        <v>1.3183871067999997</v>
      </c>
      <c r="BF17" s="12">
        <v>0.3</v>
      </c>
      <c r="BG17" s="12">
        <f t="shared" si="28"/>
        <v>754.69350704391411</v>
      </c>
      <c r="BI17" s="12">
        <f t="shared" si="19"/>
        <v>13.219698832800042</v>
      </c>
      <c r="BJ17" s="12">
        <f t="shared" si="20"/>
        <v>2.9000000000000004</v>
      </c>
      <c r="BK17" s="12">
        <f t="shared" si="29"/>
        <v>1293.0661130597603</v>
      </c>
      <c r="BL17" s="12"/>
      <c r="BM17" s="12">
        <f t="shared" si="21"/>
        <v>-538.37260601584615</v>
      </c>
    </row>
    <row r="18" spans="1:65" x14ac:dyDescent="0.35">
      <c r="A18">
        <v>3.2</v>
      </c>
      <c r="B18">
        <v>2.0316900000000002</v>
      </c>
      <c r="C18">
        <f t="shared" si="0"/>
        <v>10.023299999999983</v>
      </c>
      <c r="D18">
        <v>2</v>
      </c>
      <c r="E18">
        <f t="shared" si="1"/>
        <v>124.12145840450121</v>
      </c>
      <c r="G18">
        <f t="shared" si="2"/>
        <v>15.554534035200007</v>
      </c>
      <c r="H18">
        <f t="shared" si="3"/>
        <v>1.2000000000000002</v>
      </c>
      <c r="I18">
        <f t="shared" si="4"/>
        <v>93.996778230195844</v>
      </c>
      <c r="K18">
        <f t="shared" si="5"/>
        <v>30.124680174305368</v>
      </c>
      <c r="P18">
        <v>3.2</v>
      </c>
      <c r="Q18">
        <v>2.0316900000000002</v>
      </c>
      <c r="R18" s="12">
        <f t="shared" si="6"/>
        <v>10.023299999999983</v>
      </c>
      <c r="S18">
        <v>2</v>
      </c>
      <c r="T18" s="12">
        <f t="shared" si="22"/>
        <v>150.91725768973771</v>
      </c>
      <c r="V18" s="12">
        <f t="shared" si="7"/>
        <v>15.554534035200007</v>
      </c>
      <c r="W18" s="12">
        <f t="shared" si="8"/>
        <v>1.2000000000000002</v>
      </c>
      <c r="X18" s="12">
        <f t="shared" si="23"/>
        <v>129.13459909784078</v>
      </c>
      <c r="Y18" s="12"/>
      <c r="Z18" s="12">
        <f t="shared" si="9"/>
        <v>21.782658591896933</v>
      </c>
      <c r="AC18">
        <v>3.2</v>
      </c>
      <c r="AD18">
        <v>2.0316900000000002</v>
      </c>
      <c r="AE18" s="12">
        <f t="shared" si="10"/>
        <v>1.6740794179968745</v>
      </c>
      <c r="AF18" s="12">
        <v>0.35</v>
      </c>
      <c r="AG18" s="12">
        <f t="shared" si="24"/>
        <v>57.326186637192777</v>
      </c>
      <c r="AI18" s="12">
        <f t="shared" si="11"/>
        <v>13.663880201174837</v>
      </c>
      <c r="AJ18" s="12">
        <f t="shared" si="12"/>
        <v>2.85</v>
      </c>
      <c r="AK18" s="12">
        <f t="shared" si="25"/>
        <v>377.78235546418296</v>
      </c>
      <c r="AL18" s="12"/>
      <c r="AM18" s="12">
        <f t="shared" si="13"/>
        <v>-320.45616882699017</v>
      </c>
      <c r="AP18">
        <v>3.2</v>
      </c>
      <c r="AQ18">
        <v>2.0316900000000002</v>
      </c>
      <c r="AR18" s="12">
        <f t="shared" si="14"/>
        <v>1.6740794179968745</v>
      </c>
      <c r="AS18" s="12">
        <v>0.35</v>
      </c>
      <c r="AT18" s="12">
        <f t="shared" si="26"/>
        <v>196.58135363054004</v>
      </c>
      <c r="AV18" s="12">
        <f t="shared" si="15"/>
        <v>13.663880201174837</v>
      </c>
      <c r="AW18" s="12">
        <f t="shared" si="16"/>
        <v>2.85</v>
      </c>
      <c r="AX18" s="12">
        <f t="shared" si="27"/>
        <v>560.39019860481108</v>
      </c>
      <c r="AY18" s="12"/>
      <c r="AZ18" s="12">
        <f t="shared" si="17"/>
        <v>-363.80884497427104</v>
      </c>
      <c r="BC18">
        <v>3.2</v>
      </c>
      <c r="BD18">
        <v>2.0316900000000002</v>
      </c>
      <c r="BE18" s="12">
        <f t="shared" si="18"/>
        <v>1.6740794179968745</v>
      </c>
      <c r="BF18" s="12">
        <v>0.35</v>
      </c>
      <c r="BG18" s="12">
        <f t="shared" si="28"/>
        <v>755.78846800643851</v>
      </c>
      <c r="BI18" s="12">
        <f t="shared" si="19"/>
        <v>13.663880201174837</v>
      </c>
      <c r="BJ18" s="12">
        <f t="shared" si="20"/>
        <v>2.85</v>
      </c>
      <c r="BK18" s="12">
        <f t="shared" si="29"/>
        <v>1293.6886982572928</v>
      </c>
      <c r="BL18" s="12"/>
      <c r="BM18" s="12">
        <f t="shared" si="21"/>
        <v>-537.90023025085429</v>
      </c>
    </row>
    <row r="19" spans="1:65" x14ac:dyDescent="0.35">
      <c r="A19">
        <v>3.2</v>
      </c>
      <c r="B19">
        <v>2.0316900000000002</v>
      </c>
      <c r="C19">
        <f t="shared" si="0"/>
        <v>9.8148510207999937</v>
      </c>
      <c r="D19">
        <v>1.8</v>
      </c>
      <c r="E19">
        <f t="shared" si="1"/>
        <v>103.06606727030666</v>
      </c>
      <c r="G19">
        <f t="shared" si="2"/>
        <v>16.569448204799997</v>
      </c>
      <c r="H19">
        <f t="shared" si="3"/>
        <v>1.4000000000000001</v>
      </c>
      <c r="I19">
        <f t="shared" si="4"/>
        <v>121.46912225249899</v>
      </c>
      <c r="K19">
        <f t="shared" si="5"/>
        <v>-18.40305498219233</v>
      </c>
      <c r="P19">
        <v>3.2</v>
      </c>
      <c r="Q19">
        <v>2.0316900000000002</v>
      </c>
      <c r="R19" s="12">
        <f t="shared" si="6"/>
        <v>9.8148510207999937</v>
      </c>
      <c r="S19">
        <v>1.8</v>
      </c>
      <c r="T19" s="12">
        <f t="shared" si="22"/>
        <v>129.86186655554314</v>
      </c>
      <c r="V19" s="12">
        <f t="shared" si="7"/>
        <v>16.569448204799997</v>
      </c>
      <c r="W19" s="12">
        <f t="shared" si="8"/>
        <v>1.4000000000000001</v>
      </c>
      <c r="X19" s="12">
        <f t="shared" si="23"/>
        <v>156.60694312014394</v>
      </c>
      <c r="Y19" s="12"/>
      <c r="Z19" s="12">
        <f t="shared" si="9"/>
        <v>-26.745076564600794</v>
      </c>
      <c r="AC19">
        <v>3.2</v>
      </c>
      <c r="AD19">
        <v>2.0316900000000002</v>
      </c>
      <c r="AE19" s="12">
        <f t="shared" si="10"/>
        <v>1.7475255629627389</v>
      </c>
      <c r="AF19" s="12">
        <v>0.36</v>
      </c>
      <c r="AG19" s="12">
        <f t="shared" si="24"/>
        <v>57.561099507039394</v>
      </c>
      <c r="AI19" s="12">
        <f t="shared" si="11"/>
        <v>13.757002093985136</v>
      </c>
      <c r="AJ19" s="12">
        <f t="shared" si="12"/>
        <v>2.8400000000000003</v>
      </c>
      <c r="AK19" s="12">
        <f t="shared" si="25"/>
        <v>377.94762548504207</v>
      </c>
      <c r="AL19" s="12"/>
      <c r="AM19" s="12">
        <f t="shared" si="13"/>
        <v>-320.38652597800268</v>
      </c>
      <c r="AP19">
        <v>3.2</v>
      </c>
      <c r="AQ19">
        <v>2.0316900000000002</v>
      </c>
      <c r="AR19" s="12">
        <f t="shared" si="14"/>
        <v>1.7475255629627389</v>
      </c>
      <c r="AS19" s="12">
        <v>0.36</v>
      </c>
      <c r="AT19" s="12">
        <f t="shared" si="26"/>
        <v>196.81626650038663</v>
      </c>
      <c r="AV19" s="12">
        <f t="shared" si="15"/>
        <v>13.757002093985136</v>
      </c>
      <c r="AW19" s="12">
        <f t="shared" si="16"/>
        <v>2.8400000000000003</v>
      </c>
      <c r="AX19" s="12">
        <f t="shared" si="27"/>
        <v>560.55546862567007</v>
      </c>
      <c r="AY19" s="12"/>
      <c r="AZ19" s="12">
        <f t="shared" si="17"/>
        <v>-363.73920212528344</v>
      </c>
      <c r="BC19">
        <v>3.2</v>
      </c>
      <c r="BD19">
        <v>2.0316900000000002</v>
      </c>
      <c r="BE19" s="12">
        <f t="shared" si="18"/>
        <v>1.7475255629627389</v>
      </c>
      <c r="BF19" s="12">
        <v>0.36</v>
      </c>
      <c r="BG19" s="12">
        <f t="shared" si="28"/>
        <v>756.02338087628516</v>
      </c>
      <c r="BI19" s="12">
        <f t="shared" si="19"/>
        <v>13.757002093985136</v>
      </c>
      <c r="BJ19" s="12">
        <f t="shared" si="20"/>
        <v>2.8400000000000003</v>
      </c>
      <c r="BK19" s="12">
        <f t="shared" si="29"/>
        <v>1293.853968278152</v>
      </c>
      <c r="BL19" s="12"/>
      <c r="BM19" s="12">
        <f t="shared" si="21"/>
        <v>-537.83058740186686</v>
      </c>
    </row>
    <row r="20" spans="1:65" x14ac:dyDescent="0.35">
      <c r="A20" s="2">
        <v>3.2</v>
      </c>
      <c r="B20" s="2">
        <v>2.0316900000000002</v>
      </c>
      <c r="C20" s="2">
        <f t="shared" si="0"/>
        <v>9.8969516081213644</v>
      </c>
      <c r="D20" s="2">
        <v>1.877</v>
      </c>
      <c r="E20" s="2">
        <f t="shared" si="1"/>
        <v>110.86808782274377</v>
      </c>
      <c r="F20" s="2"/>
      <c r="G20" s="2">
        <f t="shared" si="2"/>
        <v>16.209860347031984</v>
      </c>
      <c r="H20" s="2">
        <f t="shared" si="3"/>
        <v>1.3230000000000002</v>
      </c>
      <c r="I20" s="2">
        <f t="shared" si="4"/>
        <v>110.41550365497862</v>
      </c>
      <c r="K20">
        <f t="shared" si="5"/>
        <v>0.45258416776515276</v>
      </c>
      <c r="P20" s="2">
        <v>3.2</v>
      </c>
      <c r="Q20" s="2">
        <v>2.0316900000000002</v>
      </c>
      <c r="R20" s="18">
        <f t="shared" si="6"/>
        <v>9.92821000855775</v>
      </c>
      <c r="S20" s="2">
        <v>1.9079999999999999</v>
      </c>
      <c r="T20" s="18">
        <f t="shared" si="22"/>
        <v>140.89917663670698</v>
      </c>
      <c r="U20" s="2"/>
      <c r="V20" s="18">
        <f t="shared" si="7"/>
        <v>16.054983963642204</v>
      </c>
      <c r="W20" s="18">
        <f t="shared" si="8"/>
        <v>1.2920000000000003</v>
      </c>
      <c r="X20" s="18">
        <f t="shared" si="23"/>
        <v>141.2750001882946</v>
      </c>
      <c r="Y20" s="12"/>
      <c r="Z20" s="12">
        <f t="shared" si="9"/>
        <v>-0.37582355158761516</v>
      </c>
      <c r="AC20" s="2">
        <v>3.2</v>
      </c>
      <c r="AD20" s="2">
        <v>2.0316900000000002</v>
      </c>
      <c r="AE20" s="18">
        <f t="shared" si="10"/>
        <v>9.9604410759608815</v>
      </c>
      <c r="AF20" s="18">
        <v>1.94</v>
      </c>
      <c r="AG20" s="18">
        <f t="shared" si="24"/>
        <v>170.1835616115028</v>
      </c>
      <c r="AH20" s="2"/>
      <c r="AI20" s="18">
        <f t="shared" si="11"/>
        <v>15.888235071068625</v>
      </c>
      <c r="AJ20" s="18">
        <f t="shared" si="12"/>
        <v>1.2600000000000002</v>
      </c>
      <c r="AK20" s="18">
        <f t="shared" si="25"/>
        <v>170.89133953337137</v>
      </c>
      <c r="AL20" s="12"/>
      <c r="AM20" s="12">
        <f t="shared" si="13"/>
        <v>-0.70777792186856914</v>
      </c>
      <c r="AP20" s="2">
        <v>3.2</v>
      </c>
      <c r="AQ20" s="2">
        <v>2.0316900000000002</v>
      </c>
      <c r="AR20" s="18">
        <f t="shared" si="14"/>
        <v>10.17513118838292</v>
      </c>
      <c r="AS20" s="18">
        <v>2.12</v>
      </c>
      <c r="AT20" s="18">
        <f t="shared" si="26"/>
        <v>330.38799992335578</v>
      </c>
      <c r="AU20" s="2"/>
      <c r="AV20" s="18">
        <f t="shared" si="15"/>
        <v>14.787828347110196</v>
      </c>
      <c r="AW20" s="18">
        <f t="shared" si="16"/>
        <v>1.08</v>
      </c>
      <c r="AX20" s="18">
        <f t="shared" si="27"/>
        <v>331.020916361795</v>
      </c>
      <c r="AY20" s="12"/>
      <c r="AZ20" s="12">
        <f t="shared" si="17"/>
        <v>-0.63291643843922429</v>
      </c>
      <c r="BC20" s="2">
        <v>3.2</v>
      </c>
      <c r="BD20" s="2">
        <v>2.0316900000000002</v>
      </c>
      <c r="BE20" s="18">
        <f t="shared" si="18"/>
        <v>12.26305008960813</v>
      </c>
      <c r="BF20" s="18">
        <v>2.73</v>
      </c>
      <c r="BG20" s="18">
        <f t="shared" si="28"/>
        <v>1007.860749581657</v>
      </c>
      <c r="BH20" s="2"/>
      <c r="BI20" s="18">
        <f t="shared" si="19"/>
        <v>7.6747103103739667</v>
      </c>
      <c r="BJ20" s="18">
        <f t="shared" si="20"/>
        <v>0.4700000000000002</v>
      </c>
      <c r="BK20" s="18">
        <f t="shared" si="29"/>
        <v>1008.1827363982987</v>
      </c>
      <c r="BL20" s="12"/>
      <c r="BM20" s="12">
        <f t="shared" si="21"/>
        <v>-0.32198681664169726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4" t="s">
        <v>28</v>
      </c>
      <c r="C26" s="7">
        <f xml:space="preserve"> -0.266*D20^6 + 1.8555*D20^5 - 3.4393*D20^4 - 1.4822*D20^3 + 8.492*D20^2 - 1.321*D20 - 0.0869</f>
        <v>6.4576017956899694</v>
      </c>
      <c r="G26" s="4" t="s">
        <v>30</v>
      </c>
      <c r="H26" s="7">
        <f xml:space="preserve"> -0.129*H20^6 + 1.0756*H20^5 - 3.0752*H20^4 + 3.1771*H20^3 + 0.0649*H20^2 - 0.7917*H20 - 0.1795</f>
        <v>0.49038394840184263</v>
      </c>
      <c r="Q26" s="14" t="s">
        <v>28</v>
      </c>
      <c r="R26" s="15">
        <f xml:space="preserve"> -0.266*S20^6 + 1.8555*S20^5 - 3.4393*S20^4 - 1.4822*S20^3 + 8.492*S20^2 - 1.321*S20 - 0.0869</f>
        <v>6.5168552030573164</v>
      </c>
      <c r="V26" s="14" t="s">
        <v>30</v>
      </c>
      <c r="W26" s="15">
        <f xml:space="preserve"> -0.129*W20^6 + 1.0756*W20^5 - 3.0752*W20^4 + 3.1771*W20^3 + 0.0649*W20^2 - 0.7917*W20 - 0.1795</f>
        <v>0.46133942273063266</v>
      </c>
      <c r="AD26" s="14" t="s">
        <v>28</v>
      </c>
      <c r="AE26" s="15">
        <f xml:space="preserve"> -0.266*AF20^6 + 1.8555*AF20^5 - 3.4393*AF20^4 - 1.4822*AF20^3 + 8.492*AF20^2 - 1.321*AF20 - 0.0869</f>
        <v>6.5798149503239092</v>
      </c>
      <c r="AI26" s="14" t="s">
        <v>30</v>
      </c>
      <c r="AJ26" s="15">
        <f xml:space="preserve"> -0.129*AJ20^6 + 1.0756*AJ20^5 - 3.0752*AJ20^4 + 3.1771*AJ20^3 + 0.0649*AJ20^2 - 0.7917*AJ20 - 0.1795</f>
        <v>0.43012007469305447</v>
      </c>
      <c r="AQ26" s="14" t="s">
        <v>28</v>
      </c>
      <c r="AR26" s="15">
        <f xml:space="preserve"> -0.266*AS20^6 + 1.8555*AS20^5 - 3.4393*AS20^4 - 1.4822*AS20^3 + 8.492*AS20^2 - 1.321*AS20 - 0.0869</f>
        <v>6.9934538704834477</v>
      </c>
      <c r="AV26" s="14" t="s">
        <v>30</v>
      </c>
      <c r="AW26" s="15">
        <f xml:space="preserve"> -0.129*AW20^6 + 1.0756*AW20^5 - 3.0752*AW20^4 + 3.1771*AW20^3 + 0.0649*AW20^2 - 0.7917*AW20 - 0.1795</f>
        <v>0.23532119715430333</v>
      </c>
      <c r="BD26" s="14" t="s">
        <v>28</v>
      </c>
      <c r="BE26" s="15">
        <f xml:space="preserve"> -0.266*BF20^6 + 1.8555*BF20^5 - 3.4393*BF20^4 - 1.4822*BF20^3 + 8.492*BF20^2 - 1.321*BF20 - 0.0869</f>
        <v>9.6508198464396884</v>
      </c>
      <c r="BI26" s="14" t="s">
        <v>30</v>
      </c>
      <c r="BJ26" s="15">
        <f xml:space="preserve"> -0.129*BJ20^6 + 1.0756*BJ20^5 - 3.0752*BJ20^4 + 3.1771*BJ20^3 + 0.0649*BJ20^2 - 0.7917*BJ20 - 0.1795</f>
        <v>-0.33418865663652086</v>
      </c>
    </row>
    <row r="29" spans="1:65" x14ac:dyDescent="0.35">
      <c r="B29" s="4" t="s">
        <v>31</v>
      </c>
      <c r="C29">
        <f>(I29+I30)*L4</f>
        <v>0.80661989495997088</v>
      </c>
      <c r="H29" s="4" t="s">
        <v>42</v>
      </c>
      <c r="I29" s="6">
        <f>C26*1.2*I6^2*I4*L3/2</f>
        <v>3.7637667711297298E-2</v>
      </c>
      <c r="Q29" s="21" t="s">
        <v>31</v>
      </c>
      <c r="R29" s="12">
        <f>(X29+X30)*Q6</f>
        <v>0.8101269667759019</v>
      </c>
      <c r="W29" s="21" t="s">
        <v>42</v>
      </c>
      <c r="X29" s="13">
        <f>R26*1.2*I$6^2*I$4*I$3/2</f>
        <v>3.7983021935328702E-2</v>
      </c>
      <c r="AD29" s="21" t="s">
        <v>31</v>
      </c>
      <c r="AE29" s="12">
        <f>(AK29+AK30)*AD6</f>
        <v>0.81381183868483853</v>
      </c>
      <c r="AJ29" s="21" t="s">
        <v>42</v>
      </c>
      <c r="AK29" s="13">
        <f>AE26*1.2*I$6^2*I$4*I$3/2</f>
        <v>3.8349978294946428E-2</v>
      </c>
      <c r="AQ29" s="21" t="s">
        <v>31</v>
      </c>
      <c r="AR29" s="12">
        <f>(AX29+AX30)*AQ6</f>
        <v>0.83921786838803969</v>
      </c>
      <c r="AW29" s="21" t="s">
        <v>42</v>
      </c>
      <c r="AX29" s="13">
        <f>AR26*1.2*I$6^2*I$4*I$3/2</f>
        <v>4.0760842997043023E-2</v>
      </c>
      <c r="BD29" s="21" t="s">
        <v>31</v>
      </c>
      <c r="BE29" s="12">
        <f>(BK29+BK30)*BD6</f>
        <v>1.08160556864846</v>
      </c>
      <c r="BJ29" s="21" t="s">
        <v>42</v>
      </c>
      <c r="BK29" s="13">
        <f>BE26*1.2*I$6^2*I$4*I$3/2</f>
        <v>5.6249109501351653E-2</v>
      </c>
    </row>
    <row r="30" spans="1:65" x14ac:dyDescent="0.35">
      <c r="B30" s="4" t="s">
        <v>32</v>
      </c>
      <c r="C30">
        <f>(E20+I20)*D5/2</f>
        <v>16.596269360829179</v>
      </c>
      <c r="H30" s="4" t="s">
        <v>43</v>
      </c>
      <c r="I30" s="6">
        <f>H26*1.2*I6^2*I4*L3/2</f>
        <v>2.858167580605744E-3</v>
      </c>
      <c r="Q30" s="21" t="s">
        <v>32</v>
      </c>
      <c r="R30" s="12">
        <f>(T20+X20)*Q5/2</f>
        <v>21.16306326187512</v>
      </c>
      <c r="W30" s="21" t="s">
        <v>43</v>
      </c>
      <c r="X30" s="13">
        <f>W26*1.2*I$6^2*I$4*I$3/2</f>
        <v>2.6888836512722783E-3</v>
      </c>
      <c r="AD30" s="21" t="s">
        <v>32</v>
      </c>
      <c r="AE30" s="12">
        <f>(AG20+AK20)*AD5/2</f>
        <v>25.580617585865561</v>
      </c>
      <c r="AJ30" s="21" t="s">
        <v>43</v>
      </c>
      <c r="AK30" s="13">
        <f>AJ26*1.2*I$6^2*I$4*I$3/2</f>
        <v>2.5069239261641179E-3</v>
      </c>
      <c r="AQ30" s="21" t="s">
        <v>32</v>
      </c>
      <c r="AR30" s="12">
        <f>(AT20+AX20)*AQ5/2</f>
        <v>49.605668721386309</v>
      </c>
      <c r="AW30" s="21" t="s">
        <v>43</v>
      </c>
      <c r="AX30" s="13">
        <f>AW26*1.2*I$6^2*I$4*I$3/2</f>
        <v>1.3715526760770199E-3</v>
      </c>
      <c r="BD30" s="21" t="s">
        <v>32</v>
      </c>
      <c r="BE30" s="12">
        <f>(BG20+BK20)*BD5/2</f>
        <v>151.20326144849668</v>
      </c>
      <c r="BJ30" s="21" t="s">
        <v>43</v>
      </c>
      <c r="BK30" s="13">
        <f>BJ26*1.2*I$6^2*I$4*I$3/2</f>
        <v>-1.9477945542825592E-3</v>
      </c>
    </row>
    <row r="31" spans="1:65" x14ac:dyDescent="0.35">
      <c r="B31" s="4" t="s">
        <v>33</v>
      </c>
      <c r="C31" s="6">
        <f>C29/C30</f>
        <v>4.860248272806237E-2</v>
      </c>
      <c r="Q31" s="21" t="s">
        <v>33</v>
      </c>
      <c r="R31" s="13">
        <f>R29/R30</f>
        <v>3.8280231777000406E-2</v>
      </c>
      <c r="AD31" s="21" t="s">
        <v>33</v>
      </c>
      <c r="AE31" s="13">
        <f>AE29/AE30</f>
        <v>3.181361184706135E-2</v>
      </c>
      <c r="AQ31" s="21" t="s">
        <v>33</v>
      </c>
      <c r="AR31" s="13">
        <f>AR29/AR30</f>
        <v>1.6917781576568702E-2</v>
      </c>
      <c r="BD31" s="21" t="s">
        <v>33</v>
      </c>
      <c r="BE31" s="13">
        <f>BE29/BE30</f>
        <v>7.1533216829246758E-3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1" sqref="H1"/>
    </sheetView>
  </sheetViews>
  <sheetFormatPr defaultRowHeight="14.5" x14ac:dyDescent="0.35"/>
  <cols>
    <col min="2" max="2" width="20.26953125" customWidth="1"/>
  </cols>
  <sheetData>
    <row r="1" spans="1:9" x14ac:dyDescent="0.35">
      <c r="A1" s="28" t="s">
        <v>50</v>
      </c>
      <c r="B1" s="28" t="s">
        <v>51</v>
      </c>
      <c r="C1" s="28" t="s">
        <v>70</v>
      </c>
      <c r="D1" s="28" t="s">
        <v>71</v>
      </c>
      <c r="E1" s="28" t="s">
        <v>72</v>
      </c>
      <c r="F1" s="28" t="s">
        <v>73</v>
      </c>
      <c r="I1" s="29" t="s">
        <v>74</v>
      </c>
    </row>
    <row r="2" spans="1:9" x14ac:dyDescent="0.35">
      <c r="A2" s="28"/>
      <c r="B2" s="28"/>
      <c r="C2" s="28"/>
      <c r="D2" s="28"/>
      <c r="E2" s="28"/>
      <c r="F2" s="28"/>
      <c r="I2" s="29"/>
    </row>
    <row r="3" spans="1:9" x14ac:dyDescent="0.35">
      <c r="A3">
        <v>0.48099999999999998</v>
      </c>
      <c r="B3">
        <f>'0.481'!C31</f>
        <v>0.1720134342008422</v>
      </c>
      <c r="C3">
        <f>'0.481'!R31</f>
        <v>0.16327830914933059</v>
      </c>
      <c r="D3">
        <f>'0.481'!AE31</f>
        <v>0.15785098038351794</v>
      </c>
      <c r="E3">
        <f>'0.481'!AR31</f>
        <v>0.14214832720776654</v>
      </c>
      <c r="F3">
        <f>'0.481'!BE31</f>
        <v>0.13516059068404074</v>
      </c>
      <c r="H3">
        <v>1</v>
      </c>
      <c r="I3">
        <f>'0.481'!Q3/'0.481'!Q4</f>
        <v>1.3113182590154946</v>
      </c>
    </row>
    <row r="4" spans="1:9" x14ac:dyDescent="0.35">
      <c r="A4">
        <v>0.6</v>
      </c>
      <c r="B4">
        <f>'0.6'!C31</f>
        <v>0.25980434659521273</v>
      </c>
      <c r="C4">
        <f>'0.6'!R31</f>
        <v>0.23270740483995037</v>
      </c>
      <c r="D4">
        <f>'0.6'!AE31</f>
        <v>0.21525954774547484</v>
      </c>
      <c r="E4">
        <f>'0.6'!AR31</f>
        <v>0.1656816877418254</v>
      </c>
      <c r="F4">
        <f>'0.6'!BE31</f>
        <v>0.12475181822056372</v>
      </c>
      <c r="H4">
        <v>0.8</v>
      </c>
      <c r="I4">
        <f>'0.481'!AD3/'0.481'!AD4</f>
        <v>1.3113182590154946</v>
      </c>
    </row>
    <row r="5" spans="1:9" x14ac:dyDescent="0.35">
      <c r="A5">
        <v>0.7</v>
      </c>
      <c r="B5">
        <f>'0.7'!C31</f>
        <v>0.27926109919627029</v>
      </c>
      <c r="C5">
        <f>'0.7'!R31</f>
        <v>0.24677241068759551</v>
      </c>
      <c r="D5">
        <f>'0.7'!AE31</f>
        <v>0.22481618423739111</v>
      </c>
      <c r="E5">
        <f>'0.7'!AR31</f>
        <v>0.16310034374485699</v>
      </c>
      <c r="F5">
        <f>'0.7'!BE31</f>
        <v>0.11071397497966647</v>
      </c>
      <c r="H5">
        <v>0.6</v>
      </c>
      <c r="I5">
        <f>'0.481'!BD3/'0.481'!BD4</f>
        <v>1.3113182590154946</v>
      </c>
    </row>
    <row r="6" spans="1:9" x14ac:dyDescent="0.35">
      <c r="A6">
        <v>0.8</v>
      </c>
      <c r="B6">
        <f>'0.8'!C31</f>
        <v>0.33376343590941504</v>
      </c>
      <c r="C6">
        <f>'0.8'!R31</f>
        <v>0.29332541842117554</v>
      </c>
      <c r="D6">
        <f>'0.8'!AE31</f>
        <v>0.2646230979201038</v>
      </c>
      <c r="E6">
        <f>'0.8'!AR31</f>
        <v>0.18666420202618239</v>
      </c>
      <c r="F6">
        <f>'0.8'!BE31</f>
        <v>0.12570909630207758</v>
      </c>
      <c r="H6">
        <v>0.5</v>
      </c>
      <c r="I6">
        <f>'0.481'!BD3/'0.481'!BD4</f>
        <v>1.3113182590154946</v>
      </c>
    </row>
    <row r="7" spans="1:9" x14ac:dyDescent="0.35">
      <c r="A7">
        <v>0.9</v>
      </c>
      <c r="B7">
        <f>'0.9'!C31</f>
        <v>0.31162102853760815</v>
      </c>
      <c r="C7">
        <f>'0.9'!R31</f>
        <v>0.23308131399993096</v>
      </c>
      <c r="D7">
        <f>'0.9'!AE31</f>
        <v>0.20792811661474109</v>
      </c>
      <c r="E7">
        <f>'0.9'!AR31</f>
        <v>0.14049847765766096</v>
      </c>
      <c r="F7">
        <f>'0.9'!BE31</f>
        <v>8.392002432959704E-2</v>
      </c>
    </row>
    <row r="8" spans="1:9" x14ac:dyDescent="0.35">
      <c r="A8">
        <v>1</v>
      </c>
      <c r="B8">
        <f>'1.0'!C31</f>
        <v>0.25469518473207053</v>
      </c>
      <c r="C8">
        <f>'1.0'!R31</f>
        <v>0.20678875606818098</v>
      </c>
      <c r="D8">
        <f>'1.0'!AE31</f>
        <v>0.19344841649735975</v>
      </c>
      <c r="E8">
        <f>'1.0'!AR31</f>
        <v>0.12747448053014232</v>
      </c>
      <c r="F8">
        <f>'1.0'!BE31</f>
        <v>7.2519145187475667E-2</v>
      </c>
    </row>
    <row r="9" spans="1:9" x14ac:dyDescent="0.35">
      <c r="A9">
        <v>1.2</v>
      </c>
      <c r="B9">
        <f>'1.2'!C31</f>
        <v>0.22108331977486756</v>
      </c>
      <c r="C9">
        <f>'1.2'!R31</f>
        <v>0.18651624614781578</v>
      </c>
      <c r="D9">
        <f>'1.2'!AE31</f>
        <v>0.16348974878795963</v>
      </c>
      <c r="E9">
        <f>'1.2'!AR31</f>
        <v>0.10356809130439246</v>
      </c>
      <c r="F9">
        <f>'1.2'!BE31</f>
        <v>5.4335482269831176E-2</v>
      </c>
    </row>
    <row r="10" spans="1:9" x14ac:dyDescent="0.35">
      <c r="A10">
        <v>1.6</v>
      </c>
      <c r="B10">
        <f>'1.6'!C31</f>
        <v>0.16023206355573294</v>
      </c>
      <c r="C10">
        <f>'1.6'!R31</f>
        <v>0.13241712942846887</v>
      </c>
      <c r="D10">
        <f>'1.6'!AE31</f>
        <v>0.11410695485800949</v>
      </c>
      <c r="E10">
        <f>'1.6'!AR31</f>
        <v>6.798039707589057E-2</v>
      </c>
      <c r="F10">
        <f>'1.6'!BE31</f>
        <v>3.1140531485971526E-2</v>
      </c>
    </row>
    <row r="11" spans="1:9" x14ac:dyDescent="0.35">
      <c r="A11">
        <v>2.1</v>
      </c>
      <c r="B11">
        <f>'2.1'!C31</f>
        <v>0.10720808548000928</v>
      </c>
      <c r="C11">
        <f>'2.1'!R31</f>
        <v>8.6937511288493183E-2</v>
      </c>
      <c r="D11">
        <f>'2.1'!AE31</f>
        <v>7.3727170006278014E-2</v>
      </c>
      <c r="E11">
        <f>'2.1'!AR31</f>
        <v>4.1434543054162568E-2</v>
      </c>
      <c r="F11">
        <f>'2.1'!BE31</f>
        <v>1.6635475673613585E-2</v>
      </c>
    </row>
    <row r="12" spans="1:9" x14ac:dyDescent="0.35">
      <c r="A12">
        <v>2.6</v>
      </c>
      <c r="B12">
        <f>'2.6'!C31</f>
        <v>7.3383408404839631E-2</v>
      </c>
      <c r="C12">
        <f>'2.6'!R31</f>
        <v>5.8332179772361659E-2</v>
      </c>
      <c r="D12">
        <f>'2.6'!AE31</f>
        <v>4.8655736985574835E-2</v>
      </c>
      <c r="E12">
        <f>'2.6'!AR31</f>
        <v>2.6390206566322752E-2</v>
      </c>
      <c r="F12">
        <f>'2.6'!BE31</f>
        <v>1.0462462816746648E-2</v>
      </c>
    </row>
    <row r="13" spans="1:9" x14ac:dyDescent="0.35">
      <c r="A13">
        <v>3.2</v>
      </c>
      <c r="B13">
        <f>'3.2'!C31</f>
        <v>4.860248272806237E-2</v>
      </c>
      <c r="C13">
        <f>'3.2'!R31</f>
        <v>3.8280231777000406E-2</v>
      </c>
      <c r="D13">
        <f>'3.2'!AE31</f>
        <v>3.181361184706135E-2</v>
      </c>
      <c r="E13">
        <f>'3.2'!AR31</f>
        <v>1.6917781576568702E-2</v>
      </c>
      <c r="F13">
        <f>'3.2'!BE31</f>
        <v>7.1533216829246758E-3</v>
      </c>
    </row>
  </sheetData>
  <mergeCells count="7">
    <mergeCell ref="I1:I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7" sqref="O17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0.13973781961832521</v>
      </c>
      <c r="B2">
        <v>2.3157970303545135</v>
      </c>
    </row>
    <row r="3" spans="1:2" x14ac:dyDescent="0.35">
      <c r="A3">
        <v>0.24048269491558727</v>
      </c>
      <c r="B3">
        <v>3.8237834862824371</v>
      </c>
    </row>
    <row r="4" spans="1:2" x14ac:dyDescent="0.35">
      <c r="A4">
        <v>0.34118826280930026</v>
      </c>
      <c r="B4">
        <v>5.1943670060661127</v>
      </c>
    </row>
    <row r="5" spans="1:2" x14ac:dyDescent="0.35">
      <c r="A5">
        <v>0.41693362944910672</v>
      </c>
      <c r="B5">
        <v>6.9780207946972297</v>
      </c>
    </row>
    <row r="6" spans="1:2" x14ac:dyDescent="0.35">
      <c r="A6">
        <v>0.51767850474636889</v>
      </c>
      <c r="B6">
        <v>8.4860072506251534</v>
      </c>
    </row>
    <row r="7" spans="1:2" x14ac:dyDescent="0.35">
      <c r="A7">
        <v>0.60588431831135392</v>
      </c>
      <c r="B7">
        <v>9.9944244367604291</v>
      </c>
    </row>
    <row r="8" spans="1:2" x14ac:dyDescent="0.35">
      <c r="A8">
        <v>0.74424637880544797</v>
      </c>
      <c r="B8">
        <v>11.501118702066307</v>
      </c>
    </row>
    <row r="9" spans="1:2" x14ac:dyDescent="0.35">
      <c r="A9">
        <v>0.8951868084353688</v>
      </c>
      <c r="B9">
        <v>13.144785173309081</v>
      </c>
    </row>
    <row r="10" spans="1:2" x14ac:dyDescent="0.35">
      <c r="A10">
        <v>1.0460486232581907</v>
      </c>
      <c r="B10">
        <v>14.513645772263366</v>
      </c>
    </row>
    <row r="11" spans="1:2" x14ac:dyDescent="0.35">
      <c r="A11">
        <v>1.1968318232739135</v>
      </c>
      <c r="B11">
        <v>15.607700498929155</v>
      </c>
    </row>
    <row r="12" spans="1:2" x14ac:dyDescent="0.35">
      <c r="A12">
        <v>1.3851929010829189</v>
      </c>
      <c r="B12">
        <v>16.563060098828654</v>
      </c>
    </row>
    <row r="13" spans="1:2" x14ac:dyDescent="0.35">
      <c r="A13">
        <v>1.6989839036182466</v>
      </c>
      <c r="B13">
        <v>17.651515332798912</v>
      </c>
    </row>
    <row r="14" spans="1:2" x14ac:dyDescent="0.35">
      <c r="A14">
        <v>2.2633596037813724</v>
      </c>
      <c r="B14">
        <v>18.044341281900955</v>
      </c>
    </row>
    <row r="15" spans="1:2" x14ac:dyDescent="0.35">
      <c r="A15">
        <v>3.4295709596902584</v>
      </c>
      <c r="B15">
        <v>18.279089244906018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8" sqref="E8"/>
    </sheetView>
  </sheetViews>
  <sheetFormatPr defaultRowHeight="14.5" x14ac:dyDescent="0.35"/>
  <cols>
    <col min="1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-2.2126255519433258E-2</v>
      </c>
      <c r="B2">
        <v>-6.8343219984962289E-2</v>
      </c>
    </row>
    <row r="3" spans="1:2" x14ac:dyDescent="0.35">
      <c r="A3">
        <v>5.2559561356688933E-2</v>
      </c>
      <c r="B3">
        <v>-0.12398696632968509</v>
      </c>
    </row>
    <row r="4" spans="1:2" x14ac:dyDescent="0.35">
      <c r="A4">
        <v>0.10240186326362277</v>
      </c>
      <c r="B4">
        <v>-0.12532375302865795</v>
      </c>
    </row>
    <row r="5" spans="1:2" x14ac:dyDescent="0.35">
      <c r="A5">
        <v>0.18970352758503572</v>
      </c>
      <c r="B5">
        <v>-7.4024563455594716E-2</v>
      </c>
    </row>
    <row r="6" spans="1:2" x14ac:dyDescent="0.35">
      <c r="A6">
        <v>0.25223931292153923</v>
      </c>
      <c r="B6">
        <v>8.5220152059486409E-2</v>
      </c>
    </row>
    <row r="7" spans="1:2" x14ac:dyDescent="0.35">
      <c r="A7">
        <v>0.31493037022660009</v>
      </c>
      <c r="B7">
        <v>0.35174200016709811</v>
      </c>
    </row>
    <row r="8" spans="1:2" x14ac:dyDescent="0.35">
      <c r="A8">
        <v>0.40254257848512776</v>
      </c>
      <c r="B8">
        <v>0.6175954549252225</v>
      </c>
    </row>
    <row r="9" spans="1:2" x14ac:dyDescent="0.35">
      <c r="A9">
        <v>0.46523363579018895</v>
      </c>
      <c r="B9">
        <v>0.8841173030328342</v>
      </c>
    </row>
    <row r="10" spans="1:2" x14ac:dyDescent="0.35">
      <c r="A10">
        <v>0.54030763258770431</v>
      </c>
      <c r="B10">
        <v>1.0966663881694387</v>
      </c>
    </row>
    <row r="11" spans="1:2" x14ac:dyDescent="0.35">
      <c r="A11">
        <v>0.59053811441603199</v>
      </c>
      <c r="B11">
        <v>1.3635224329517914</v>
      </c>
    </row>
    <row r="12" spans="1:2" x14ac:dyDescent="0.35">
      <c r="A12">
        <v>0.61584744529089219</v>
      </c>
      <c r="B12">
        <v>1.6310468710836332</v>
      </c>
    </row>
    <row r="13" spans="1:2" x14ac:dyDescent="0.35">
      <c r="A13">
        <v>0.67869377456451074</v>
      </c>
      <c r="B13">
        <v>2.0048458517837737</v>
      </c>
    </row>
    <row r="14" spans="1:2" x14ac:dyDescent="0.35">
      <c r="A14">
        <v>0.74146246785385039</v>
      </c>
      <c r="B14">
        <v>2.3250062661876516</v>
      </c>
    </row>
    <row r="15" spans="1:2" x14ac:dyDescent="0.35">
      <c r="A15">
        <v>0.8043864331117474</v>
      </c>
      <c r="B15">
        <v>2.7524438131840583</v>
      </c>
    </row>
    <row r="16" spans="1:2" x14ac:dyDescent="0.35">
      <c r="A16">
        <v>0.82954049201805047</v>
      </c>
      <c r="B16">
        <v>2.9126911187233695</v>
      </c>
    </row>
    <row r="17" spans="1:2" x14ac:dyDescent="0.35">
      <c r="A17">
        <v>0.94253966713571757</v>
      </c>
      <c r="B17">
        <v>3.4997075779095983</v>
      </c>
    </row>
    <row r="18" spans="1:2" x14ac:dyDescent="0.35">
      <c r="A18">
        <v>1.118152263574167</v>
      </c>
      <c r="B18">
        <v>4.2996073189071762</v>
      </c>
    </row>
    <row r="19" spans="1:2" x14ac:dyDescent="0.35">
      <c r="A19">
        <v>1.3311465864428167</v>
      </c>
      <c r="B19">
        <v>5.098504469880524</v>
      </c>
    </row>
    <row r="20" spans="1:2" x14ac:dyDescent="0.35">
      <c r="A20">
        <v>1.6690572080159158</v>
      </c>
      <c r="B20">
        <v>6.1086139192915025</v>
      </c>
    </row>
    <row r="21" spans="1:2" x14ac:dyDescent="0.35">
      <c r="A21">
        <v>2.2190305206463199</v>
      </c>
      <c r="B21">
        <v>7.2739577241206455</v>
      </c>
    </row>
    <row r="22" spans="1:2" x14ac:dyDescent="0.35">
      <c r="A22">
        <v>3.3792614876995479</v>
      </c>
      <c r="B22">
        <v>8.2083716267023146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2" sqref="E12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1.1110575300188108E-2</v>
      </c>
      <c r="B2">
        <v>-0.16906354515050381</v>
      </c>
    </row>
    <row r="3" spans="1:2" x14ac:dyDescent="0.35">
      <c r="A3">
        <v>9.8143415151661251E-2</v>
      </c>
      <c r="B3">
        <v>-0.27558528428093609</v>
      </c>
    </row>
    <row r="4" spans="1:2" x14ac:dyDescent="0.35">
      <c r="A4">
        <v>0.20998215749626281</v>
      </c>
      <c r="B4">
        <v>-0.32792642140468153</v>
      </c>
    </row>
    <row r="5" spans="1:2" x14ac:dyDescent="0.35">
      <c r="A5">
        <v>0.29697641896127702</v>
      </c>
      <c r="B5">
        <v>-0.38060200668896371</v>
      </c>
    </row>
    <row r="6" spans="1:2" x14ac:dyDescent="0.35">
      <c r="A6">
        <v>0.40873800453296061</v>
      </c>
      <c r="B6">
        <v>-0.32525083612040184</v>
      </c>
    </row>
    <row r="7" spans="1:2" x14ac:dyDescent="0.35">
      <c r="A7">
        <v>0.49565510922505684</v>
      </c>
      <c r="B7">
        <v>-0.27023411371237316</v>
      </c>
    </row>
    <row r="8" spans="1:2" x14ac:dyDescent="0.35">
      <c r="A8">
        <v>0.61983893523653377</v>
      </c>
      <c r="B8">
        <v>-0.21471571906354647</v>
      </c>
    </row>
    <row r="9" spans="1:2" x14ac:dyDescent="0.35">
      <c r="A9">
        <v>0.75648358007426342</v>
      </c>
      <c r="B9">
        <v>-0.2128762541806033</v>
      </c>
    </row>
    <row r="10" spans="1:2" x14ac:dyDescent="0.35">
      <c r="A10">
        <v>0.84332352799344179</v>
      </c>
      <c r="B10">
        <v>-5.0167224080269079E-2</v>
      </c>
    </row>
    <row r="11" spans="1:2" x14ac:dyDescent="0.35">
      <c r="A11">
        <v>0.94262429473887266</v>
      </c>
      <c r="B11">
        <v>5.8862876254179852E-2</v>
      </c>
    </row>
    <row r="12" spans="1:2" x14ac:dyDescent="0.35">
      <c r="A12">
        <v>1.128765009403482</v>
      </c>
      <c r="B12">
        <v>0.330602006688963</v>
      </c>
    </row>
    <row r="13" spans="1:2" x14ac:dyDescent="0.35">
      <c r="A13">
        <v>1.3149828808410091</v>
      </c>
      <c r="B13">
        <v>0.49464882943143706</v>
      </c>
    </row>
    <row r="14" spans="1:2" x14ac:dyDescent="0.35">
      <c r="A14">
        <v>1.6626512996093941</v>
      </c>
      <c r="B14">
        <v>0.7147157190635447</v>
      </c>
    </row>
    <row r="15" spans="1:2" x14ac:dyDescent="0.35">
      <c r="A15">
        <v>2.2586873704007333</v>
      </c>
      <c r="B15">
        <v>1.045819397993311</v>
      </c>
    </row>
    <row r="16" spans="1:2" x14ac:dyDescent="0.35">
      <c r="A16">
        <v>3.3764189612769453</v>
      </c>
      <c r="B16">
        <v>1.437792642140467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9.90625" customWidth="1"/>
    <col min="8" max="8" width="15.08984375" customWidth="1"/>
    <col min="9" max="9" width="12.36328125" customWidth="1"/>
    <col min="11" max="11" width="13" customWidth="1"/>
    <col min="15" max="15" width="5.90625" customWidth="1"/>
    <col min="16" max="16" width="15.453125" bestFit="1" customWidth="1"/>
    <col min="17" max="17" width="13.453125" customWidth="1"/>
    <col min="18" max="18" width="20.6328125" customWidth="1"/>
    <col min="19" max="19" width="11.453125" customWidth="1"/>
    <col min="20" max="20" width="13.453125" customWidth="1"/>
    <col min="21" max="21" width="11.90625" customWidth="1"/>
    <col min="22" max="22" width="12.36328125" customWidth="1"/>
    <col min="23" max="23" width="12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4" t="s">
        <v>2</v>
      </c>
      <c r="C2" s="24"/>
      <c r="D2" s="12">
        <v>20</v>
      </c>
      <c r="E2" s="12" t="s">
        <v>3</v>
      </c>
      <c r="F2" s="16"/>
      <c r="G2" s="24" t="s">
        <v>9</v>
      </c>
      <c r="H2" s="24"/>
      <c r="I2" s="12">
        <v>0.24</v>
      </c>
      <c r="J2" s="12" t="s">
        <v>10</v>
      </c>
      <c r="K2" s="11" t="s">
        <v>14</v>
      </c>
      <c r="L2" s="12">
        <v>0.48099999999999998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4" t="s">
        <v>4</v>
      </c>
      <c r="C3" s="24"/>
      <c r="D3" s="12">
        <v>1.2</v>
      </c>
      <c r="E3" s="12" t="s">
        <v>5</v>
      </c>
      <c r="F3" s="16"/>
      <c r="G3" s="25" t="s">
        <v>34</v>
      </c>
      <c r="H3" s="26"/>
      <c r="I3" s="12">
        <f>(I2+I2*D4)/4</f>
        <v>0.10199999999999999</v>
      </c>
      <c r="J3" s="12" t="s">
        <v>10</v>
      </c>
      <c r="P3" s="19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4" t="s">
        <v>6</v>
      </c>
      <c r="C4" s="24"/>
      <c r="D4" s="12">
        <v>0.7</v>
      </c>
      <c r="E4" s="12"/>
      <c r="F4" s="16"/>
      <c r="G4" s="24" t="s">
        <v>11</v>
      </c>
      <c r="H4" s="24"/>
      <c r="I4" s="12">
        <f>(PI()/4)*(I2^2-I2^2*D4^2)</f>
        <v>2.3071856447963442E-2</v>
      </c>
      <c r="J4" s="12" t="s">
        <v>13</v>
      </c>
      <c r="K4" s="11" t="s">
        <v>37</v>
      </c>
      <c r="L4" s="12">
        <f>I6/I3</f>
        <v>132.51452068575708</v>
      </c>
      <c r="M4" s="12" t="s">
        <v>49</v>
      </c>
      <c r="P4" s="19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4" t="s">
        <v>7</v>
      </c>
      <c r="C5" s="24"/>
      <c r="D5" s="12">
        <v>0.15</v>
      </c>
      <c r="E5" s="12" t="s">
        <v>8</v>
      </c>
      <c r="F5" s="16"/>
      <c r="G5" s="24" t="s">
        <v>36</v>
      </c>
      <c r="H5" s="24"/>
      <c r="I5" s="12">
        <f>D5/I4</f>
        <v>6.5014274138846133</v>
      </c>
      <c r="J5" s="12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B6" s="12"/>
      <c r="C6" s="12"/>
      <c r="D6" s="12"/>
      <c r="E6" s="12"/>
      <c r="F6" s="16"/>
      <c r="G6" s="24" t="s">
        <v>35</v>
      </c>
      <c r="H6" s="24"/>
      <c r="I6" s="12">
        <f>I5/L2</f>
        <v>13.516481109947222</v>
      </c>
      <c r="J6" s="12" t="s">
        <v>12</v>
      </c>
      <c r="Q6">
        <f>L4</f>
        <v>132.51452068575708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132.51452068575708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132.51452068575708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132.51452068575708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1"/>
      <c r="H7" s="1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11" t="s">
        <v>16</v>
      </c>
      <c r="B8" s="24" t="s">
        <v>45</v>
      </c>
      <c r="C8" s="24"/>
      <c r="D8" s="24"/>
      <c r="E8" s="24"/>
      <c r="F8" s="11" t="s">
        <v>22</v>
      </c>
      <c r="G8" s="24" t="s">
        <v>46</v>
      </c>
      <c r="H8" s="24"/>
      <c r="I8" s="24"/>
      <c r="J8" s="24"/>
      <c r="K8" s="24"/>
      <c r="P8" s="19"/>
      <c r="Q8" s="24"/>
      <c r="R8" s="24"/>
      <c r="S8" s="24"/>
      <c r="T8" s="24"/>
      <c r="U8" s="19"/>
      <c r="V8" s="24"/>
      <c r="W8" s="24"/>
      <c r="X8" s="24"/>
      <c r="Y8" s="24"/>
      <c r="Z8" s="24"/>
      <c r="AC8" s="19"/>
      <c r="AD8" s="24"/>
      <c r="AE8" s="24"/>
      <c r="AF8" s="24"/>
      <c r="AG8" s="24"/>
      <c r="AH8" s="19"/>
      <c r="AI8" s="24"/>
      <c r="AJ8" s="24"/>
      <c r="AK8" s="24"/>
      <c r="AL8" s="24"/>
      <c r="AM8" s="24"/>
      <c r="AP8" s="19"/>
      <c r="AQ8" s="24"/>
      <c r="AR8" s="24"/>
      <c r="AS8" s="24"/>
      <c r="AT8" s="24"/>
      <c r="AU8" s="19"/>
      <c r="AV8" s="24"/>
      <c r="AW8" s="24"/>
      <c r="AX8" s="24"/>
      <c r="AY8" s="24"/>
      <c r="AZ8" s="24"/>
      <c r="BC8" s="19"/>
      <c r="BD8" s="24"/>
      <c r="BE8" s="24"/>
      <c r="BF8" s="24"/>
      <c r="BG8" s="24"/>
      <c r="BH8" s="19"/>
      <c r="BI8" s="24"/>
      <c r="BJ8" s="24"/>
      <c r="BK8" s="24"/>
      <c r="BL8" s="24"/>
      <c r="BM8" s="24"/>
    </row>
    <row r="9" spans="1:65" x14ac:dyDescent="0.35">
      <c r="A9" s="3"/>
      <c r="F9" s="3"/>
      <c r="G9" s="1"/>
      <c r="H9" s="1"/>
      <c r="P9" s="20"/>
      <c r="U9" s="20"/>
      <c r="V9" s="20"/>
      <c r="W9" s="20"/>
      <c r="AC9" s="20"/>
      <c r="AH9" s="20"/>
      <c r="AI9" s="20"/>
      <c r="AJ9" s="20"/>
      <c r="AP9" s="20"/>
      <c r="AU9" s="20"/>
      <c r="AV9" s="20"/>
      <c r="AW9" s="20"/>
      <c r="BC9" s="20"/>
      <c r="BH9" s="20"/>
      <c r="BI9" s="20"/>
      <c r="BJ9" s="20"/>
    </row>
    <row r="10" spans="1:65" x14ac:dyDescent="0.35">
      <c r="A10" s="11" t="s">
        <v>16</v>
      </c>
      <c r="B10" s="10">
        <f>C20</f>
        <v>1.7697000249715493</v>
      </c>
      <c r="F10" s="11" t="s">
        <v>22</v>
      </c>
      <c r="G10" s="9">
        <f>G20</f>
        <v>1.9741228595588205</v>
      </c>
      <c r="H10" s="1"/>
      <c r="P10" s="19" t="s">
        <v>16</v>
      </c>
      <c r="Q10" s="10">
        <f>R20</f>
        <v>1.791938262188564</v>
      </c>
      <c r="U10" s="19" t="s">
        <v>22</v>
      </c>
      <c r="V10" s="9">
        <f>V20</f>
        <v>1.9347512660198338</v>
      </c>
      <c r="W10" s="20"/>
      <c r="AC10" s="19" t="s">
        <v>16</v>
      </c>
      <c r="AD10" s="10">
        <f>AE20</f>
        <v>1.8157286251826099</v>
      </c>
      <c r="AH10" s="19" t="s">
        <v>22</v>
      </c>
      <c r="AI10" s="9">
        <f>AI20</f>
        <v>1.8931436971616493</v>
      </c>
      <c r="AJ10" s="20"/>
      <c r="AP10" s="19" t="s">
        <v>16</v>
      </c>
      <c r="AQ10" s="10">
        <f>AR20</f>
        <v>1.94555595120811</v>
      </c>
      <c r="AU10" s="19" t="s">
        <v>22</v>
      </c>
      <c r="AV10" s="9">
        <f>AV20</f>
        <v>1.6754835630355038</v>
      </c>
      <c r="AW10" s="20"/>
      <c r="BC10" s="19" t="s">
        <v>16</v>
      </c>
      <c r="BD10" s="10">
        <f>BE20</f>
        <v>2.5173662657491711</v>
      </c>
      <c r="BH10" s="19" t="s">
        <v>22</v>
      </c>
      <c r="BI10" s="9">
        <f>BI20</f>
        <v>0.9143598803955677</v>
      </c>
      <c r="BJ10" s="20"/>
    </row>
    <row r="13" spans="1:65" x14ac:dyDescent="0.35">
      <c r="A13" s="11" t="s">
        <v>14</v>
      </c>
      <c r="B13" s="11" t="s">
        <v>26</v>
      </c>
      <c r="C13" s="11" t="s">
        <v>17</v>
      </c>
      <c r="D13" s="11" t="s">
        <v>18</v>
      </c>
      <c r="E13" s="11" t="s">
        <v>20</v>
      </c>
      <c r="F13" s="3"/>
      <c r="G13" s="11" t="s">
        <v>39</v>
      </c>
      <c r="H13" s="11" t="s">
        <v>40</v>
      </c>
      <c r="I13" s="11" t="s">
        <v>20</v>
      </c>
      <c r="J13" s="11"/>
      <c r="K13" s="11"/>
      <c r="P13" s="19" t="s">
        <v>14</v>
      </c>
      <c r="Q13" s="19" t="s">
        <v>26</v>
      </c>
      <c r="R13" s="19" t="s">
        <v>17</v>
      </c>
      <c r="S13" s="19" t="s">
        <v>18</v>
      </c>
      <c r="T13" s="19" t="s">
        <v>20</v>
      </c>
      <c r="U13" s="20"/>
      <c r="V13" s="19" t="s">
        <v>39</v>
      </c>
      <c r="W13" s="19" t="s">
        <v>40</v>
      </c>
      <c r="X13" s="19" t="s">
        <v>20</v>
      </c>
      <c r="Y13" s="19"/>
      <c r="Z13" s="19"/>
      <c r="AC13" s="19" t="s">
        <v>14</v>
      </c>
      <c r="AD13" s="19" t="s">
        <v>26</v>
      </c>
      <c r="AE13" s="19" t="s">
        <v>17</v>
      </c>
      <c r="AF13" s="19" t="s">
        <v>18</v>
      </c>
      <c r="AG13" s="19" t="s">
        <v>20</v>
      </c>
      <c r="AH13" s="20"/>
      <c r="AI13" s="19" t="s">
        <v>39</v>
      </c>
      <c r="AJ13" s="19" t="s">
        <v>40</v>
      </c>
      <c r="AK13" s="19" t="s">
        <v>20</v>
      </c>
      <c r="AL13" s="19"/>
      <c r="AM13" s="19"/>
      <c r="AP13" s="19" t="s">
        <v>14</v>
      </c>
      <c r="AQ13" s="19" t="s">
        <v>26</v>
      </c>
      <c r="AR13" s="19" t="s">
        <v>17</v>
      </c>
      <c r="AS13" s="19" t="s">
        <v>18</v>
      </c>
      <c r="AT13" s="19" t="s">
        <v>20</v>
      </c>
      <c r="AU13" s="20"/>
      <c r="AV13" s="19" t="s">
        <v>39</v>
      </c>
      <c r="AW13" s="19" t="s">
        <v>40</v>
      </c>
      <c r="AX13" s="19" t="s">
        <v>20</v>
      </c>
      <c r="AY13" s="19"/>
      <c r="AZ13" s="19"/>
      <c r="BC13" s="19" t="s">
        <v>14</v>
      </c>
      <c r="BD13" s="19" t="s">
        <v>26</v>
      </c>
      <c r="BE13" s="19" t="s">
        <v>17</v>
      </c>
      <c r="BF13" s="19" t="s">
        <v>18</v>
      </c>
      <c r="BG13" s="19" t="s">
        <v>20</v>
      </c>
      <c r="BH13" s="20"/>
      <c r="BI13" s="19" t="s">
        <v>39</v>
      </c>
      <c r="BJ13" s="19" t="s">
        <v>40</v>
      </c>
      <c r="BK13" s="19" t="s">
        <v>20</v>
      </c>
      <c r="BL13" s="19"/>
      <c r="BM13" s="19"/>
    </row>
    <row r="14" spans="1:65" x14ac:dyDescent="0.35">
      <c r="A14" s="17" t="s">
        <v>44</v>
      </c>
      <c r="B14" s="11" t="s">
        <v>15</v>
      </c>
      <c r="C14" s="11" t="s">
        <v>16</v>
      </c>
      <c r="D14" s="17" t="s">
        <v>19</v>
      </c>
      <c r="E14" s="11" t="s">
        <v>21</v>
      </c>
      <c r="F14" s="3"/>
      <c r="G14" s="11" t="s">
        <v>22</v>
      </c>
      <c r="H14" s="17" t="s">
        <v>23</v>
      </c>
      <c r="I14" s="11" t="s">
        <v>24</v>
      </c>
      <c r="J14" s="11"/>
      <c r="K14" s="11" t="s">
        <v>41</v>
      </c>
      <c r="P14" s="17" t="s">
        <v>44</v>
      </c>
      <c r="Q14" s="19" t="s">
        <v>15</v>
      </c>
      <c r="R14" s="19" t="s">
        <v>16</v>
      </c>
      <c r="S14" s="17" t="s">
        <v>19</v>
      </c>
      <c r="T14" s="19" t="s">
        <v>21</v>
      </c>
      <c r="U14" s="20"/>
      <c r="V14" s="19" t="s">
        <v>22</v>
      </c>
      <c r="W14" s="17" t="s">
        <v>23</v>
      </c>
      <c r="X14" s="19" t="s">
        <v>24</v>
      </c>
      <c r="Y14" s="19"/>
      <c r="Z14" s="19" t="s">
        <v>41</v>
      </c>
      <c r="AC14" s="17" t="s">
        <v>44</v>
      </c>
      <c r="AD14" s="19" t="s">
        <v>15</v>
      </c>
      <c r="AE14" s="19" t="s">
        <v>16</v>
      </c>
      <c r="AF14" s="17" t="s">
        <v>19</v>
      </c>
      <c r="AG14" s="19" t="s">
        <v>21</v>
      </c>
      <c r="AH14" s="20"/>
      <c r="AI14" s="19" t="s">
        <v>22</v>
      </c>
      <c r="AJ14" s="17" t="s">
        <v>23</v>
      </c>
      <c r="AK14" s="19" t="s">
        <v>24</v>
      </c>
      <c r="AL14" s="19"/>
      <c r="AM14" s="19" t="s">
        <v>41</v>
      </c>
      <c r="AP14" s="17" t="s">
        <v>44</v>
      </c>
      <c r="AQ14" s="19" t="s">
        <v>15</v>
      </c>
      <c r="AR14" s="19" t="s">
        <v>16</v>
      </c>
      <c r="AS14" s="17" t="s">
        <v>19</v>
      </c>
      <c r="AT14" s="19" t="s">
        <v>21</v>
      </c>
      <c r="AU14" s="20"/>
      <c r="AV14" s="19" t="s">
        <v>22</v>
      </c>
      <c r="AW14" s="17" t="s">
        <v>23</v>
      </c>
      <c r="AX14" s="19" t="s">
        <v>24</v>
      </c>
      <c r="AY14" s="19"/>
      <c r="AZ14" s="19" t="s">
        <v>41</v>
      </c>
      <c r="BC14" s="17" t="s">
        <v>44</v>
      </c>
      <c r="BD14" s="19" t="s">
        <v>15</v>
      </c>
      <c r="BE14" s="19" t="s">
        <v>16</v>
      </c>
      <c r="BF14" s="17" t="s">
        <v>19</v>
      </c>
      <c r="BG14" s="19" t="s">
        <v>21</v>
      </c>
      <c r="BH14" s="20"/>
      <c r="BI14" s="19" t="s">
        <v>22</v>
      </c>
      <c r="BJ14" s="17" t="s">
        <v>23</v>
      </c>
      <c r="BK14" s="19" t="s">
        <v>24</v>
      </c>
      <c r="BL14" s="19"/>
      <c r="BM14" s="19" t="s">
        <v>41</v>
      </c>
    </row>
    <row r="15" spans="1:65" x14ac:dyDescent="0.35">
      <c r="A15" s="12">
        <v>0.48099999999999998</v>
      </c>
      <c r="B15" s="12">
        <v>13.516481110000001</v>
      </c>
      <c r="C15" s="12">
        <f t="shared" ref="C15:C20" si="0" xml:space="preserve"> -0.3078*D15^6 + 2.2651*D15^5 - 4.751*D15^4 + 0.2832*D15^3 + 5.9876*D15^2 + 3.6672*D15 - 0.2951</f>
        <v>0.67321313279999995</v>
      </c>
      <c r="D15" s="12">
        <v>0.2</v>
      </c>
      <c r="E15" s="12">
        <f t="shared" ref="E15:E20" si="1">1.2*B15^2*C15*(D15^2+1)/2</f>
        <v>76.747538030231979</v>
      </c>
      <c r="G15" s="12">
        <f t="shared" ref="G15:G20" si="2" xml:space="preserve"> 0.9808*H15^6 - 9.1296*H15^5 + 32.097*H15^4 - 52.719*H15^3 + 35.366*H15^2 + 6.8355*H15 + 0.7557</f>
        <v>4.4838864264136671</v>
      </c>
      <c r="H15" s="12">
        <f t="shared" ref="H15:H20" si="3">A15-D15</f>
        <v>0.28099999999999997</v>
      </c>
      <c r="I15" s="12">
        <f t="shared" ref="I15:I20" si="4">1.2*B15^2*G15*(H15^2+1)/2</f>
        <v>530.3210729552535</v>
      </c>
      <c r="J15" s="12"/>
      <c r="K15" s="12">
        <f t="shared" ref="K15:K20" si="5">E15-I15</f>
        <v>-453.57353492502153</v>
      </c>
      <c r="P15" s="12">
        <v>0.48099999999999998</v>
      </c>
      <c r="Q15" s="12">
        <v>13.516481110000001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103.54333731546846</v>
      </c>
      <c r="V15" s="12">
        <f t="shared" ref="V15:V20" si="7" xml:space="preserve"> 0.9808*W15^6 - 9.1296*W15^5 + 32.097*W15^4 - 52.719*W15^3 + 35.366*W15^2 + 6.8355*W15 + 0.7557</f>
        <v>4.4838864264136671</v>
      </c>
      <c r="W15" s="12">
        <f t="shared" ref="W15:W20" si="8">P15-S15</f>
        <v>0.28099999999999997</v>
      </c>
      <c r="X15" s="12">
        <f>1.2*Q15^2*V15*(W15^2+1)/2 + Q$3</f>
        <v>565.4588938228984</v>
      </c>
      <c r="Y15" s="12"/>
      <c r="Z15" s="12">
        <f t="shared" ref="Z15:Z20" si="9">T15-X15</f>
        <v>-461.91555650742993</v>
      </c>
      <c r="AC15" s="12">
        <v>0.48099999999999998</v>
      </c>
      <c r="AD15" s="12">
        <v>13.516481110000001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129.41970147635084</v>
      </c>
      <c r="AI15" s="12">
        <f t="shared" ref="AI15:AI20" si="11" xml:space="preserve"> 0.9808*AJ15^6 - 9.1296*AJ15^5 + 32.097*AJ15^4 - 52.719*AJ15^3 + 35.366*AJ15^2 + 6.8355*AJ15 + 0.7557</f>
        <v>4.4838864264136671</v>
      </c>
      <c r="AJ15" s="12">
        <f t="shared" ref="AJ15:AJ20" si="12">AC15-AF15</f>
        <v>0.28099999999999997</v>
      </c>
      <c r="AK15" s="12">
        <f>1.2*AD15^2*AI15*(AJ15^2+1)/2 + AD$3</f>
        <v>599.39104262399769</v>
      </c>
      <c r="AL15" s="12"/>
      <c r="AM15" s="12">
        <f t="shared" ref="AM15:AM20" si="13">AG15-AK15</f>
        <v>-469.97134114764685</v>
      </c>
      <c r="AP15" s="12">
        <v>0.48099999999999998</v>
      </c>
      <c r="AQ15" s="12">
        <v>13.516481110000001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268.67486846969808</v>
      </c>
      <c r="AV15" s="12">
        <f t="shared" ref="AV15:AV20" si="15" xml:space="preserve"> 0.9808*AW15^6 - 9.1296*AW15^5 + 32.097*AW15^4 - 52.719*AW15^3 + 35.366*AW15^2 + 6.8355*AW15 + 0.7557</f>
        <v>4.4838864264136671</v>
      </c>
      <c r="AW15" s="12">
        <f t="shared" ref="AW15:AW20" si="16">AP15-AS15</f>
        <v>0.28099999999999997</v>
      </c>
      <c r="AX15" s="12">
        <f>1.2*AQ15^2*AV15*(AW15^2+1)/2 + AQ$3</f>
        <v>781.99888576462581</v>
      </c>
      <c r="AY15" s="12"/>
      <c r="AZ15" s="12">
        <f t="shared" ref="AZ15:AZ20" si="17">AT15-AX15</f>
        <v>-513.32401729492767</v>
      </c>
      <c r="BC15" s="12">
        <v>0.48099999999999998</v>
      </c>
      <c r="BD15" s="12">
        <v>13.516481110000001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827.88198284559667</v>
      </c>
      <c r="BI15" s="12">
        <f t="shared" ref="BI15:BI20" si="19" xml:space="preserve"> 0.9808*BJ15^6 - 9.1296*BJ15^5 + 32.097*BJ15^4 - 52.719*BJ15^3 + 35.366*BJ15^2 + 6.8355*BJ15 + 0.7557</f>
        <v>4.4838864264136671</v>
      </c>
      <c r="BJ15" s="12">
        <f t="shared" ref="BJ15:BJ20" si="20">BC15-BF15</f>
        <v>0.28099999999999997</v>
      </c>
      <c r="BK15" s="12">
        <f>1.2*BD15^2*BI15*(BJ15^2+1)/2 + BD$3</f>
        <v>1515.2973854171075</v>
      </c>
      <c r="BL15" s="12"/>
      <c r="BM15" s="12">
        <f t="shared" ref="BM15:BM20" si="21">BG15-BK15</f>
        <v>-687.41540257151087</v>
      </c>
    </row>
    <row r="16" spans="1:65" x14ac:dyDescent="0.35">
      <c r="A16" s="12">
        <v>0.48099999999999998</v>
      </c>
      <c r="B16" s="12">
        <v>13.516481110000001</v>
      </c>
      <c r="C16" s="12">
        <f t="shared" si="0"/>
        <v>1.1149964265880559</v>
      </c>
      <c r="D16" s="12">
        <v>0.27</v>
      </c>
      <c r="E16" s="12">
        <f t="shared" si="1"/>
        <v>131.13277592327833</v>
      </c>
      <c r="G16" s="12">
        <f t="shared" si="2"/>
        <v>3.3371699298625233</v>
      </c>
      <c r="H16" s="12">
        <f t="shared" si="3"/>
        <v>0.21099999999999997</v>
      </c>
      <c r="I16" s="12">
        <f t="shared" si="4"/>
        <v>382.09735509048568</v>
      </c>
      <c r="J16" s="12"/>
      <c r="K16" s="12">
        <f t="shared" si="5"/>
        <v>-250.96457916720735</v>
      </c>
      <c r="P16" s="12">
        <v>0.48099999999999998</v>
      </c>
      <c r="Q16" s="12">
        <v>13.516481110000001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157.92857520851481</v>
      </c>
      <c r="V16" s="12">
        <f t="shared" si="7"/>
        <v>3.3371699298625233</v>
      </c>
      <c r="W16" s="12">
        <f t="shared" si="8"/>
        <v>0.21099999999999997</v>
      </c>
      <c r="X16" s="12">
        <f t="shared" ref="X16:X20" si="23">1.2*Q16^2*V16*(W16^2+1)/2 + Q$3</f>
        <v>417.23517595813064</v>
      </c>
      <c r="Y16" s="12"/>
      <c r="Z16" s="12">
        <f t="shared" si="9"/>
        <v>-259.30660074961582</v>
      </c>
      <c r="AC16" s="12">
        <v>0.48099999999999998</v>
      </c>
      <c r="AD16" s="12">
        <v>13.516481110000001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183.8049393693972</v>
      </c>
      <c r="AI16" s="12">
        <f t="shared" si="11"/>
        <v>3.3371699298625233</v>
      </c>
      <c r="AJ16" s="12">
        <f t="shared" si="12"/>
        <v>0.21099999999999997</v>
      </c>
      <c r="AK16" s="12">
        <f t="shared" ref="AK16:AK20" si="25">1.2*AD16^2*AI16*(AJ16^2+1)/2 + AD$3</f>
        <v>451.16732475922981</v>
      </c>
      <c r="AL16" s="12"/>
      <c r="AM16" s="12">
        <f t="shared" si="13"/>
        <v>-267.36238538983264</v>
      </c>
      <c r="AP16" s="12">
        <v>0.48099999999999998</v>
      </c>
      <c r="AQ16" s="12">
        <v>13.516481110000001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323.06010636274448</v>
      </c>
      <c r="AV16" s="12">
        <f t="shared" si="15"/>
        <v>3.3371699298625233</v>
      </c>
      <c r="AW16" s="12">
        <f t="shared" si="16"/>
        <v>0.21099999999999997</v>
      </c>
      <c r="AX16" s="12">
        <f t="shared" ref="AX16:AX20" si="27">1.2*AQ16^2*AV16*(AW16^2+1)/2 + AQ$3</f>
        <v>633.77516789985793</v>
      </c>
      <c r="AY16" s="12"/>
      <c r="AZ16" s="12">
        <f t="shared" si="17"/>
        <v>-310.71506153711346</v>
      </c>
      <c r="BC16" s="12">
        <v>0.48099999999999998</v>
      </c>
      <c r="BD16" s="12">
        <v>13.516481110000001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882.267220738643</v>
      </c>
      <c r="BI16" s="12">
        <f t="shared" si="19"/>
        <v>3.3371699298625233</v>
      </c>
      <c r="BJ16" s="12">
        <f t="shared" si="20"/>
        <v>0.21099999999999997</v>
      </c>
      <c r="BK16" s="12">
        <f t="shared" ref="BK16:BK20" si="29">1.2*BD16^2*BI16*(BJ16^2+1)/2 + BD$3</f>
        <v>1367.0736675523397</v>
      </c>
      <c r="BL16" s="12"/>
      <c r="BM16" s="12">
        <f t="shared" si="21"/>
        <v>-484.80644681369665</v>
      </c>
    </row>
    <row r="17" spans="1:65" x14ac:dyDescent="0.35">
      <c r="A17" s="12">
        <v>0.48099999999999998</v>
      </c>
      <c r="B17" s="12">
        <v>13.516481110000001</v>
      </c>
      <c r="C17" s="12">
        <f t="shared" si="0"/>
        <v>0.85666281909629594</v>
      </c>
      <c r="D17" s="12">
        <v>0.23</v>
      </c>
      <c r="E17" s="12">
        <f t="shared" si="1"/>
        <v>98.872514170015563</v>
      </c>
      <c r="G17" s="12">
        <f t="shared" si="2"/>
        <v>3.9843920118438465</v>
      </c>
      <c r="H17" s="12">
        <f t="shared" si="3"/>
        <v>0.251</v>
      </c>
      <c r="I17" s="12">
        <f t="shared" si="4"/>
        <v>464.27389794932935</v>
      </c>
      <c r="J17" s="12"/>
      <c r="K17" s="12">
        <f t="shared" si="5"/>
        <v>-365.40138377931379</v>
      </c>
      <c r="P17" s="12">
        <v>0.48099999999999998</v>
      </c>
      <c r="Q17" s="12">
        <v>13.516481110000001</v>
      </c>
      <c r="R17" s="12">
        <f t="shared" si="6"/>
        <v>1.3183871067999997</v>
      </c>
      <c r="S17" s="12">
        <v>0.3</v>
      </c>
      <c r="T17" s="12">
        <f t="shared" si="22"/>
        <v>184.32025188058657</v>
      </c>
      <c r="V17" s="12">
        <f t="shared" si="7"/>
        <v>2.8716511104267122</v>
      </c>
      <c r="W17" s="12">
        <f t="shared" si="8"/>
        <v>0.18099999999999999</v>
      </c>
      <c r="X17" s="12">
        <f t="shared" si="23"/>
        <v>360.23263202189366</v>
      </c>
      <c r="Y17" s="12"/>
      <c r="Z17" s="12">
        <f t="shared" si="9"/>
        <v>-175.9123801413071</v>
      </c>
      <c r="AC17" s="12">
        <v>0.48099999999999998</v>
      </c>
      <c r="AD17" s="12">
        <v>13.516481110000001</v>
      </c>
      <c r="AE17" s="12">
        <f t="shared" si="10"/>
        <v>1.3183871067999997</v>
      </c>
      <c r="AF17" s="12">
        <v>0.3</v>
      </c>
      <c r="AG17" s="12">
        <f t="shared" si="24"/>
        <v>210.19661604146896</v>
      </c>
      <c r="AI17" s="12">
        <f t="shared" si="11"/>
        <v>2.8716511104267122</v>
      </c>
      <c r="AJ17" s="12">
        <f t="shared" si="12"/>
        <v>0.18099999999999999</v>
      </c>
      <c r="AK17" s="12">
        <f t="shared" si="25"/>
        <v>394.16478082299284</v>
      </c>
      <c r="AL17" s="12"/>
      <c r="AM17" s="12">
        <f t="shared" si="13"/>
        <v>-183.96816478152388</v>
      </c>
      <c r="AP17" s="12">
        <v>0.48099999999999998</v>
      </c>
      <c r="AQ17" s="12">
        <v>13.516481110000001</v>
      </c>
      <c r="AR17" s="12">
        <f t="shared" si="14"/>
        <v>1.3183871067999997</v>
      </c>
      <c r="AS17" s="12">
        <v>0.3</v>
      </c>
      <c r="AT17" s="12">
        <f t="shared" si="26"/>
        <v>349.45178303481623</v>
      </c>
      <c r="AV17" s="12">
        <f t="shared" si="15"/>
        <v>2.8716511104267122</v>
      </c>
      <c r="AW17" s="12">
        <f t="shared" si="16"/>
        <v>0.18099999999999999</v>
      </c>
      <c r="AX17" s="12">
        <f t="shared" si="27"/>
        <v>576.77262396362096</v>
      </c>
      <c r="AY17" s="12"/>
      <c r="AZ17" s="12">
        <f t="shared" si="17"/>
        <v>-227.32084092880473</v>
      </c>
      <c r="BC17" s="12">
        <v>0.48099999999999998</v>
      </c>
      <c r="BD17" s="12">
        <v>13.516481110000001</v>
      </c>
      <c r="BE17" s="12">
        <f t="shared" si="18"/>
        <v>1.3183871067999997</v>
      </c>
      <c r="BF17" s="12">
        <v>0.3</v>
      </c>
      <c r="BG17" s="12">
        <f t="shared" si="28"/>
        <v>908.65889741071476</v>
      </c>
      <c r="BI17" s="12">
        <f t="shared" si="19"/>
        <v>2.8716511104267122</v>
      </c>
      <c r="BJ17" s="12">
        <f t="shared" si="20"/>
        <v>0.18099999999999999</v>
      </c>
      <c r="BK17" s="12">
        <f t="shared" si="29"/>
        <v>1310.0711236161028</v>
      </c>
      <c r="BL17" s="12"/>
      <c r="BM17" s="12">
        <f t="shared" si="21"/>
        <v>-401.41222620538804</v>
      </c>
    </row>
    <row r="18" spans="1:65" x14ac:dyDescent="0.35">
      <c r="A18" s="12">
        <v>0.48099999999999998</v>
      </c>
      <c r="B18" s="12">
        <v>13.516481110000001</v>
      </c>
      <c r="C18" s="12">
        <f t="shared" si="0"/>
        <v>1.6740794179968745</v>
      </c>
      <c r="D18" s="12">
        <v>0.35</v>
      </c>
      <c r="E18" s="12">
        <f t="shared" si="1"/>
        <v>205.98753504761501</v>
      </c>
      <c r="G18" s="12">
        <f t="shared" si="2"/>
        <v>2.1486546221046314</v>
      </c>
      <c r="H18" s="12">
        <f t="shared" si="3"/>
        <v>0.13100000000000001</v>
      </c>
      <c r="I18" s="12">
        <f t="shared" si="4"/>
        <v>239.57133118167613</v>
      </c>
      <c r="J18" s="12"/>
      <c r="K18" s="12">
        <f t="shared" si="5"/>
        <v>-33.583796134061117</v>
      </c>
      <c r="P18" s="12">
        <v>0.48099999999999998</v>
      </c>
      <c r="Q18" s="12">
        <v>13.516481110000001</v>
      </c>
      <c r="R18" s="12">
        <f t="shared" si="6"/>
        <v>1.6740794179968745</v>
      </c>
      <c r="S18" s="12">
        <v>0.35</v>
      </c>
      <c r="T18" s="12">
        <f t="shared" si="22"/>
        <v>232.7833343328515</v>
      </c>
      <c r="V18" s="12">
        <f t="shared" si="7"/>
        <v>2.1486546221046314</v>
      </c>
      <c r="W18" s="12">
        <f t="shared" si="8"/>
        <v>0.13100000000000001</v>
      </c>
      <c r="X18" s="12">
        <f t="shared" si="23"/>
        <v>274.70915204932106</v>
      </c>
      <c r="Y18" s="12"/>
      <c r="Z18" s="12">
        <f t="shared" si="9"/>
        <v>-41.925817716469567</v>
      </c>
      <c r="AC18" s="12">
        <v>0.48099999999999998</v>
      </c>
      <c r="AD18" s="12">
        <v>13.516481110000001</v>
      </c>
      <c r="AE18" s="12">
        <f t="shared" si="10"/>
        <v>1.6740794179968745</v>
      </c>
      <c r="AF18" s="12">
        <v>0.35</v>
      </c>
      <c r="AG18" s="12">
        <f t="shared" si="24"/>
        <v>258.65969849373386</v>
      </c>
      <c r="AI18" s="12">
        <f t="shared" si="11"/>
        <v>2.1486546221046314</v>
      </c>
      <c r="AJ18" s="12">
        <f t="shared" si="12"/>
        <v>0.13100000000000001</v>
      </c>
      <c r="AK18" s="12">
        <f t="shared" si="25"/>
        <v>308.64130085042029</v>
      </c>
      <c r="AL18" s="12"/>
      <c r="AM18" s="12">
        <f t="shared" si="13"/>
        <v>-49.981602356686437</v>
      </c>
      <c r="AP18" s="12">
        <v>0.48099999999999998</v>
      </c>
      <c r="AQ18" s="12">
        <v>13.516481110000001</v>
      </c>
      <c r="AR18" s="12">
        <f t="shared" si="14"/>
        <v>1.6740794179968745</v>
      </c>
      <c r="AS18" s="12">
        <v>0.35</v>
      </c>
      <c r="AT18" s="12">
        <f t="shared" si="26"/>
        <v>397.9148654870811</v>
      </c>
      <c r="AV18" s="12">
        <f t="shared" si="15"/>
        <v>2.1486546221046314</v>
      </c>
      <c r="AW18" s="12">
        <f t="shared" si="16"/>
        <v>0.13100000000000001</v>
      </c>
      <c r="AX18" s="12">
        <f t="shared" si="27"/>
        <v>491.24914399104841</v>
      </c>
      <c r="AY18" s="12"/>
      <c r="AZ18" s="12">
        <f t="shared" si="17"/>
        <v>-93.334278503967312</v>
      </c>
      <c r="BC18" s="12">
        <v>0.48099999999999998</v>
      </c>
      <c r="BD18" s="12">
        <v>13.516481110000001</v>
      </c>
      <c r="BE18" s="12">
        <f t="shared" si="18"/>
        <v>1.6740794179968745</v>
      </c>
      <c r="BF18" s="12">
        <v>0.35</v>
      </c>
      <c r="BG18" s="12">
        <f t="shared" si="28"/>
        <v>957.12197986297963</v>
      </c>
      <c r="BI18" s="12">
        <f t="shared" si="19"/>
        <v>2.1486546221046314</v>
      </c>
      <c r="BJ18" s="12">
        <f t="shared" si="20"/>
        <v>0.13100000000000001</v>
      </c>
      <c r="BK18" s="12">
        <f t="shared" si="29"/>
        <v>1224.5476436435301</v>
      </c>
      <c r="BL18" s="12"/>
      <c r="BM18" s="12">
        <f t="shared" si="21"/>
        <v>-267.42566378055051</v>
      </c>
    </row>
    <row r="19" spans="1:65" x14ac:dyDescent="0.35">
      <c r="A19" s="12">
        <v>0.48099999999999998</v>
      </c>
      <c r="B19" s="12">
        <v>13.516481110000001</v>
      </c>
      <c r="C19" s="12">
        <f t="shared" si="0"/>
        <v>1.7475255629627389</v>
      </c>
      <c r="D19" s="12">
        <v>0.36</v>
      </c>
      <c r="E19" s="12">
        <f t="shared" si="1"/>
        <v>216.38480232025623</v>
      </c>
      <c r="G19" s="12">
        <f t="shared" si="2"/>
        <v>2.0138407385033714</v>
      </c>
      <c r="H19" s="12">
        <f t="shared" si="3"/>
        <v>0.121</v>
      </c>
      <c r="I19" s="12">
        <f t="shared" si="4"/>
        <v>223.98351897896609</v>
      </c>
      <c r="J19" s="12"/>
      <c r="K19" s="12">
        <f t="shared" si="5"/>
        <v>-7.5987166587098613</v>
      </c>
      <c r="P19" s="12">
        <v>0.48099999999999998</v>
      </c>
      <c r="Q19" s="12">
        <v>13.516481110000001</v>
      </c>
      <c r="R19" s="12">
        <f t="shared" si="6"/>
        <v>1.7475255629627389</v>
      </c>
      <c r="S19" s="12">
        <v>0.36</v>
      </c>
      <c r="T19" s="12">
        <f t="shared" si="22"/>
        <v>243.18060160549271</v>
      </c>
      <c r="V19" s="12">
        <f t="shared" si="7"/>
        <v>2.0138407385033714</v>
      </c>
      <c r="W19" s="12">
        <f t="shared" si="8"/>
        <v>0.121</v>
      </c>
      <c r="X19" s="12">
        <f t="shared" si="23"/>
        <v>259.12133984661102</v>
      </c>
      <c r="Y19" s="12"/>
      <c r="Z19" s="12">
        <f t="shared" si="9"/>
        <v>-15.940738241118311</v>
      </c>
      <c r="AC19" s="12">
        <v>0.48099999999999998</v>
      </c>
      <c r="AD19" s="12">
        <v>13.516481110000001</v>
      </c>
      <c r="AE19" s="12">
        <f t="shared" si="10"/>
        <v>1.7475255629627389</v>
      </c>
      <c r="AF19" s="12">
        <v>0.36</v>
      </c>
      <c r="AG19" s="12">
        <f t="shared" si="24"/>
        <v>269.05696576637507</v>
      </c>
      <c r="AI19" s="12">
        <f t="shared" si="11"/>
        <v>2.0138407385033714</v>
      </c>
      <c r="AJ19" s="12">
        <f t="shared" si="12"/>
        <v>0.121</v>
      </c>
      <c r="AK19" s="12">
        <f t="shared" si="25"/>
        <v>293.05348864771025</v>
      </c>
      <c r="AL19" s="12"/>
      <c r="AM19" s="12">
        <f t="shared" si="13"/>
        <v>-23.996522881335181</v>
      </c>
      <c r="AP19" s="12">
        <v>0.48099999999999998</v>
      </c>
      <c r="AQ19" s="12">
        <v>13.516481110000001</v>
      </c>
      <c r="AR19" s="12">
        <f t="shared" si="14"/>
        <v>1.7475255629627389</v>
      </c>
      <c r="AS19" s="12">
        <v>0.36</v>
      </c>
      <c r="AT19" s="12">
        <f t="shared" si="26"/>
        <v>408.31213275972232</v>
      </c>
      <c r="AV19" s="12">
        <f t="shared" si="15"/>
        <v>2.0138407385033714</v>
      </c>
      <c r="AW19" s="12">
        <f t="shared" si="16"/>
        <v>0.121</v>
      </c>
      <c r="AX19" s="12">
        <f t="shared" si="27"/>
        <v>475.66133178833832</v>
      </c>
      <c r="AY19" s="12"/>
      <c r="AZ19" s="12">
        <f t="shared" si="17"/>
        <v>-67.349199028615999</v>
      </c>
      <c r="BC19" s="12">
        <v>0.48099999999999998</v>
      </c>
      <c r="BD19" s="12">
        <v>13.516481110000001</v>
      </c>
      <c r="BE19" s="12">
        <f t="shared" si="18"/>
        <v>1.7475255629627389</v>
      </c>
      <c r="BF19" s="12">
        <v>0.36</v>
      </c>
      <c r="BG19" s="12">
        <f t="shared" si="28"/>
        <v>967.51924713562084</v>
      </c>
      <c r="BI19" s="12">
        <f t="shared" si="19"/>
        <v>2.0138407385033714</v>
      </c>
      <c r="BJ19" s="12">
        <f t="shared" si="20"/>
        <v>0.121</v>
      </c>
      <c r="BK19" s="12">
        <f t="shared" si="29"/>
        <v>1208.9598314408202</v>
      </c>
      <c r="BL19" s="12"/>
      <c r="BM19" s="12">
        <f t="shared" si="21"/>
        <v>-241.44058430519931</v>
      </c>
    </row>
    <row r="20" spans="1:65" x14ac:dyDescent="0.35">
      <c r="A20" s="18">
        <v>0.48099999999999998</v>
      </c>
      <c r="B20" s="18">
        <v>13.516481110000001</v>
      </c>
      <c r="C20" s="18">
        <f t="shared" si="0"/>
        <v>1.7697000249715493</v>
      </c>
      <c r="D20" s="18">
        <v>0.36299999999999999</v>
      </c>
      <c r="E20" s="18">
        <f t="shared" si="1"/>
        <v>219.55128590871541</v>
      </c>
      <c r="F20" s="2"/>
      <c r="G20" s="18">
        <f t="shared" si="2"/>
        <v>1.9741228595588205</v>
      </c>
      <c r="H20" s="18">
        <f t="shared" si="3"/>
        <v>0.11799999999999999</v>
      </c>
      <c r="I20" s="18">
        <f t="shared" si="4"/>
        <v>219.41085741804179</v>
      </c>
      <c r="J20" s="12"/>
      <c r="K20" s="12">
        <f t="shared" si="5"/>
        <v>0.14042849067362795</v>
      </c>
      <c r="P20" s="18">
        <v>0.48099999999999998</v>
      </c>
      <c r="Q20" s="18">
        <v>13.516481110000001</v>
      </c>
      <c r="R20" s="18">
        <f t="shared" si="6"/>
        <v>1.791938262188564</v>
      </c>
      <c r="S20" s="18">
        <v>0.36599999999999999</v>
      </c>
      <c r="T20" s="18">
        <f t="shared" si="22"/>
        <v>249.53557605305517</v>
      </c>
      <c r="U20" s="2"/>
      <c r="V20" s="18">
        <f t="shared" si="7"/>
        <v>1.9347512660198338</v>
      </c>
      <c r="W20" s="18">
        <f t="shared" si="8"/>
        <v>0.11499999999999999</v>
      </c>
      <c r="X20" s="18">
        <f t="shared" si="23"/>
        <v>250.02453763660313</v>
      </c>
      <c r="Y20" s="12"/>
      <c r="Z20" s="12">
        <f t="shared" si="9"/>
        <v>-0.48896158354796171</v>
      </c>
      <c r="AC20" s="18">
        <v>0.48099999999999998</v>
      </c>
      <c r="AD20" s="18">
        <v>13.516481110000001</v>
      </c>
      <c r="AE20" s="18">
        <f t="shared" si="10"/>
        <v>1.8157286251826099</v>
      </c>
      <c r="AF20" s="18">
        <v>0.36919999999999997</v>
      </c>
      <c r="AG20" s="18">
        <f t="shared" si="24"/>
        <v>278.83736463085415</v>
      </c>
      <c r="AH20" s="2"/>
      <c r="AI20" s="18">
        <f t="shared" si="11"/>
        <v>1.8931436971616493</v>
      </c>
      <c r="AJ20" s="18">
        <f t="shared" si="12"/>
        <v>0.11180000000000001</v>
      </c>
      <c r="AK20" s="18">
        <f t="shared" si="25"/>
        <v>279.18485462139438</v>
      </c>
      <c r="AL20" s="12"/>
      <c r="AM20" s="12">
        <f t="shared" si="13"/>
        <v>-0.34748999054022534</v>
      </c>
      <c r="AP20" s="18">
        <v>0.48099999999999998</v>
      </c>
      <c r="AQ20" s="18">
        <v>13.516481110000001</v>
      </c>
      <c r="AR20" s="18">
        <f t="shared" si="14"/>
        <v>1.94555595120811</v>
      </c>
      <c r="AS20" s="18">
        <v>0.38650000000000001</v>
      </c>
      <c r="AT20" s="18">
        <f t="shared" si="26"/>
        <v>437.05184406088483</v>
      </c>
      <c r="AU20" s="2"/>
      <c r="AV20" s="18">
        <f t="shared" si="15"/>
        <v>1.6754835630355038</v>
      </c>
      <c r="AW20" s="18">
        <f t="shared" si="16"/>
        <v>9.4499999999999973E-2</v>
      </c>
      <c r="AX20" s="18">
        <f t="shared" si="27"/>
        <v>436.97970281520372</v>
      </c>
      <c r="AY20" s="12"/>
      <c r="AZ20" s="12">
        <f t="shared" si="17"/>
        <v>7.2141245681109467E-2</v>
      </c>
      <c r="BC20" s="18">
        <v>0.48099999999999998</v>
      </c>
      <c r="BD20" s="18">
        <v>13.516481110000001</v>
      </c>
      <c r="BE20" s="18">
        <f t="shared" si="18"/>
        <v>2.5173662657491711</v>
      </c>
      <c r="BF20" s="18">
        <v>0.46</v>
      </c>
      <c r="BG20" s="18">
        <f t="shared" si="28"/>
        <v>1085.4712642876834</v>
      </c>
      <c r="BH20" s="2"/>
      <c r="BI20" s="18">
        <f t="shared" si="19"/>
        <v>0.9143598803955677</v>
      </c>
      <c r="BJ20" s="18">
        <f t="shared" si="20"/>
        <v>2.0999999999999963E-2</v>
      </c>
      <c r="BK20" s="18">
        <f t="shared" si="29"/>
        <v>1085.2500442104106</v>
      </c>
      <c r="BL20" s="12"/>
      <c r="BM20" s="12">
        <f t="shared" si="21"/>
        <v>0.22122007727284654</v>
      </c>
    </row>
    <row r="25" spans="1:65" x14ac:dyDescent="0.35">
      <c r="B25" s="24" t="s">
        <v>47</v>
      </c>
      <c r="C25" s="24"/>
      <c r="D25" s="24"/>
      <c r="E25" s="24"/>
      <c r="G25" s="24" t="s">
        <v>48</v>
      </c>
      <c r="H25" s="24"/>
      <c r="I25" s="24"/>
      <c r="J25" s="24"/>
      <c r="K25" s="24"/>
    </row>
    <row r="26" spans="1:65" x14ac:dyDescent="0.35">
      <c r="B26" s="14" t="s">
        <v>28</v>
      </c>
      <c r="C26" s="15">
        <f xml:space="preserve"> -0.266*D20^6 + 1.8555*D20^5 - 3.4393*D20^4 - 1.4822*D20^3 + 8.492*D20^2 - 1.321*D20 - 0.0869</f>
        <v>0.43303198466042825</v>
      </c>
      <c r="G26" s="14" t="s">
        <v>30</v>
      </c>
      <c r="H26" s="15">
        <f xml:space="preserve"> -0.129*H20^6 + 1.0756*H20^5 - 3.0752*H20^4 + 3.1771*H20^3 + 0.0649*H20^2 - 0.7917*H20 - 0.1795</f>
        <v>-0.26736880948960878</v>
      </c>
      <c r="Q26" s="14" t="s">
        <v>28</v>
      </c>
      <c r="R26" s="15">
        <f xml:space="preserve"> -0.266*S20^6 + 1.8555*S20^5 - 3.4393*S20^4 - 1.4822*S20^3 + 8.492*S20^2 - 1.321*S20 - 0.0869</f>
        <v>0.4443304361582564</v>
      </c>
      <c r="V26" s="14" t="s">
        <v>30</v>
      </c>
      <c r="W26" s="15">
        <f xml:space="preserve"> -0.129*W20^6 + 1.0756*W20^5 - 3.0752*W20^4 + 3.1771*W20^3 + 0.0649*W20^2 - 0.7917*W20 - 0.1795</f>
        <v>-0.26537174416643</v>
      </c>
      <c r="AD26" s="14" t="s">
        <v>28</v>
      </c>
      <c r="AE26" s="15">
        <f xml:space="preserve"> -0.266*AF20^6 + 1.8555*AF20^5 - 3.4393*AF20^4 - 1.4822*AF20^3 + 8.492*AF20^2 - 1.321*AF20 - 0.0869</f>
        <v>0.45648007788086553</v>
      </c>
      <c r="AI26" s="14" t="s">
        <v>30</v>
      </c>
      <c r="AJ26" s="15">
        <f xml:space="preserve"> -0.129*AJ20^6 + 1.0756*AJ20^5 - 3.0752*AJ20^4 + 3.1771*AJ20^3 + 0.0649*AJ20^2 - 0.7917*AJ20 - 0.1795</f>
        <v>-0.2632230384032006</v>
      </c>
      <c r="AQ26" s="14" t="s">
        <v>28</v>
      </c>
      <c r="AR26" s="15">
        <f xml:space="preserve"> -0.266*AS20^6 + 1.8555*AS20^5 - 3.4393*AS20^4 - 1.4822*AS20^3 + 8.492*AS20^2 - 1.321*AS20 - 0.0869</f>
        <v>0.52387929408405987</v>
      </c>
      <c r="AV26" s="14" t="s">
        <v>30</v>
      </c>
      <c r="AW26" s="15">
        <f xml:space="preserve"> -0.129*AW20^6 + 1.0756*AW20^5 - 3.0752*AW20^4 + 3.1771*AW20^3 + 0.0649*AW20^2 - 0.7917*AW20 - 0.1795</f>
        <v>-0.25129212574098836</v>
      </c>
      <c r="BD26" s="14" t="s">
        <v>28</v>
      </c>
      <c r="BE26" s="15">
        <f xml:space="preserve"> -0.266*BF20^6 + 1.8555*BF20^5 - 3.4393*BF20^4 - 1.4822*BF20^3 + 8.492*BF20^2 - 1.321*BF20 - 0.0869</f>
        <v>0.83977890381446441</v>
      </c>
      <c r="BI26" s="14" t="s">
        <v>30</v>
      </c>
      <c r="BJ26" s="15">
        <f xml:space="preserve"> -0.129*BJ20^6 + 1.0756*BJ20^5 - 3.0752*BJ20^4 + 3.1771*BJ20^3 + 0.0649*BJ20^2 - 0.7917*BJ20 - 0.1795</f>
        <v>-0.19606824966307596</v>
      </c>
    </row>
    <row r="29" spans="1:65" x14ac:dyDescent="0.35">
      <c r="B29" s="11" t="s">
        <v>31</v>
      </c>
      <c r="C29" s="12">
        <f>(I29+I30)*L4</f>
        <v>5.6630539318348356</v>
      </c>
      <c r="H29" s="11" t="s">
        <v>42</v>
      </c>
      <c r="I29" s="13">
        <f>C26*1.2*I6^2*I4*I3/2</f>
        <v>0.11170721438941895</v>
      </c>
      <c r="Q29" s="19" t="s">
        <v>31</v>
      </c>
      <c r="R29" s="12">
        <f>(X29+X30)*Q6</f>
        <v>6.1175498011271072</v>
      </c>
      <c r="W29" s="19" t="s">
        <v>42</v>
      </c>
      <c r="X29" s="13">
        <f>R26*1.2*I$6^2*I$4*I$3/2</f>
        <v>0.11462182252102396</v>
      </c>
      <c r="AD29" s="19" t="s">
        <v>31</v>
      </c>
      <c r="AE29" s="12">
        <f>(AK29+AK30)*AD6</f>
        <v>6.6063265788565371</v>
      </c>
      <c r="AJ29" s="19" t="s">
        <v>42</v>
      </c>
      <c r="AK29" s="13">
        <f>AE26*1.2*I$6^2*I$4*I$3/2</f>
        <v>0.11775600817182852</v>
      </c>
      <c r="AQ29" s="19" t="s">
        <v>31</v>
      </c>
      <c r="AR29" s="12">
        <f>(AX29+AX30)*AQ6</f>
        <v>9.3181591736439433</v>
      </c>
      <c r="AW29" s="19" t="s">
        <v>42</v>
      </c>
      <c r="AX29" s="13">
        <f>AR26*1.2*I$6^2*I$4*I$3/2</f>
        <v>0.13514266541838973</v>
      </c>
      <c r="BD29" s="19" t="s">
        <v>31</v>
      </c>
      <c r="BE29" s="12">
        <f>(BK29+BK30)*BD6</f>
        <v>22.004698070027715</v>
      </c>
      <c r="BJ29" s="19" t="s">
        <v>42</v>
      </c>
      <c r="BK29" s="13">
        <f>BE26*1.2*I$6^2*I$4*I$3/2</f>
        <v>0.21663379466455884</v>
      </c>
    </row>
    <row r="30" spans="1:65" x14ac:dyDescent="0.35">
      <c r="B30" s="11" t="s">
        <v>32</v>
      </c>
      <c r="C30" s="12">
        <f>(E20+I20)*D5/2</f>
        <v>32.922160749506787</v>
      </c>
      <c r="H30" s="11" t="s">
        <v>43</v>
      </c>
      <c r="I30" s="13">
        <f>H26*1.2*I6^2*I4*I3/2</f>
        <v>-6.8971868085264745E-2</v>
      </c>
      <c r="Q30" s="19" t="s">
        <v>32</v>
      </c>
      <c r="R30" s="12">
        <f>(T20+X20)*Q5/2</f>
        <v>37.467008526724371</v>
      </c>
      <c r="W30" s="19" t="s">
        <v>43</v>
      </c>
      <c r="X30" s="13">
        <f>W26*1.2*I$6^2*I$4*I$3/2</f>
        <v>-6.8456694582824856E-2</v>
      </c>
      <c r="AD30" s="19" t="s">
        <v>32</v>
      </c>
      <c r="AE30" s="12">
        <f>(AG20+AK20)*AD5/2</f>
        <v>41.851666443918639</v>
      </c>
      <c r="AJ30" s="19" t="s">
        <v>43</v>
      </c>
      <c r="AK30" s="13">
        <f>AJ26*1.2*I$6^2*I$4*I$3/2</f>
        <v>-6.7902403112782353E-2</v>
      </c>
      <c r="AQ30" s="19" t="s">
        <v>32</v>
      </c>
      <c r="AR30" s="12">
        <f>(AT20+AX20)*AQ5/2</f>
        <v>65.552366015706639</v>
      </c>
      <c r="AW30" s="19" t="s">
        <v>43</v>
      </c>
      <c r="AX30" s="13">
        <f>AW26*1.2*I$6^2*I$4*I$3/2</f>
        <v>-6.4824641963881796E-2</v>
      </c>
      <c r="BD30" s="19" t="s">
        <v>32</v>
      </c>
      <c r="BE30" s="12">
        <f>(BG20+BK20)*BD5/2</f>
        <v>162.80409813735704</v>
      </c>
      <c r="BJ30" s="19" t="s">
        <v>43</v>
      </c>
      <c r="BK30" s="13">
        <f>BJ26*1.2*I$6^2*I$4*I$3/2</f>
        <v>-5.0578799663601008E-2</v>
      </c>
    </row>
    <row r="31" spans="1:65" x14ac:dyDescent="0.35">
      <c r="B31" s="11" t="s">
        <v>33</v>
      </c>
      <c r="C31" s="13">
        <f>C29/C30</f>
        <v>0.1720134342008422</v>
      </c>
      <c r="Q31" s="19" t="s">
        <v>33</v>
      </c>
      <c r="R31" s="13">
        <f>R29/R30</f>
        <v>0.16327830914933059</v>
      </c>
      <c r="AD31" s="19" t="s">
        <v>33</v>
      </c>
      <c r="AE31" s="13">
        <f>AE29/AE30</f>
        <v>0.15785098038351794</v>
      </c>
      <c r="AQ31" s="19" t="s">
        <v>33</v>
      </c>
      <c r="AR31" s="13">
        <f>AR29/AR30</f>
        <v>0.14214832720776654</v>
      </c>
      <c r="BD31" s="19" t="s">
        <v>33</v>
      </c>
      <c r="BE31" s="13">
        <f>BE29/BE30</f>
        <v>0.13516059068404074</v>
      </c>
    </row>
  </sheetData>
  <mergeCells count="21">
    <mergeCell ref="G5:H5"/>
    <mergeCell ref="G6:H6"/>
    <mergeCell ref="B2:C2"/>
    <mergeCell ref="B3:C3"/>
    <mergeCell ref="B4:C4"/>
    <mergeCell ref="B5:C5"/>
    <mergeCell ref="G2:H2"/>
    <mergeCell ref="G3:H3"/>
    <mergeCell ref="G4:H4"/>
    <mergeCell ref="Q8:T8"/>
    <mergeCell ref="V8:Z8"/>
    <mergeCell ref="B8:E8"/>
    <mergeCell ref="G8:K8"/>
    <mergeCell ref="B25:E25"/>
    <mergeCell ref="G25:K25"/>
    <mergeCell ref="BI8:BM8"/>
    <mergeCell ref="AD8:AG8"/>
    <mergeCell ref="AI8:AM8"/>
    <mergeCell ref="AQ8:AT8"/>
    <mergeCell ref="AV8:AZ8"/>
    <mergeCell ref="BD8:BG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106.23247408308194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10.835712356474357</v>
      </c>
      <c r="J6" t="s">
        <v>12</v>
      </c>
      <c r="Q6">
        <f>L4</f>
        <v>106.23247408308194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106.23247408308194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106.23247408308194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106.23247408308194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2.3116797804038165</v>
      </c>
      <c r="F10" s="3" t="s">
        <v>22</v>
      </c>
      <c r="G10" s="8">
        <f>G20</f>
        <v>2.6470282435872177</v>
      </c>
      <c r="H10" s="3"/>
      <c r="P10" s="21" t="s">
        <v>16</v>
      </c>
      <c r="Q10" s="10">
        <f>R20</f>
        <v>2.3368088683630046</v>
      </c>
      <c r="U10" s="21" t="s">
        <v>22</v>
      </c>
      <c r="V10" s="9">
        <f>V20</f>
        <v>2.5999017937104405</v>
      </c>
      <c r="W10" s="22"/>
      <c r="AC10" s="21" t="s">
        <v>16</v>
      </c>
      <c r="AD10" s="10">
        <f>AE20</f>
        <v>2.3690842495912015</v>
      </c>
      <c r="AH10" s="21" t="s">
        <v>22</v>
      </c>
      <c r="AI10" s="9">
        <f>AI20</f>
        <v>2.5399511148548424</v>
      </c>
      <c r="AJ10" s="22"/>
      <c r="AP10" s="21" t="s">
        <v>16</v>
      </c>
      <c r="AQ10" s="10">
        <f>AR20</f>
        <v>2.5493029101564377</v>
      </c>
      <c r="AU10" s="21" t="s">
        <v>22</v>
      </c>
      <c r="AV10" s="9">
        <f>AV20</f>
        <v>2.2174071029531994</v>
      </c>
      <c r="AW10" s="22"/>
      <c r="BC10" s="21" t="s">
        <v>16</v>
      </c>
      <c r="BD10" s="10">
        <f>BE20</f>
        <v>3.3423097875183934</v>
      </c>
      <c r="BH10" s="21" t="s">
        <v>22</v>
      </c>
      <c r="BI10" s="9">
        <f>BI20</f>
        <v>1.073022381895113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0.6</v>
      </c>
      <c r="B15">
        <v>10.83571236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49.32329766007976</v>
      </c>
      <c r="G15">
        <f t="shared" ref="G15:G20" si="2" xml:space="preserve"> 0.9808*H15^6 - 9.1296*H15^5 + 32.097*H15^4 - 52.719*H15^3 + 35.366*H15^2 + 6.8355*H15 + 0.7557</f>
        <v>6.506657452799999</v>
      </c>
      <c r="H15">
        <f t="shared" ref="H15:H20" si="3">A15-D15</f>
        <v>0.39999999999999997</v>
      </c>
      <c r="I15">
        <f t="shared" ref="I15:I20" si="4">1.2*B15^2*G15*(H15^2+1)/2</f>
        <v>531.71892626868816</v>
      </c>
      <c r="K15">
        <f t="shared" ref="K15:K20" si="5">E15-I15</f>
        <v>-482.39562860860838</v>
      </c>
      <c r="P15">
        <v>0.6</v>
      </c>
      <c r="Q15">
        <v>10.83571236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76.119096945316244</v>
      </c>
      <c r="V15" s="12">
        <f t="shared" ref="V15:V20" si="7" xml:space="preserve"> 0.9808*W15^6 - 9.1296*W15^5 + 32.097*W15^4 - 52.719*W15^3 + 35.366*W15^2 + 6.8355*W15 + 0.7557</f>
        <v>6.506657452799999</v>
      </c>
      <c r="W15" s="12">
        <f t="shared" ref="W15:W20" si="8">P15-S15</f>
        <v>0.39999999999999997</v>
      </c>
      <c r="X15" s="12">
        <f>1.2*Q15^2*V15*(W15^2+1)/2 + Q$3</f>
        <v>566.85674713633307</v>
      </c>
      <c r="Y15" s="12"/>
      <c r="Z15" s="12">
        <f t="shared" ref="Z15:Z20" si="9">T15-X15</f>
        <v>-490.73765019101683</v>
      </c>
      <c r="AC15">
        <v>0.6</v>
      </c>
      <c r="AD15">
        <v>10.83571236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101.99546110619863</v>
      </c>
      <c r="AI15" s="12">
        <f t="shared" ref="AI15:AI20" si="11" xml:space="preserve"> 0.9808*AJ15^6 - 9.1296*AJ15^5 + 32.097*AJ15^4 - 52.719*AJ15^3 + 35.366*AJ15^2 + 6.8355*AJ15 + 0.7557</f>
        <v>6.506657452799999</v>
      </c>
      <c r="AJ15" s="12">
        <f t="shared" ref="AJ15:AJ20" si="12">AC15-AF15</f>
        <v>0.39999999999999997</v>
      </c>
      <c r="AK15" s="12">
        <f>1.2*AD15^2*AI15*(AJ15^2+1)/2 + AD$3</f>
        <v>600.78889593743236</v>
      </c>
      <c r="AL15" s="12"/>
      <c r="AM15" s="12">
        <f t="shared" ref="AM15:AM20" si="13">AG15-AK15</f>
        <v>-498.79343483123375</v>
      </c>
      <c r="AP15">
        <v>0.6</v>
      </c>
      <c r="AQ15">
        <v>10.83571236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241.25062809954588</v>
      </c>
      <c r="AV15" s="12">
        <f t="shared" ref="AV15:AV20" si="15" xml:space="preserve"> 0.9808*AW15^6 - 9.1296*AW15^5 + 32.097*AW15^4 - 52.719*AW15^3 + 35.366*AW15^2 + 6.8355*AW15 + 0.7557</f>
        <v>6.506657452799999</v>
      </c>
      <c r="AW15" s="12">
        <f t="shared" ref="AW15:AW20" si="16">AP15-AS15</f>
        <v>0.39999999999999997</v>
      </c>
      <c r="AX15" s="12">
        <f>1.2*AQ15^2*AV15*(AW15^2+1)/2 + AQ$3</f>
        <v>783.39673907806036</v>
      </c>
      <c r="AY15" s="12"/>
      <c r="AZ15" s="12">
        <f t="shared" ref="AZ15:AZ20" si="17">AT15-AX15</f>
        <v>-542.14611097851446</v>
      </c>
      <c r="BC15">
        <v>0.6</v>
      </c>
      <c r="BD15">
        <v>10.83571236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800.45774247544443</v>
      </c>
      <c r="BI15" s="12">
        <f t="shared" ref="BI15:BI20" si="19" xml:space="preserve"> 0.9808*BJ15^6 - 9.1296*BJ15^5 + 32.097*BJ15^4 - 52.719*BJ15^3 + 35.366*BJ15^2 + 6.8355*BJ15 + 0.7557</f>
        <v>6.506657452799999</v>
      </c>
      <c r="BJ15" s="12">
        <f t="shared" ref="BJ15:BJ20" si="20">BC15-BF15</f>
        <v>0.39999999999999997</v>
      </c>
      <c r="BK15" s="12">
        <f>1.2*BD15^2*BI15*(BJ15^2+1)/2 + BD$3</f>
        <v>1516.6952387305423</v>
      </c>
      <c r="BL15" s="12"/>
      <c r="BM15" s="12">
        <f t="shared" ref="BM15:BM20" si="21">BG15-BK15</f>
        <v>-716.23749625509788</v>
      </c>
    </row>
    <row r="16" spans="1:65" x14ac:dyDescent="0.35">
      <c r="A16">
        <v>0.6</v>
      </c>
      <c r="B16">
        <v>10.83571236</v>
      </c>
      <c r="C16">
        <f t="shared" si="0"/>
        <v>1.6740794179968745</v>
      </c>
      <c r="D16">
        <v>0.35</v>
      </c>
      <c r="E16">
        <f t="shared" si="1"/>
        <v>132.3818947966443</v>
      </c>
      <c r="G16">
        <f t="shared" si="2"/>
        <v>3.967918359375</v>
      </c>
      <c r="H16">
        <f t="shared" si="3"/>
        <v>0.25</v>
      </c>
      <c r="I16">
        <f t="shared" si="4"/>
        <v>297.00095982966224</v>
      </c>
      <c r="K16">
        <f t="shared" si="5"/>
        <v>-164.61906503301793</v>
      </c>
      <c r="P16">
        <v>0.6</v>
      </c>
      <c r="Q16">
        <v>10.83571236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159.17769408188079</v>
      </c>
      <c r="V16" s="12">
        <f t="shared" si="7"/>
        <v>3.967918359375</v>
      </c>
      <c r="W16" s="12">
        <f t="shared" si="8"/>
        <v>0.25</v>
      </c>
      <c r="X16" s="12">
        <f t="shared" ref="X16:X20" si="23">1.2*Q16^2*V16*(W16^2+1)/2 + Q$3</f>
        <v>332.1387806973072</v>
      </c>
      <c r="Y16" s="12"/>
      <c r="Z16" s="12">
        <f t="shared" si="9"/>
        <v>-172.96108661542641</v>
      </c>
      <c r="AC16">
        <v>0.6</v>
      </c>
      <c r="AD16">
        <v>10.83571236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136.9471917513734</v>
      </c>
      <c r="AI16" s="12">
        <f t="shared" si="11"/>
        <v>5.3143923837607145</v>
      </c>
      <c r="AJ16" s="12">
        <f t="shared" si="12"/>
        <v>0.32999999999999996</v>
      </c>
      <c r="AK16" s="12">
        <f t="shared" ref="AK16:AK20" si="25">1.2*AD16^2*AI16*(AJ16^2+1)/2 + AD$3</f>
        <v>484.22679926559067</v>
      </c>
      <c r="AL16" s="12"/>
      <c r="AM16" s="12">
        <f t="shared" si="13"/>
        <v>-347.27960751421728</v>
      </c>
      <c r="AP16">
        <v>0.6</v>
      </c>
      <c r="AQ16">
        <v>10.83571236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276.20235874472064</v>
      </c>
      <c r="AV16" s="12">
        <f t="shared" si="15"/>
        <v>5.3143923837607145</v>
      </c>
      <c r="AW16" s="12">
        <f t="shared" si="16"/>
        <v>0.32999999999999996</v>
      </c>
      <c r="AX16" s="12">
        <f t="shared" ref="AX16:AX20" si="27">1.2*AQ16^2*AV16*(AW16^2+1)/2 + AQ$3</f>
        <v>666.83464240621879</v>
      </c>
      <c r="AY16" s="12"/>
      <c r="AZ16" s="12">
        <f t="shared" si="17"/>
        <v>-390.63228366149815</v>
      </c>
      <c r="BC16">
        <v>0.6</v>
      </c>
      <c r="BD16">
        <v>10.83571236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835.40947312061917</v>
      </c>
      <c r="BI16" s="12">
        <f t="shared" si="19"/>
        <v>5.3143923837607145</v>
      </c>
      <c r="BJ16" s="12">
        <f t="shared" si="20"/>
        <v>0.32999999999999996</v>
      </c>
      <c r="BK16" s="12">
        <f t="shared" ref="BK16:BK20" si="29">1.2*BD16^2*BI16*(BJ16^2+1)/2 + BD$3</f>
        <v>1400.1331420587005</v>
      </c>
      <c r="BL16" s="12"/>
      <c r="BM16" s="12">
        <f t="shared" si="21"/>
        <v>-564.72366893808135</v>
      </c>
    </row>
    <row r="17" spans="1:65" x14ac:dyDescent="0.35">
      <c r="A17">
        <v>0.6</v>
      </c>
      <c r="B17">
        <v>10.83571236</v>
      </c>
      <c r="C17">
        <f t="shared" si="0"/>
        <v>2.8398374999999993</v>
      </c>
      <c r="D17">
        <v>0.5</v>
      </c>
      <c r="E17">
        <f t="shared" si="1"/>
        <v>250.07466113441512</v>
      </c>
      <c r="G17">
        <f t="shared" si="2"/>
        <v>1.7433103847999996</v>
      </c>
      <c r="H17">
        <f t="shared" si="3"/>
        <v>9.9999999999999978E-2</v>
      </c>
      <c r="I17">
        <f t="shared" si="4"/>
        <v>124.04014842913412</v>
      </c>
      <c r="K17">
        <f t="shared" si="5"/>
        <v>126.034512705281</v>
      </c>
      <c r="P17">
        <v>0.6</v>
      </c>
      <c r="Q17">
        <v>10.83571236</v>
      </c>
      <c r="R17" s="12">
        <f t="shared" si="6"/>
        <v>2.8398374999999993</v>
      </c>
      <c r="S17">
        <v>0.5</v>
      </c>
      <c r="T17" s="12">
        <f t="shared" si="22"/>
        <v>276.87046041965164</v>
      </c>
      <c r="V17" s="12">
        <f t="shared" si="7"/>
        <v>1.7433103847999996</v>
      </c>
      <c r="W17" s="12">
        <f t="shared" si="8"/>
        <v>9.9999999999999978E-2</v>
      </c>
      <c r="X17" s="12">
        <f t="shared" si="23"/>
        <v>159.17796929677905</v>
      </c>
      <c r="Y17" s="12"/>
      <c r="Z17" s="12">
        <f t="shared" si="9"/>
        <v>117.69249112287258</v>
      </c>
      <c r="AC17">
        <v>0.6</v>
      </c>
      <c r="AD17">
        <v>10.83571236</v>
      </c>
      <c r="AE17" s="12">
        <f t="shared" si="10"/>
        <v>1.3183871067999997</v>
      </c>
      <c r="AF17" s="12">
        <v>0.3</v>
      </c>
      <c r="AG17" s="12">
        <f t="shared" si="24"/>
        <v>153.90831594707606</v>
      </c>
      <c r="AI17" s="12">
        <f t="shared" si="11"/>
        <v>4.8043927751999993</v>
      </c>
      <c r="AJ17" s="12">
        <f t="shared" si="12"/>
        <v>0.3</v>
      </c>
      <c r="AK17" s="12">
        <f t="shared" si="25"/>
        <v>437.98911121373806</v>
      </c>
      <c r="AL17" s="12"/>
      <c r="AM17" s="12">
        <f t="shared" si="13"/>
        <v>-284.08079526666199</v>
      </c>
      <c r="AP17">
        <v>0.6</v>
      </c>
      <c r="AQ17">
        <v>10.83571236</v>
      </c>
      <c r="AR17" s="12">
        <f t="shared" si="14"/>
        <v>1.3183871067999997</v>
      </c>
      <c r="AS17" s="12">
        <v>0.3</v>
      </c>
      <c r="AT17" s="12">
        <f t="shared" si="26"/>
        <v>293.16348294042331</v>
      </c>
      <c r="AV17" s="12">
        <f t="shared" si="15"/>
        <v>4.8043927751999993</v>
      </c>
      <c r="AW17" s="12">
        <f t="shared" si="16"/>
        <v>0.3</v>
      </c>
      <c r="AX17" s="12">
        <f t="shared" si="27"/>
        <v>620.59695435436606</v>
      </c>
      <c r="AY17" s="12"/>
      <c r="AZ17" s="12">
        <f t="shared" si="17"/>
        <v>-327.43347141394275</v>
      </c>
      <c r="BC17">
        <v>0.6</v>
      </c>
      <c r="BD17">
        <v>10.83571236</v>
      </c>
      <c r="BE17" s="12">
        <f t="shared" si="18"/>
        <v>1.3183871067999997</v>
      </c>
      <c r="BF17" s="12">
        <v>0.3</v>
      </c>
      <c r="BG17" s="12">
        <f t="shared" si="28"/>
        <v>852.37059731632189</v>
      </c>
      <c r="BI17" s="12">
        <f t="shared" si="19"/>
        <v>4.8043927751999993</v>
      </c>
      <c r="BJ17" s="12">
        <f t="shared" si="20"/>
        <v>0.3</v>
      </c>
      <c r="BK17" s="12">
        <f t="shared" si="29"/>
        <v>1353.895454006848</v>
      </c>
      <c r="BL17" s="12"/>
      <c r="BM17" s="12">
        <f t="shared" si="21"/>
        <v>-501.52485669052612</v>
      </c>
    </row>
    <row r="18" spans="1:65" x14ac:dyDescent="0.35">
      <c r="A18">
        <v>0.6</v>
      </c>
      <c r="B18">
        <v>10.83571236</v>
      </c>
      <c r="C18">
        <f t="shared" si="0"/>
        <v>2.0482290751999996</v>
      </c>
      <c r="D18">
        <v>0.4</v>
      </c>
      <c r="E18">
        <f t="shared" si="1"/>
        <v>167.37966805813474</v>
      </c>
      <c r="G18">
        <f t="shared" si="2"/>
        <v>3.1641844991999992</v>
      </c>
      <c r="H18">
        <f t="shared" si="3"/>
        <v>0.19999999999999996</v>
      </c>
      <c r="I18">
        <f t="shared" si="4"/>
        <v>231.82556355717603</v>
      </c>
      <c r="K18">
        <f t="shared" si="5"/>
        <v>-64.445895499041285</v>
      </c>
      <c r="P18">
        <v>0.6</v>
      </c>
      <c r="Q18">
        <v>10.83571236</v>
      </c>
      <c r="R18" s="12">
        <f t="shared" si="6"/>
        <v>2.0482290751999996</v>
      </c>
      <c r="S18">
        <v>0.4</v>
      </c>
      <c r="T18" s="12">
        <f t="shared" si="22"/>
        <v>194.17546734337122</v>
      </c>
      <c r="V18" s="12">
        <f t="shared" si="7"/>
        <v>3.1641844991999992</v>
      </c>
      <c r="W18" s="12">
        <f t="shared" si="8"/>
        <v>0.19999999999999996</v>
      </c>
      <c r="X18" s="12">
        <f t="shared" si="23"/>
        <v>266.96338442482096</v>
      </c>
      <c r="Y18" s="12"/>
      <c r="Z18" s="12">
        <f t="shared" si="9"/>
        <v>-72.787917081449734</v>
      </c>
      <c r="AC18">
        <v>0.6</v>
      </c>
      <c r="AD18">
        <v>10.83571236</v>
      </c>
      <c r="AE18" s="12">
        <f t="shared" si="10"/>
        <v>1.6740794179968745</v>
      </c>
      <c r="AF18" s="12">
        <v>0.35</v>
      </c>
      <c r="AG18" s="12">
        <f t="shared" si="24"/>
        <v>185.05405824276318</v>
      </c>
      <c r="AI18" s="12">
        <f t="shared" si="11"/>
        <v>3.967918359375</v>
      </c>
      <c r="AJ18" s="12">
        <f t="shared" si="12"/>
        <v>0.25</v>
      </c>
      <c r="AK18" s="12">
        <f t="shared" si="25"/>
        <v>366.07092949840637</v>
      </c>
      <c r="AL18" s="12"/>
      <c r="AM18" s="12">
        <f t="shared" si="13"/>
        <v>-181.0168712556432</v>
      </c>
      <c r="AP18">
        <v>0.6</v>
      </c>
      <c r="AQ18">
        <v>10.83571236</v>
      </c>
      <c r="AR18" s="12">
        <f t="shared" si="14"/>
        <v>1.6740794179968745</v>
      </c>
      <c r="AS18" s="12">
        <v>0.35</v>
      </c>
      <c r="AT18" s="12">
        <f t="shared" si="26"/>
        <v>324.30922523611042</v>
      </c>
      <c r="AV18" s="12">
        <f t="shared" si="15"/>
        <v>3.967918359375</v>
      </c>
      <c r="AW18" s="12">
        <f t="shared" si="16"/>
        <v>0.25</v>
      </c>
      <c r="AX18" s="12">
        <f t="shared" si="27"/>
        <v>548.67877263903449</v>
      </c>
      <c r="AY18" s="12"/>
      <c r="AZ18" s="12">
        <f t="shared" si="17"/>
        <v>-224.36954740292407</v>
      </c>
      <c r="BC18">
        <v>0.6</v>
      </c>
      <c r="BD18">
        <v>10.83571236</v>
      </c>
      <c r="BE18" s="12">
        <f t="shared" si="18"/>
        <v>1.6740794179968745</v>
      </c>
      <c r="BF18" s="12">
        <v>0.35</v>
      </c>
      <c r="BG18" s="12">
        <f t="shared" si="28"/>
        <v>883.51633961200901</v>
      </c>
      <c r="BI18" s="12">
        <f t="shared" si="19"/>
        <v>3.967918359375</v>
      </c>
      <c r="BJ18" s="12">
        <f t="shared" si="20"/>
        <v>0.25</v>
      </c>
      <c r="BK18" s="12">
        <f t="shared" si="29"/>
        <v>1281.9772722915163</v>
      </c>
      <c r="BL18" s="12"/>
      <c r="BM18" s="12">
        <f t="shared" si="21"/>
        <v>-398.46093267950732</v>
      </c>
    </row>
    <row r="19" spans="1:65" x14ac:dyDescent="0.35">
      <c r="A19">
        <v>0.6</v>
      </c>
      <c r="B19">
        <v>10.83571236</v>
      </c>
      <c r="C19">
        <f t="shared" si="0"/>
        <v>2.4378564727843748</v>
      </c>
      <c r="D19">
        <v>0.45</v>
      </c>
      <c r="E19">
        <f t="shared" si="1"/>
        <v>206.51871043167409</v>
      </c>
      <c r="G19">
        <f t="shared" si="2"/>
        <v>2.4144003741749995</v>
      </c>
      <c r="H19">
        <f t="shared" si="3"/>
        <v>0.14999999999999997</v>
      </c>
      <c r="I19">
        <f t="shared" si="4"/>
        <v>173.91570141923884</v>
      </c>
      <c r="K19">
        <f t="shared" si="5"/>
        <v>32.603009012435251</v>
      </c>
      <c r="P19">
        <v>0.6</v>
      </c>
      <c r="Q19">
        <v>10.83571236</v>
      </c>
      <c r="R19" s="12">
        <f t="shared" si="6"/>
        <v>2.4378564727843748</v>
      </c>
      <c r="S19">
        <v>0.45</v>
      </c>
      <c r="T19" s="12">
        <f t="shared" si="22"/>
        <v>233.31450971691058</v>
      </c>
      <c r="V19" s="12">
        <f t="shared" si="7"/>
        <v>2.4144003741749995</v>
      </c>
      <c r="W19" s="12">
        <f t="shared" si="8"/>
        <v>0.14999999999999997</v>
      </c>
      <c r="X19" s="12">
        <f t="shared" si="23"/>
        <v>209.05352228688378</v>
      </c>
      <c r="Y19" s="12"/>
      <c r="Z19" s="12">
        <f t="shared" si="9"/>
        <v>24.260987430026802</v>
      </c>
      <c r="AC19">
        <v>0.6</v>
      </c>
      <c r="AD19">
        <v>10.83571236</v>
      </c>
      <c r="AE19" s="12">
        <f t="shared" si="10"/>
        <v>1.7475255629627389</v>
      </c>
      <c r="AF19" s="12">
        <v>0.36</v>
      </c>
      <c r="AG19" s="12">
        <f t="shared" si="24"/>
        <v>191.73606422890799</v>
      </c>
      <c r="AI19" s="12">
        <f t="shared" si="11"/>
        <v>3.803922163311821</v>
      </c>
      <c r="AJ19" s="12">
        <f t="shared" si="12"/>
        <v>0.24</v>
      </c>
      <c r="AK19" s="12">
        <f t="shared" si="25"/>
        <v>352.4826322087315</v>
      </c>
      <c r="AL19" s="12"/>
      <c r="AM19" s="12">
        <f t="shared" si="13"/>
        <v>-160.74656797982351</v>
      </c>
      <c r="AP19">
        <v>0.6</v>
      </c>
      <c r="AQ19">
        <v>10.83571236</v>
      </c>
      <c r="AR19" s="12">
        <f t="shared" si="14"/>
        <v>1.7475255629627389</v>
      </c>
      <c r="AS19" s="12">
        <v>0.36</v>
      </c>
      <c r="AT19" s="12">
        <f t="shared" si="26"/>
        <v>330.99123122225524</v>
      </c>
      <c r="AV19" s="12">
        <f t="shared" si="15"/>
        <v>3.803922163311821</v>
      </c>
      <c r="AW19" s="12">
        <f t="shared" si="16"/>
        <v>0.24</v>
      </c>
      <c r="AX19" s="12">
        <f t="shared" si="27"/>
        <v>535.09047534935962</v>
      </c>
      <c r="AY19" s="12"/>
      <c r="AZ19" s="12">
        <f t="shared" si="17"/>
        <v>-204.09924412710438</v>
      </c>
      <c r="BC19">
        <v>0.6</v>
      </c>
      <c r="BD19">
        <v>10.83571236</v>
      </c>
      <c r="BE19" s="12">
        <f t="shared" si="18"/>
        <v>1.7475255629627389</v>
      </c>
      <c r="BF19" s="12">
        <v>0.36</v>
      </c>
      <c r="BG19" s="12">
        <f t="shared" si="28"/>
        <v>890.19834559815376</v>
      </c>
      <c r="BI19" s="12">
        <f t="shared" si="19"/>
        <v>3.803922163311821</v>
      </c>
      <c r="BJ19" s="12">
        <f t="shared" si="20"/>
        <v>0.24</v>
      </c>
      <c r="BK19" s="12">
        <f t="shared" si="29"/>
        <v>1268.3889750018413</v>
      </c>
      <c r="BL19" s="12"/>
      <c r="BM19" s="12">
        <f t="shared" si="21"/>
        <v>-378.19062940368758</v>
      </c>
    </row>
    <row r="20" spans="1:65" x14ac:dyDescent="0.35">
      <c r="A20" s="2">
        <v>0.6</v>
      </c>
      <c r="B20" s="2">
        <v>10.83571236</v>
      </c>
      <c r="C20" s="2">
        <f t="shared" si="0"/>
        <v>2.3116797804038165</v>
      </c>
      <c r="D20" s="2">
        <v>0.434</v>
      </c>
      <c r="E20" s="2">
        <f t="shared" si="1"/>
        <v>193.52649178652544</v>
      </c>
      <c r="F20" s="2"/>
      <c r="G20" s="2">
        <f t="shared" si="2"/>
        <v>2.6470282435872177</v>
      </c>
      <c r="H20" s="2">
        <f t="shared" si="3"/>
        <v>0.16599999999999998</v>
      </c>
      <c r="I20" s="2">
        <f t="shared" si="4"/>
        <v>191.61533418564278</v>
      </c>
      <c r="K20">
        <f t="shared" si="5"/>
        <v>1.9111576008826603</v>
      </c>
      <c r="P20" s="2">
        <v>0.6</v>
      </c>
      <c r="Q20" s="2">
        <v>10.83571236</v>
      </c>
      <c r="R20" s="18">
        <f t="shared" si="6"/>
        <v>2.3368088683630046</v>
      </c>
      <c r="S20" s="2">
        <v>0.43719999999999998</v>
      </c>
      <c r="T20" s="18">
        <f t="shared" si="22"/>
        <v>222.88495991913956</v>
      </c>
      <c r="U20" s="2"/>
      <c r="V20" s="18">
        <f t="shared" si="7"/>
        <v>2.5999017937104405</v>
      </c>
      <c r="W20" s="18">
        <f t="shared" si="8"/>
        <v>0.1628</v>
      </c>
      <c r="X20" s="18">
        <f t="shared" si="23"/>
        <v>223.14901518061444</v>
      </c>
      <c r="Y20" s="12"/>
      <c r="Z20" s="12">
        <f t="shared" si="9"/>
        <v>-0.2640552614748799</v>
      </c>
      <c r="AC20" s="2">
        <v>0.6</v>
      </c>
      <c r="AD20" s="2">
        <v>10.83571236</v>
      </c>
      <c r="AE20" s="18">
        <f t="shared" si="10"/>
        <v>2.3690842495912015</v>
      </c>
      <c r="AF20" s="18">
        <v>0.44130000000000003</v>
      </c>
      <c r="AG20" s="18">
        <f t="shared" si="24"/>
        <v>252.0707907149112</v>
      </c>
      <c r="AH20" s="2"/>
      <c r="AI20" s="18">
        <f t="shared" si="11"/>
        <v>2.5399511148548424</v>
      </c>
      <c r="AJ20" s="18">
        <f t="shared" si="12"/>
        <v>0.15869999999999995</v>
      </c>
      <c r="AK20" s="18">
        <f t="shared" si="25"/>
        <v>252.50998573952486</v>
      </c>
      <c r="AL20" s="12"/>
      <c r="AM20" s="12">
        <f t="shared" si="13"/>
        <v>-0.43919502461366733</v>
      </c>
      <c r="AP20" s="2">
        <v>0.6</v>
      </c>
      <c r="AQ20" s="2">
        <v>10.83571236</v>
      </c>
      <c r="AR20" s="18">
        <f t="shared" si="14"/>
        <v>2.5493029101564377</v>
      </c>
      <c r="AS20" s="18">
        <v>0.46400000000000002</v>
      </c>
      <c r="AT20" s="18">
        <f t="shared" si="26"/>
        <v>410.18509183280923</v>
      </c>
      <c r="AU20" s="2"/>
      <c r="AV20" s="18">
        <f t="shared" si="15"/>
        <v>2.2174071029531994</v>
      </c>
      <c r="AW20" s="18">
        <f t="shared" si="16"/>
        <v>0.13599999999999995</v>
      </c>
      <c r="AX20" s="18">
        <f t="shared" si="27"/>
        <v>410.77809439979603</v>
      </c>
      <c r="AY20" s="12"/>
      <c r="AZ20" s="12">
        <f t="shared" si="17"/>
        <v>-0.59300256698679732</v>
      </c>
      <c r="BC20" s="2">
        <v>0.6</v>
      </c>
      <c r="BD20" s="2">
        <v>10.83571236</v>
      </c>
      <c r="BE20" s="18">
        <f t="shared" si="18"/>
        <v>3.3423097875183934</v>
      </c>
      <c r="BF20" s="18">
        <v>0.56100000000000005</v>
      </c>
      <c r="BG20" s="18">
        <f t="shared" si="28"/>
        <v>1060.6956201598418</v>
      </c>
      <c r="BH20" s="2"/>
      <c r="BI20" s="18">
        <f t="shared" si="19"/>
        <v>1.073022381895113</v>
      </c>
      <c r="BJ20" s="18">
        <f t="shared" si="20"/>
        <v>3.8999999999999924E-2</v>
      </c>
      <c r="BK20" s="18">
        <f t="shared" si="29"/>
        <v>1060.6831364346358</v>
      </c>
      <c r="BL20" s="12"/>
      <c r="BM20" s="12">
        <f t="shared" si="21"/>
        <v>1.2483725206038798E-2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0.72291347344708556</v>
      </c>
      <c r="G26" s="3" t="s">
        <v>30</v>
      </c>
      <c r="H26" s="7">
        <f xml:space="preserve"> -0.129*H20^6 + 1.0756*H20^5 - 3.0752*H20^4 + 3.1771*H20^3 + 0.0649*H20^2 - 0.7917*H20 - 0.1795</f>
        <v>-0.29680304163025018</v>
      </c>
      <c r="Q26" s="14" t="s">
        <v>28</v>
      </c>
      <c r="R26" s="15">
        <f xml:space="preserve"> -0.266*S20^6 + 1.8555*S20^5 - 3.4393*S20^4 - 1.4822*S20^3 + 8.492*S20^2 - 1.321*S20 - 0.0869</f>
        <v>0.73701074908103292</v>
      </c>
      <c r="V26" s="14" t="s">
        <v>30</v>
      </c>
      <c r="W26" s="15">
        <f xml:space="preserve"> -0.129*W20^6 + 1.0756*W20^5 - 3.0752*W20^4 + 3.1771*W20^3 + 0.0649*W20^2 - 0.7917*W20 - 0.1795</f>
        <v>-0.29499961158022925</v>
      </c>
      <c r="AD26" s="14" t="s">
        <v>28</v>
      </c>
      <c r="AE26" s="15">
        <f xml:space="preserve"> -0.266*AF20^6 + 1.8555*AF20^5 - 3.4393*AF20^4 - 1.4822*AF20^3 + 8.492*AF20^2 - 1.321*AF20 - 0.0869</f>
        <v>0.75519273549279842</v>
      </c>
      <c r="AI26" s="14" t="s">
        <v>30</v>
      </c>
      <c r="AJ26" s="15">
        <f xml:space="preserve"> -0.129*AJ20^6 + 1.0756*AJ20^5 - 3.0752*AJ20^4 + 3.1771*AJ20^3 + 0.0649*AJ20^2 - 0.7917*AJ20 - 0.1795</f>
        <v>-0.29265391029867632</v>
      </c>
      <c r="AQ26" s="14" t="s">
        <v>28</v>
      </c>
      <c r="AR26" s="15">
        <f xml:space="preserve"> -0.266*AS20^6 + 1.8555*AS20^5 - 3.4393*AS20^4 - 1.4822*AS20^3 + 8.492*AS20^2 - 1.321*AS20 - 0.0869</f>
        <v>0.85821471288124618</v>
      </c>
      <c r="AV26" s="14" t="s">
        <v>30</v>
      </c>
      <c r="AW26" s="15">
        <f xml:space="preserve"> -0.129*AW20^6 + 1.0756*AW20^5 - 3.0752*AW20^4 + 3.1771*AW20^3 + 0.0649*AW20^2 - 0.7917*AW20 - 0.1795</f>
        <v>-0.27898175948167603</v>
      </c>
      <c r="BD26" s="14" t="s">
        <v>28</v>
      </c>
      <c r="BE26" s="15">
        <f xml:space="preserve"> -0.266*BF20^6 + 1.8555*BF20^5 - 3.4393*BF20^4 - 1.4822*BF20^3 + 8.492*BF20^2 - 1.321*BF20 - 0.0869</f>
        <v>1.3370864171277099</v>
      </c>
      <c r="BI26" s="14" t="s">
        <v>30</v>
      </c>
      <c r="BJ26" s="15">
        <f xml:space="preserve"> -0.129*BJ20^6 + 1.0756*BJ20^5 - 3.0752*BJ20^4 + 3.1771*BJ20^3 + 0.0649*BJ20^2 - 0.7917*BJ20 - 0.1795</f>
        <v>-0.21009614240763264</v>
      </c>
    </row>
    <row r="29" spans="1:65" x14ac:dyDescent="0.35">
      <c r="B29" s="3" t="s">
        <v>31</v>
      </c>
      <c r="C29">
        <f>(I29+I30)*L4</f>
        <v>7.5046140332389726</v>
      </c>
      <c r="H29" s="3" t="s">
        <v>42</v>
      </c>
      <c r="I29" s="6">
        <f>C26*1.2*I6^2*I4*L3/2</f>
        <v>0.11984922159045343</v>
      </c>
      <c r="Q29" s="21" t="s">
        <v>31</v>
      </c>
      <c r="R29" s="12">
        <f>(X29+X30)*Q6</f>
        <v>7.7846556611933089</v>
      </c>
      <c r="W29" s="21" t="s">
        <v>42</v>
      </c>
      <c r="X29" s="13">
        <f>R26*1.2*I$6^2*I$4*I$3/2</f>
        <v>0.12218635815427809</v>
      </c>
      <c r="AD29" s="21" t="s">
        <v>31</v>
      </c>
      <c r="AE29" s="12">
        <f>(AK29+AK30)*AD6</f>
        <v>8.1461872305481844</v>
      </c>
      <c r="AJ29" s="21" t="s">
        <v>42</v>
      </c>
      <c r="AK29" s="13">
        <f>AE26*1.2*I$6^2*I$4*I$3/2</f>
        <v>0.12520068420913449</v>
      </c>
      <c r="AQ29" s="21" t="s">
        <v>31</v>
      </c>
      <c r="AR29" s="12">
        <f>(AX29+AX30)*AQ6</f>
        <v>10.201392470169342</v>
      </c>
      <c r="AW29" s="21" t="s">
        <v>42</v>
      </c>
      <c r="AX29" s="13">
        <f>AR26*1.2*I$6^2*I$4*I$3/2</f>
        <v>0.1422803268637938</v>
      </c>
      <c r="BD29" s="21" t="s">
        <v>31</v>
      </c>
      <c r="BE29" s="12">
        <f>(BK29+BK30)*BD6</f>
        <v>19.84843927647298</v>
      </c>
      <c r="BJ29" s="21" t="s">
        <v>42</v>
      </c>
      <c r="BK29" s="13">
        <f>BE26*1.2*I$6^2*I$4*I$3/2</f>
        <v>0.22167074231969469</v>
      </c>
    </row>
    <row r="30" spans="1:65" x14ac:dyDescent="0.35">
      <c r="B30" s="3" t="s">
        <v>32</v>
      </c>
      <c r="C30">
        <f>(E20+I20)*D5/2</f>
        <v>28.885636947912616</v>
      </c>
      <c r="H30" s="3" t="s">
        <v>43</v>
      </c>
      <c r="I30" s="6">
        <f>H26*1.2*I6^2*I4*L3/2</f>
        <v>-4.9205907500170745E-2</v>
      </c>
      <c r="Q30" s="21" t="s">
        <v>32</v>
      </c>
      <c r="R30" s="12">
        <f>(T20+X20)*Q5/2</f>
        <v>33.452548132481546</v>
      </c>
      <c r="W30" s="21" t="s">
        <v>43</v>
      </c>
      <c r="X30" s="13">
        <f>W26*1.2*I$6^2*I$4*I$3/2</f>
        <v>-4.8906923326231894E-2</v>
      </c>
      <c r="AD30" s="21" t="s">
        <v>32</v>
      </c>
      <c r="AE30" s="12">
        <f>(AG20+AK20)*AD5/2</f>
        <v>37.843558234082707</v>
      </c>
      <c r="AJ30" s="21" t="s">
        <v>43</v>
      </c>
      <c r="AK30" s="13">
        <f>AJ26*1.2*I$6^2*I$4*I$3/2</f>
        <v>-4.8518037957506747E-2</v>
      </c>
      <c r="AQ30" s="21" t="s">
        <v>32</v>
      </c>
      <c r="AR30" s="12">
        <f>(AT20+AX20)*AQ5/2</f>
        <v>61.572238967445394</v>
      </c>
      <c r="AW30" s="21" t="s">
        <v>43</v>
      </c>
      <c r="AX30" s="13">
        <f>AW26*1.2*I$6^2*I$4*I$3/2</f>
        <v>-4.6251381306232277E-2</v>
      </c>
      <c r="BD30" s="21" t="s">
        <v>32</v>
      </c>
      <c r="BE30" s="12">
        <f>(BG20+BK20)*BD5/2</f>
        <v>159.10340674458581</v>
      </c>
      <c r="BJ30" s="21" t="s">
        <v>43</v>
      </c>
      <c r="BK30" s="13">
        <f>BJ26*1.2*I$6^2*I$4*I$3/2</f>
        <v>-3.483108290490991E-2</v>
      </c>
    </row>
    <row r="31" spans="1:65" x14ac:dyDescent="0.35">
      <c r="B31" s="3" t="s">
        <v>33</v>
      </c>
      <c r="C31" s="6">
        <f>C29/C30</f>
        <v>0.25980434659521273</v>
      </c>
      <c r="Q31" s="21" t="s">
        <v>33</v>
      </c>
      <c r="R31" s="13">
        <f>R29/R30</f>
        <v>0.23270740483995037</v>
      </c>
      <c r="AD31" s="21" t="s">
        <v>33</v>
      </c>
      <c r="AE31" s="13">
        <f>AE29/AE30</f>
        <v>0.21525954774547484</v>
      </c>
      <c r="AQ31" s="21" t="s">
        <v>33</v>
      </c>
      <c r="AR31" s="13">
        <f>AR29/AR30</f>
        <v>0.1656816877418254</v>
      </c>
      <c r="BD31" s="21" t="s">
        <v>33</v>
      </c>
      <c r="BE31" s="13">
        <f>BE29/BE30</f>
        <v>0.12475181822056372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0.7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91.056406356927369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9.2877534484065905</v>
      </c>
      <c r="J6" t="s">
        <v>12</v>
      </c>
      <c r="Q6">
        <f>L4</f>
        <v>91.056406356927369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91.056406356927369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91.056406356927369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91.056406356927369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2.7748221012442742</v>
      </c>
      <c r="F10" s="3" t="s">
        <v>22</v>
      </c>
      <c r="G10" s="8">
        <f>G20</f>
        <v>3.2897483107976049</v>
      </c>
      <c r="H10" s="3"/>
      <c r="P10" s="21" t="s">
        <v>16</v>
      </c>
      <c r="Q10" s="10">
        <f>R20</f>
        <v>2.8105508093853175</v>
      </c>
      <c r="U10" s="21" t="s">
        <v>22</v>
      </c>
      <c r="V10" s="9">
        <f>V20</f>
        <v>3.2205238060826549</v>
      </c>
      <c r="W10" s="22"/>
      <c r="AC10" s="21" t="s">
        <v>16</v>
      </c>
      <c r="AD10" s="10">
        <f>AE20</f>
        <v>2.8520543468781754</v>
      </c>
      <c r="AH10" s="21" t="s">
        <v>22</v>
      </c>
      <c r="AI10" s="9">
        <f>AI20</f>
        <v>3.1407913917405654</v>
      </c>
      <c r="AJ10" s="22"/>
      <c r="AP10" s="21" t="s">
        <v>16</v>
      </c>
      <c r="AQ10" s="10">
        <f>AR20</f>
        <v>3.0782066243813797</v>
      </c>
      <c r="AU10" s="21" t="s">
        <v>22</v>
      </c>
      <c r="AV10" s="9">
        <f>AV20</f>
        <v>2.7197445030757539</v>
      </c>
      <c r="AW10" s="22"/>
      <c r="BC10" s="21" t="s">
        <v>16</v>
      </c>
      <c r="BD10" s="10">
        <f>BE20</f>
        <v>4.0498402682897812</v>
      </c>
      <c r="BH10" s="21" t="s">
        <v>22</v>
      </c>
      <c r="BI10" s="9">
        <f>BI20</f>
        <v>1.2250253403693918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0.7</v>
      </c>
      <c r="B15">
        <v>9.2877534480000001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36.237524784733033</v>
      </c>
      <c r="G15">
        <f t="shared" ref="G15:G20" si="2" xml:space="preserve"> 0.9808*H15^6 - 9.1296*H15^5 + 32.097*H15^4 - 52.719*H15^3 + 35.366*H15^2 + 6.8355*H15 + 0.7557</f>
        <v>8.1611624999999997</v>
      </c>
      <c r="H15">
        <f t="shared" ref="H15:H20" si="3">A15-D15</f>
        <v>0.49999999999999994</v>
      </c>
      <c r="I15">
        <f t="shared" ref="I15:I20" si="4">1.2*B15^2*G15*(H15^2+1)/2</f>
        <v>528.00087835702482</v>
      </c>
      <c r="K15">
        <f t="shared" ref="K15:K20" si="5">E15-I15</f>
        <v>-491.76335357229181</v>
      </c>
      <c r="P15">
        <v>0.7</v>
      </c>
      <c r="Q15">
        <v>9.2877534480000001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63.033324069969517</v>
      </c>
      <c r="V15" s="12">
        <f t="shared" ref="V15:V20" si="7" xml:space="preserve"> 0.9808*W15^6 - 9.1296*W15^5 + 32.097*W15^4 - 52.719*W15^3 + 35.366*W15^2 + 6.8355*W15 + 0.7557</f>
        <v>8.1611624999999997</v>
      </c>
      <c r="W15" s="12">
        <f t="shared" ref="W15:W20" si="8">P15-S15</f>
        <v>0.49999999999999994</v>
      </c>
      <c r="X15" s="12">
        <f>1.2*Q15^2*V15*(W15^2+1)/2 + Q$3</f>
        <v>563.13869922466972</v>
      </c>
      <c r="Y15" s="12"/>
      <c r="Z15" s="12">
        <f t="shared" ref="Z15:Z20" si="9">T15-X15</f>
        <v>-500.1053751547002</v>
      </c>
      <c r="AC15">
        <v>0.7</v>
      </c>
      <c r="AD15">
        <v>9.2877534480000001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88.909688230851899</v>
      </c>
      <c r="AI15" s="12">
        <f t="shared" ref="AI15:AI20" si="11" xml:space="preserve"> 0.9808*AJ15^6 - 9.1296*AJ15^5 + 32.097*AJ15^4 - 52.719*AJ15^3 + 35.366*AJ15^2 + 6.8355*AJ15 + 0.7557</f>
        <v>8.1611624999999997</v>
      </c>
      <c r="AJ15" s="12">
        <f t="shared" ref="AJ15:AJ20" si="12">AC15-AF15</f>
        <v>0.49999999999999994</v>
      </c>
      <c r="AK15" s="12">
        <f>1.2*AD15^2*AI15*(AJ15^2+1)/2 + AD$3</f>
        <v>597.07084802576901</v>
      </c>
      <c r="AL15" s="12"/>
      <c r="AM15" s="12">
        <f t="shared" ref="AM15:AM20" si="13">AG15-AK15</f>
        <v>-508.16115979491713</v>
      </c>
      <c r="AP15">
        <v>0.7</v>
      </c>
      <c r="AQ15">
        <v>9.2877534480000001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228.16485522419916</v>
      </c>
      <c r="AV15" s="12">
        <f t="shared" ref="AV15:AV20" si="15" xml:space="preserve"> 0.9808*AW15^6 - 9.1296*AW15^5 + 32.097*AW15^4 - 52.719*AW15^3 + 35.366*AW15^2 + 6.8355*AW15 + 0.7557</f>
        <v>8.1611624999999997</v>
      </c>
      <c r="AW15" s="12">
        <f t="shared" ref="AW15:AW20" si="16">AP15-AS15</f>
        <v>0.49999999999999994</v>
      </c>
      <c r="AX15" s="12">
        <f>1.2*AQ15^2*AV15*(AW15^2+1)/2 + AQ$3</f>
        <v>779.67869116639713</v>
      </c>
      <c r="AY15" s="12"/>
      <c r="AZ15" s="12">
        <f t="shared" ref="AZ15:AZ20" si="17">AT15-AX15</f>
        <v>-551.51383594219794</v>
      </c>
      <c r="BC15">
        <v>0.7</v>
      </c>
      <c r="BD15">
        <v>9.2877534480000001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787.37196960009771</v>
      </c>
      <c r="BI15" s="12">
        <f t="shared" ref="BI15:BI20" si="19" xml:space="preserve"> 0.9808*BJ15^6 - 9.1296*BJ15^5 + 32.097*BJ15^4 - 52.719*BJ15^3 + 35.366*BJ15^2 + 6.8355*BJ15 + 0.7557</f>
        <v>8.1611624999999997</v>
      </c>
      <c r="BJ15" s="12">
        <f t="shared" ref="BJ15:BJ20" si="20">BC15-BF15</f>
        <v>0.49999999999999994</v>
      </c>
      <c r="BK15" s="12">
        <f>1.2*BD15^2*BI15*(BJ15^2+1)/2 + BD$3</f>
        <v>1512.9771908188789</v>
      </c>
      <c r="BL15" s="12"/>
      <c r="BM15" s="12">
        <f t="shared" ref="BM15:BM20" si="21">BG15-BK15</f>
        <v>-725.60522121878114</v>
      </c>
    </row>
    <row r="16" spans="1:65" x14ac:dyDescent="0.35">
      <c r="A16">
        <v>0.7</v>
      </c>
      <c r="B16">
        <v>9.2877534480000001</v>
      </c>
      <c r="C16">
        <f t="shared" si="0"/>
        <v>1.6740794179968745</v>
      </c>
      <c r="D16">
        <v>0.35</v>
      </c>
      <c r="E16">
        <f t="shared" si="1"/>
        <v>97.260167533890723</v>
      </c>
      <c r="G16">
        <f t="shared" si="2"/>
        <v>5.6556410811749993</v>
      </c>
      <c r="H16">
        <f t="shared" si="3"/>
        <v>0.35</v>
      </c>
      <c r="I16">
        <f t="shared" si="4"/>
        <v>328.57975144621383</v>
      </c>
      <c r="K16">
        <f t="shared" si="5"/>
        <v>-231.31958391232311</v>
      </c>
      <c r="P16">
        <v>0.7</v>
      </c>
      <c r="Q16">
        <v>9.2877534480000001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124.05596681912721</v>
      </c>
      <c r="V16" s="12">
        <f t="shared" si="7"/>
        <v>5.6556410811749993</v>
      </c>
      <c r="W16" s="12">
        <f t="shared" si="8"/>
        <v>0.35</v>
      </c>
      <c r="X16" s="12">
        <f t="shared" ref="X16:X20" si="23">1.2*Q16^2*V16*(W16^2+1)/2 + Q$3</f>
        <v>363.7175723138588</v>
      </c>
      <c r="Y16" s="12"/>
      <c r="Z16" s="12">
        <f t="shared" si="9"/>
        <v>-239.66160549473159</v>
      </c>
      <c r="AC16">
        <v>0.7</v>
      </c>
      <c r="AD16">
        <v>9.2877534480000001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114.58851072671553</v>
      </c>
      <c r="AI16" s="12">
        <f t="shared" si="11"/>
        <v>7.0119285887271792</v>
      </c>
      <c r="AJ16" s="12">
        <f t="shared" si="12"/>
        <v>0.42999999999999994</v>
      </c>
      <c r="AK16" s="12">
        <f t="shared" ref="AK16:AK20" si="25">1.2*AD16^2*AI16*(AJ16^2+1)/2 + AD$3</f>
        <v>499.09307457193586</v>
      </c>
      <c r="AL16" s="12"/>
      <c r="AM16" s="12">
        <f t="shared" si="13"/>
        <v>-384.50456384522033</v>
      </c>
      <c r="AP16">
        <v>0.7</v>
      </c>
      <c r="AQ16">
        <v>9.2877534480000001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253.84367772006277</v>
      </c>
      <c r="AV16" s="12">
        <f t="shared" si="15"/>
        <v>7.0119285887271792</v>
      </c>
      <c r="AW16" s="12">
        <f t="shared" si="16"/>
        <v>0.42999999999999994</v>
      </c>
      <c r="AX16" s="12">
        <f t="shared" ref="AX16:AX20" si="27">1.2*AQ16^2*AV16*(AW16^2+1)/2 + AQ$3</f>
        <v>681.70091771256398</v>
      </c>
      <c r="AY16" s="12"/>
      <c r="AZ16" s="12">
        <f t="shared" si="17"/>
        <v>-427.85723999250121</v>
      </c>
      <c r="BC16">
        <v>0.7</v>
      </c>
      <c r="BD16">
        <v>9.2877534480000001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813.05079209596124</v>
      </c>
      <c r="BI16" s="12">
        <f t="shared" si="19"/>
        <v>7.0119285887271792</v>
      </c>
      <c r="BJ16" s="12">
        <f t="shared" si="20"/>
        <v>0.42999999999999994</v>
      </c>
      <c r="BK16" s="12">
        <f t="shared" ref="BK16:BK20" si="29">1.2*BD16^2*BI16*(BJ16^2+1)/2 + BD$3</f>
        <v>1414.9994173650457</v>
      </c>
      <c r="BL16" s="12"/>
      <c r="BM16" s="12">
        <f t="shared" si="21"/>
        <v>-601.94862526908446</v>
      </c>
    </row>
    <row r="17" spans="1:65" x14ac:dyDescent="0.35">
      <c r="A17">
        <v>0.7</v>
      </c>
      <c r="B17">
        <v>9.2877534480000001</v>
      </c>
      <c r="C17">
        <f t="shared" si="0"/>
        <v>2.8398374999999993</v>
      </c>
      <c r="D17">
        <v>0.5</v>
      </c>
      <c r="E17">
        <f t="shared" si="1"/>
        <v>183.7283223304544</v>
      </c>
      <c r="G17">
        <f t="shared" si="2"/>
        <v>3.1641844991999992</v>
      </c>
      <c r="H17">
        <f t="shared" si="3"/>
        <v>0.19999999999999996</v>
      </c>
      <c r="I17">
        <f t="shared" si="4"/>
        <v>170.32082207952445</v>
      </c>
      <c r="K17">
        <f t="shared" si="5"/>
        <v>13.407500250929957</v>
      </c>
      <c r="P17">
        <v>0.7</v>
      </c>
      <c r="Q17">
        <v>9.2877534480000001</v>
      </c>
      <c r="R17" s="12">
        <f t="shared" si="6"/>
        <v>2.8398374999999993</v>
      </c>
      <c r="S17">
        <v>0.5</v>
      </c>
      <c r="T17" s="12">
        <f t="shared" si="22"/>
        <v>210.52412161569089</v>
      </c>
      <c r="V17" s="12">
        <f t="shared" si="7"/>
        <v>3.1641844991999992</v>
      </c>
      <c r="W17" s="12">
        <f t="shared" si="8"/>
        <v>0.19999999999999996</v>
      </c>
      <c r="X17" s="12">
        <f t="shared" si="23"/>
        <v>205.45864294716938</v>
      </c>
      <c r="Y17" s="12"/>
      <c r="Z17" s="12">
        <f t="shared" si="9"/>
        <v>5.0654786685215072</v>
      </c>
      <c r="AC17">
        <v>0.7</v>
      </c>
      <c r="AD17">
        <v>9.2877534480000001</v>
      </c>
      <c r="AE17" s="12">
        <f t="shared" si="10"/>
        <v>1.3183871067999997</v>
      </c>
      <c r="AF17" s="12">
        <v>0.3</v>
      </c>
      <c r="AG17" s="12">
        <f t="shared" si="24"/>
        <v>127.04974482048061</v>
      </c>
      <c r="AI17" s="12">
        <f t="shared" si="11"/>
        <v>6.506657452799999</v>
      </c>
      <c r="AJ17" s="12">
        <f t="shared" si="12"/>
        <v>0.39999999999999997</v>
      </c>
      <c r="AK17" s="12">
        <f t="shared" si="25"/>
        <v>459.72060908793469</v>
      </c>
      <c r="AL17" s="12"/>
      <c r="AM17" s="12">
        <f t="shared" si="13"/>
        <v>-332.67086426745408</v>
      </c>
      <c r="AP17">
        <v>0.7</v>
      </c>
      <c r="AQ17">
        <v>9.2877534480000001</v>
      </c>
      <c r="AR17" s="12">
        <f t="shared" si="14"/>
        <v>1.3183871067999997</v>
      </c>
      <c r="AS17" s="12">
        <v>0.3</v>
      </c>
      <c r="AT17" s="12">
        <f t="shared" si="26"/>
        <v>266.30491181382786</v>
      </c>
      <c r="AV17" s="12">
        <f t="shared" si="15"/>
        <v>6.506657452799999</v>
      </c>
      <c r="AW17" s="12">
        <f t="shared" si="16"/>
        <v>0.39999999999999997</v>
      </c>
      <c r="AX17" s="12">
        <f t="shared" si="27"/>
        <v>642.32845222856281</v>
      </c>
      <c r="AY17" s="12"/>
      <c r="AZ17" s="12">
        <f t="shared" si="17"/>
        <v>-376.02354041473495</v>
      </c>
      <c r="BC17">
        <v>0.7</v>
      </c>
      <c r="BD17">
        <v>9.2877534480000001</v>
      </c>
      <c r="BE17" s="12">
        <f t="shared" si="18"/>
        <v>1.3183871067999997</v>
      </c>
      <c r="BF17" s="12">
        <v>0.3</v>
      </c>
      <c r="BG17" s="12">
        <f t="shared" si="28"/>
        <v>825.51202618972638</v>
      </c>
      <c r="BI17" s="12">
        <f t="shared" si="19"/>
        <v>6.506657452799999</v>
      </c>
      <c r="BJ17" s="12">
        <f t="shared" si="20"/>
        <v>0.39999999999999997</v>
      </c>
      <c r="BK17" s="12">
        <f t="shared" si="29"/>
        <v>1375.6269518810445</v>
      </c>
      <c r="BL17" s="12"/>
      <c r="BM17" s="12">
        <f t="shared" si="21"/>
        <v>-550.11492569131815</v>
      </c>
    </row>
    <row r="18" spans="1:65" x14ac:dyDescent="0.35">
      <c r="A18">
        <v>0.7</v>
      </c>
      <c r="B18">
        <v>9.2877534480000001</v>
      </c>
      <c r="C18">
        <f t="shared" si="0"/>
        <v>2.7586063817405218</v>
      </c>
      <c r="D18">
        <v>0.49</v>
      </c>
      <c r="E18">
        <f t="shared" si="1"/>
        <v>177.05942549077966</v>
      </c>
      <c r="G18">
        <f t="shared" si="2"/>
        <v>3.3213430061325164</v>
      </c>
      <c r="H18">
        <f t="shared" si="3"/>
        <v>0.20999999999999996</v>
      </c>
      <c r="I18">
        <f t="shared" si="4"/>
        <v>179.48511240609704</v>
      </c>
      <c r="K18">
        <f t="shared" si="5"/>
        <v>-2.4256869153173852</v>
      </c>
      <c r="P18">
        <v>0.7</v>
      </c>
      <c r="Q18">
        <v>9.2877534480000001</v>
      </c>
      <c r="R18" s="12">
        <f t="shared" si="6"/>
        <v>2.7586063817405218</v>
      </c>
      <c r="S18">
        <v>0.49</v>
      </c>
      <c r="T18" s="12">
        <f t="shared" si="22"/>
        <v>203.85522477601614</v>
      </c>
      <c r="V18" s="12">
        <f t="shared" si="7"/>
        <v>3.3213430061325164</v>
      </c>
      <c r="W18" s="12">
        <f t="shared" si="8"/>
        <v>0.20999999999999996</v>
      </c>
      <c r="X18" s="12">
        <f t="shared" si="23"/>
        <v>214.62293327374198</v>
      </c>
      <c r="Y18" s="12"/>
      <c r="Z18" s="12">
        <f t="shared" si="9"/>
        <v>-10.767708497725835</v>
      </c>
      <c r="AC18">
        <v>0.7</v>
      </c>
      <c r="AD18">
        <v>9.2877534480000001</v>
      </c>
      <c r="AE18" s="12">
        <f t="shared" si="10"/>
        <v>1.6740794179968745</v>
      </c>
      <c r="AF18" s="12">
        <v>0.35</v>
      </c>
      <c r="AG18" s="12">
        <f t="shared" si="24"/>
        <v>149.9323309800096</v>
      </c>
      <c r="AI18" s="12">
        <f t="shared" si="11"/>
        <v>5.6556410811749993</v>
      </c>
      <c r="AJ18" s="12">
        <f t="shared" si="12"/>
        <v>0.35</v>
      </c>
      <c r="AK18" s="12">
        <f t="shared" si="25"/>
        <v>397.64972111495797</v>
      </c>
      <c r="AL18" s="12"/>
      <c r="AM18" s="12">
        <f t="shared" si="13"/>
        <v>-247.71739013494837</v>
      </c>
      <c r="AP18">
        <v>0.7</v>
      </c>
      <c r="AQ18">
        <v>9.2877534480000001</v>
      </c>
      <c r="AR18" s="12">
        <f t="shared" si="14"/>
        <v>1.6740794179968745</v>
      </c>
      <c r="AS18" s="12">
        <v>0.35</v>
      </c>
      <c r="AT18" s="12">
        <f t="shared" si="26"/>
        <v>289.18749797335681</v>
      </c>
      <c r="AV18" s="12">
        <f t="shared" si="15"/>
        <v>5.6556410811749993</v>
      </c>
      <c r="AW18" s="12">
        <f t="shared" si="16"/>
        <v>0.35</v>
      </c>
      <c r="AX18" s="12">
        <f t="shared" si="27"/>
        <v>580.25756425558609</v>
      </c>
      <c r="AY18" s="12"/>
      <c r="AZ18" s="12">
        <f t="shared" si="17"/>
        <v>-291.07006628222928</v>
      </c>
      <c r="BC18">
        <v>0.7</v>
      </c>
      <c r="BD18">
        <v>9.2877534480000001</v>
      </c>
      <c r="BE18" s="12">
        <f t="shared" si="18"/>
        <v>1.6740794179968745</v>
      </c>
      <c r="BF18" s="12">
        <v>0.35</v>
      </c>
      <c r="BG18" s="12">
        <f t="shared" si="28"/>
        <v>848.39461234925534</v>
      </c>
      <c r="BI18" s="12">
        <f t="shared" si="19"/>
        <v>5.6556410811749993</v>
      </c>
      <c r="BJ18" s="12">
        <f t="shared" si="20"/>
        <v>0.35</v>
      </c>
      <c r="BK18" s="12">
        <f t="shared" si="29"/>
        <v>1313.5560639080679</v>
      </c>
      <c r="BL18" s="12"/>
      <c r="BM18" s="12">
        <f t="shared" si="21"/>
        <v>-465.16145155881259</v>
      </c>
    </row>
    <row r="19" spans="1:65" x14ac:dyDescent="0.35">
      <c r="A19">
        <v>0.7</v>
      </c>
      <c r="B19">
        <v>9.2877534480000001</v>
      </c>
      <c r="C19">
        <f t="shared" si="0"/>
        <v>2.7991746021004897</v>
      </c>
      <c r="D19">
        <v>0.495</v>
      </c>
      <c r="E19">
        <f t="shared" si="1"/>
        <v>180.37679574721992</v>
      </c>
      <c r="G19">
        <f t="shared" si="2"/>
        <v>3.2425068248185878</v>
      </c>
      <c r="H19">
        <f t="shared" si="3"/>
        <v>0.20499999999999996</v>
      </c>
      <c r="I19">
        <f t="shared" si="4"/>
        <v>174.8765770769183</v>
      </c>
      <c r="K19">
        <f t="shared" si="5"/>
        <v>5.5002186703016207</v>
      </c>
      <c r="P19">
        <v>0.7</v>
      </c>
      <c r="Q19">
        <v>9.2877534480000001</v>
      </c>
      <c r="R19" s="12">
        <f t="shared" si="6"/>
        <v>2.7991746021004897</v>
      </c>
      <c r="S19">
        <v>0.495</v>
      </c>
      <c r="T19" s="12">
        <f t="shared" si="22"/>
        <v>207.1725950324564</v>
      </c>
      <c r="V19" s="12">
        <f t="shared" si="7"/>
        <v>3.2425068248185878</v>
      </c>
      <c r="W19" s="12">
        <f t="shared" si="8"/>
        <v>0.20499999999999996</v>
      </c>
      <c r="X19" s="12">
        <f t="shared" si="23"/>
        <v>210.01439794456323</v>
      </c>
      <c r="Y19" s="12"/>
      <c r="Z19" s="12">
        <f t="shared" si="9"/>
        <v>-2.8418029121068287</v>
      </c>
      <c r="AC19">
        <v>0.7</v>
      </c>
      <c r="AD19">
        <v>9.2877534480000001</v>
      </c>
      <c r="AE19" s="12">
        <f t="shared" si="10"/>
        <v>1.7475255629627389</v>
      </c>
      <c r="AF19" s="12">
        <v>0.36</v>
      </c>
      <c r="AG19" s="12">
        <f t="shared" si="24"/>
        <v>154.84155986416499</v>
      </c>
      <c r="AI19" s="12">
        <f t="shared" si="11"/>
        <v>5.484970209396173</v>
      </c>
      <c r="AJ19" s="12">
        <f t="shared" si="12"/>
        <v>0.33999999999999997</v>
      </c>
      <c r="AK19" s="12">
        <f t="shared" si="25"/>
        <v>385.77530912826023</v>
      </c>
      <c r="AL19" s="12"/>
      <c r="AM19" s="12">
        <f t="shared" si="13"/>
        <v>-230.93374926409524</v>
      </c>
      <c r="AP19">
        <v>0.7</v>
      </c>
      <c r="AQ19">
        <v>9.2877534480000001</v>
      </c>
      <c r="AR19" s="12">
        <f t="shared" si="14"/>
        <v>1.7475255629627389</v>
      </c>
      <c r="AS19" s="12">
        <v>0.36</v>
      </c>
      <c r="AT19" s="12">
        <f t="shared" si="26"/>
        <v>294.09672685751224</v>
      </c>
      <c r="AV19" s="12">
        <f t="shared" si="15"/>
        <v>5.484970209396173</v>
      </c>
      <c r="AW19" s="12">
        <f t="shared" si="16"/>
        <v>0.33999999999999997</v>
      </c>
      <c r="AX19" s="12">
        <f t="shared" si="27"/>
        <v>568.38315226888835</v>
      </c>
      <c r="AY19" s="12"/>
      <c r="AZ19" s="12">
        <f t="shared" si="17"/>
        <v>-274.28642541137611</v>
      </c>
      <c r="BC19">
        <v>0.7</v>
      </c>
      <c r="BD19">
        <v>9.2877534480000001</v>
      </c>
      <c r="BE19" s="12">
        <f t="shared" si="18"/>
        <v>1.7475255629627389</v>
      </c>
      <c r="BF19" s="12">
        <v>0.36</v>
      </c>
      <c r="BG19" s="12">
        <f t="shared" si="28"/>
        <v>853.30384123341082</v>
      </c>
      <c r="BI19" s="12">
        <f t="shared" si="19"/>
        <v>5.484970209396173</v>
      </c>
      <c r="BJ19" s="12">
        <f t="shared" si="20"/>
        <v>0.33999999999999997</v>
      </c>
      <c r="BK19" s="12">
        <f t="shared" si="29"/>
        <v>1301.6816519213701</v>
      </c>
      <c r="BL19" s="12"/>
      <c r="BM19" s="12">
        <f t="shared" si="21"/>
        <v>-448.37781068795925</v>
      </c>
    </row>
    <row r="20" spans="1:65" x14ac:dyDescent="0.35">
      <c r="A20" s="2">
        <v>0.7</v>
      </c>
      <c r="B20" s="2">
        <v>9.2877534480000001</v>
      </c>
      <c r="C20" s="2">
        <f t="shared" si="0"/>
        <v>2.7748221012442742</v>
      </c>
      <c r="D20" s="2">
        <v>0.49199999999999999</v>
      </c>
      <c r="E20" s="2">
        <f t="shared" si="1"/>
        <v>178.38228632916719</v>
      </c>
      <c r="F20" s="2"/>
      <c r="G20" s="2">
        <f t="shared" si="2"/>
        <v>3.2897483107976049</v>
      </c>
      <c r="H20" s="2">
        <f t="shared" si="3"/>
        <v>0.20799999999999996</v>
      </c>
      <c r="I20" s="2">
        <f t="shared" si="4"/>
        <v>177.63539279450163</v>
      </c>
      <c r="K20">
        <f t="shared" si="5"/>
        <v>0.74689353466555986</v>
      </c>
      <c r="P20" s="2">
        <v>0.7</v>
      </c>
      <c r="Q20" s="2">
        <v>9.2877534480000001</v>
      </c>
      <c r="R20" s="18">
        <f t="shared" si="6"/>
        <v>2.8105508093853175</v>
      </c>
      <c r="S20" s="2">
        <v>0.49640000000000001</v>
      </c>
      <c r="T20" s="18">
        <f t="shared" si="22"/>
        <v>208.10757181336379</v>
      </c>
      <c r="U20" s="2"/>
      <c r="V20" s="18">
        <f t="shared" si="7"/>
        <v>3.2205238060826549</v>
      </c>
      <c r="W20" s="18">
        <f t="shared" si="8"/>
        <v>0.20359999999999995</v>
      </c>
      <c r="X20" s="18">
        <f t="shared" si="23"/>
        <v>208.73344720101363</v>
      </c>
      <c r="Y20" s="12"/>
      <c r="Z20" s="12">
        <f t="shared" si="9"/>
        <v>-0.62587538764984174</v>
      </c>
      <c r="AC20" s="2">
        <v>0.7</v>
      </c>
      <c r="AD20" s="2">
        <v>9.2877534480000001</v>
      </c>
      <c r="AE20" s="18">
        <f t="shared" si="10"/>
        <v>2.8520543468781754</v>
      </c>
      <c r="AF20" s="18">
        <v>0.50149999999999995</v>
      </c>
      <c r="AG20" s="18">
        <f t="shared" si="24"/>
        <v>237.412630936006</v>
      </c>
      <c r="AH20" s="2"/>
      <c r="AI20" s="18">
        <f t="shared" si="11"/>
        <v>3.1407913917405654</v>
      </c>
      <c r="AJ20" s="18">
        <f t="shared" si="12"/>
        <v>0.19850000000000001</v>
      </c>
      <c r="AK20" s="18">
        <f t="shared" si="25"/>
        <v>238.03442442787383</v>
      </c>
      <c r="AL20" s="12"/>
      <c r="AM20" s="12">
        <f t="shared" si="13"/>
        <v>-0.62179349186783384</v>
      </c>
      <c r="AP20" s="2">
        <v>0.7</v>
      </c>
      <c r="AQ20" s="2">
        <v>9.2877534480000001</v>
      </c>
      <c r="AR20" s="18">
        <f t="shared" si="14"/>
        <v>3.0782066243813797</v>
      </c>
      <c r="AS20" s="18">
        <v>0.52910000000000001</v>
      </c>
      <c r="AT20" s="18">
        <f t="shared" si="26"/>
        <v>395.84849253927047</v>
      </c>
      <c r="AU20" s="2"/>
      <c r="AV20" s="18">
        <f t="shared" si="15"/>
        <v>2.7197445030757539</v>
      </c>
      <c r="AW20" s="18">
        <f t="shared" si="16"/>
        <v>0.17089999999999994</v>
      </c>
      <c r="AX20" s="18">
        <f t="shared" si="27"/>
        <v>396.5561208675262</v>
      </c>
      <c r="AY20" s="12"/>
      <c r="AZ20" s="12">
        <f t="shared" si="17"/>
        <v>-0.70762832825573696</v>
      </c>
      <c r="BC20" s="2">
        <v>0.7</v>
      </c>
      <c r="BD20" s="2">
        <v>9.2877534480000001</v>
      </c>
      <c r="BE20" s="18">
        <f t="shared" si="18"/>
        <v>4.0498402682897812</v>
      </c>
      <c r="BF20" s="18">
        <v>0.64549999999999996</v>
      </c>
      <c r="BG20" s="18">
        <f t="shared" si="28"/>
        <v>1048.0816723571234</v>
      </c>
      <c r="BH20" s="2"/>
      <c r="BI20" s="18">
        <f t="shared" si="19"/>
        <v>1.2250253403693918</v>
      </c>
      <c r="BJ20" s="18">
        <f t="shared" si="20"/>
        <v>5.4499999999999993E-2</v>
      </c>
      <c r="BK20" s="18">
        <f t="shared" si="29"/>
        <v>1048.5687878095039</v>
      </c>
      <c r="BL20" s="12"/>
      <c r="BM20" s="12">
        <f t="shared" si="21"/>
        <v>-0.48711545238052167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0.99044527596206566</v>
      </c>
      <c r="G26" s="3" t="s">
        <v>30</v>
      </c>
      <c r="H26" s="7">
        <f xml:space="preserve"> -0.129*H20^6 + 1.0756*H20^5 - 3.0752*H20^4 + 3.1771*H20^3 + 0.0649*H20^2 - 0.7917*H20 - 0.1795</f>
        <v>-0.31812308583277304</v>
      </c>
      <c r="Q26" s="14" t="s">
        <v>28</v>
      </c>
      <c r="R26" s="15">
        <f xml:space="preserve"> -0.266*S20^6 + 1.8555*S20^5 - 3.4393*S20^4 - 1.4822*S20^3 + 8.492*S20^2 - 1.321*S20 - 0.0869</f>
        <v>1.0117074817754852</v>
      </c>
      <c r="V26" s="14" t="s">
        <v>30</v>
      </c>
      <c r="W26" s="15">
        <f xml:space="preserve"> -0.129*W20^6 + 1.0756*W20^5 - 3.0752*W20^4 + 3.1771*W20^3 + 0.0649*W20^2 - 0.7917*W20 - 0.1795</f>
        <v>-0.31610280980700944</v>
      </c>
      <c r="AD26" s="14" t="s">
        <v>28</v>
      </c>
      <c r="AE26" s="15">
        <f xml:space="preserve"> -0.266*AF20^6 + 1.8555*AF20^5 - 3.4393*AF20^4 - 1.4822*AF20^3 + 8.492*AF20^2 - 1.321*AF20 - 0.0869</f>
        <v>1.0365085177572364</v>
      </c>
      <c r="AI26" s="14" t="s">
        <v>30</v>
      </c>
      <c r="AJ26" s="15">
        <f xml:space="preserve"> -0.129*AJ20^6 + 1.0756*AJ20^5 - 3.0752*AJ20^4 + 3.1771*AJ20^3 + 0.0649*AJ20^2 - 0.7917*AJ20 - 0.1795</f>
        <v>-0.31369682074859428</v>
      </c>
      <c r="AQ26" s="14" t="s">
        <v>28</v>
      </c>
      <c r="AR26" s="15">
        <f xml:space="preserve"> -0.266*AS20^6 + 1.8555*AS20^5 - 3.4393*AS20^4 - 1.4822*AS20^3 + 8.492*AS20^2 - 1.321*AS20 - 0.0869</f>
        <v>1.1734889400075481</v>
      </c>
      <c r="AV26" s="14" t="s">
        <v>30</v>
      </c>
      <c r="AW26" s="15">
        <f xml:space="preserve"> -0.129*AW20^6 + 1.0756*AW20^5 - 3.0752*AW20^4 + 3.1771*AW20^3 + 0.0649*AW20^2 - 0.7917*AW20 - 0.1795</f>
        <v>-0.29951736207042823</v>
      </c>
      <c r="BD26" s="14" t="s">
        <v>28</v>
      </c>
      <c r="BE26" s="15">
        <f xml:space="preserve"> -0.266*BF20^6 + 1.8555*BF20^5 - 3.4393*BF20^4 - 1.4822*BF20^3 + 8.492*BF20^2 - 1.321*BF20 - 0.0869</f>
        <v>1.7916934217434246</v>
      </c>
      <c r="BI26" s="14" t="s">
        <v>30</v>
      </c>
      <c r="BJ26" s="15">
        <f xml:space="preserve"> -0.129*BJ20^6 + 1.0756*BJ20^5 - 3.0752*BJ20^4 + 3.1771*BJ20^3 + 0.0649*BJ20^2 - 0.7917*BJ20 - 0.1795</f>
        <v>-0.22196719300448475</v>
      </c>
    </row>
    <row r="29" spans="1:65" x14ac:dyDescent="0.35">
      <c r="B29" s="3" t="s">
        <v>31</v>
      </c>
      <c r="C29">
        <f>(I29+I30)*L4</f>
        <v>7.4566416304035608</v>
      </c>
      <c r="H29" s="3" t="s">
        <v>42</v>
      </c>
      <c r="I29" s="6">
        <f>C26*1.2*I6^2*I4*L3/2</f>
        <v>0.12063846545768811</v>
      </c>
      <c r="Q29" s="21" t="s">
        <v>31</v>
      </c>
      <c r="R29" s="12">
        <f>(X29+X30)*Q6</f>
        <v>7.7148647351738813</v>
      </c>
      <c r="W29" s="21" t="s">
        <v>42</v>
      </c>
      <c r="X29" s="13">
        <f>R26*1.2*I$6^2*I$4*I$3/2</f>
        <v>0.12322825001603729</v>
      </c>
      <c r="AD29" s="21" t="s">
        <v>31</v>
      </c>
      <c r="AE29" s="12">
        <f>(AK29+AK30)*AD6</f>
        <v>8.0166144595358322</v>
      </c>
      <c r="AJ29" s="21" t="s">
        <v>42</v>
      </c>
      <c r="AK29" s="13">
        <f>AE26*1.2*I$6^2*I$4*I$3/2</f>
        <v>0.12624907205963093</v>
      </c>
      <c r="AQ29" s="21" t="s">
        <v>31</v>
      </c>
      <c r="AR29" s="12">
        <f>(AX29+AX30)*AQ6</f>
        <v>9.6931098623744276</v>
      </c>
      <c r="AW29" s="21" t="s">
        <v>42</v>
      </c>
      <c r="AX29" s="13">
        <f>AR26*1.2*I$6^2*I$4*I$3/2</f>
        <v>0.14293359601979841</v>
      </c>
      <c r="BD29" s="21" t="s">
        <v>31</v>
      </c>
      <c r="BE29" s="12">
        <f>(BK29+BK30)*BD6</f>
        <v>17.409637994099562</v>
      </c>
      <c r="BJ29" s="21" t="s">
        <v>42</v>
      </c>
      <c r="BK29" s="13">
        <f>BE26*1.2*I$6^2*I$4*I$3/2</f>
        <v>0.21823229431813621</v>
      </c>
    </row>
    <row r="30" spans="1:65" x14ac:dyDescent="0.35">
      <c r="B30" s="3" t="s">
        <v>32</v>
      </c>
      <c r="C30">
        <f>(E20+I20)*D5/2</f>
        <v>26.701325934275161</v>
      </c>
      <c r="H30" s="3" t="s">
        <v>43</v>
      </c>
      <c r="I30" s="6">
        <f>H26*1.2*I6^2*I4*L3/2</f>
        <v>-3.87481083841325E-2</v>
      </c>
      <c r="Q30" s="21" t="s">
        <v>32</v>
      </c>
      <c r="R30" s="12">
        <f>(T20+X20)*Q5/2</f>
        <v>31.263076426078307</v>
      </c>
      <c r="W30" s="21" t="s">
        <v>43</v>
      </c>
      <c r="X30" s="13">
        <f>W26*1.2*I$6^2*I$4*I$3/2</f>
        <v>-3.850203421379296E-2</v>
      </c>
      <c r="AD30" s="21" t="s">
        <v>32</v>
      </c>
      <c r="AE30" s="12">
        <f>(AG20+AK20)*AD5/2</f>
        <v>35.658529152290988</v>
      </c>
      <c r="AJ30" s="21" t="s">
        <v>43</v>
      </c>
      <c r="AK30" s="13">
        <f>AJ26*1.2*I$6^2*I$4*I$3/2</f>
        <v>-3.8208979327309447E-2</v>
      </c>
      <c r="AQ30" s="21" t="s">
        <v>32</v>
      </c>
      <c r="AR30" s="12">
        <f>(AT20+AX20)*AQ5/2</f>
        <v>59.430346005509747</v>
      </c>
      <c r="AW30" s="21" t="s">
        <v>43</v>
      </c>
      <c r="AX30" s="13">
        <f>AW26*1.2*I$6^2*I$4*I$3/2</f>
        <v>-3.6481889322974699E-2</v>
      </c>
      <c r="BD30" s="21" t="s">
        <v>32</v>
      </c>
      <c r="BE30" s="12">
        <f>(BG20+BK20)*BD5/2</f>
        <v>157.24878451249705</v>
      </c>
      <c r="BJ30" s="21" t="s">
        <v>43</v>
      </c>
      <c r="BK30" s="13">
        <f>BJ26*1.2*I$6^2*I$4*I$3/2</f>
        <v>-2.7036104059359582E-2</v>
      </c>
    </row>
    <row r="31" spans="1:65" x14ac:dyDescent="0.35">
      <c r="B31" s="3" t="s">
        <v>33</v>
      </c>
      <c r="C31" s="6">
        <f>C29/C30</f>
        <v>0.27926109919627029</v>
      </c>
      <c r="Q31" s="21" t="s">
        <v>33</v>
      </c>
      <c r="R31" s="13">
        <f>R29/R30</f>
        <v>0.24677241068759551</v>
      </c>
      <c r="AD31" s="21" t="s">
        <v>33</v>
      </c>
      <c r="AE31" s="13">
        <f>AE29/AE30</f>
        <v>0.22481618423739111</v>
      </c>
      <c r="AQ31" s="21" t="s">
        <v>33</v>
      </c>
      <c r="AR31" s="13">
        <f>AR29/AR30</f>
        <v>0.16310034374485699</v>
      </c>
      <c r="BD31" s="21" t="s">
        <v>33</v>
      </c>
      <c r="BE31" s="13">
        <f>BE29/BE30</f>
        <v>0.11071397497966647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5:E25"/>
    <mergeCell ref="G25:K25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5" max="5" width="13.81640625" customWidth="1"/>
    <col min="11" max="11" width="13.81640625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22" t="s">
        <v>14</v>
      </c>
      <c r="L2">
        <v>0.8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22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22" t="s">
        <v>37</v>
      </c>
      <c r="L4">
        <f>I6/L3</f>
        <v>79.674355562311447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8.1267842673557666</v>
      </c>
      <c r="J6" t="s">
        <v>12</v>
      </c>
      <c r="Q6">
        <f>L4</f>
        <v>79.674355562311447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79.674355562311447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79.674355562311447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79.674355562311447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22"/>
      <c r="H7" s="22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x14ac:dyDescent="0.35">
      <c r="A8" s="22" t="s">
        <v>16</v>
      </c>
      <c r="B8" s="27" t="s">
        <v>45</v>
      </c>
      <c r="C8" s="27"/>
      <c r="D8" s="27"/>
      <c r="E8" s="27"/>
      <c r="F8" s="22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22"/>
      <c r="F9" s="22"/>
      <c r="G9" s="22"/>
      <c r="H9" s="22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22" t="s">
        <v>16</v>
      </c>
      <c r="B10" s="7">
        <f>C20</f>
        <v>3.2426680501030005</v>
      </c>
      <c r="F10" s="22" t="s">
        <v>22</v>
      </c>
      <c r="G10" s="8">
        <f>G20</f>
        <v>3.9843920118438465</v>
      </c>
      <c r="H10" s="22"/>
      <c r="P10" s="21" t="s">
        <v>16</v>
      </c>
      <c r="Q10" s="10">
        <f>R20</f>
        <v>3.2941096297344332</v>
      </c>
      <c r="U10" s="21" t="s">
        <v>22</v>
      </c>
      <c r="V10" s="9">
        <f>V20</f>
        <v>3.8824682755765898</v>
      </c>
      <c r="W10" s="22"/>
      <c r="AC10" s="21" t="s">
        <v>16</v>
      </c>
      <c r="AD10" s="10">
        <f>AE20</f>
        <v>3.3439731327146354</v>
      </c>
      <c r="AH10" s="21" t="s">
        <v>22</v>
      </c>
      <c r="AI10" s="9">
        <f>AI20</f>
        <v>3.7843374131315501</v>
      </c>
      <c r="AJ10" s="22"/>
      <c r="AP10" s="21" t="s">
        <v>16</v>
      </c>
      <c r="AQ10" s="10">
        <f>AR20</f>
        <v>3.617726109814869</v>
      </c>
      <c r="AU10" s="21" t="s">
        <v>22</v>
      </c>
      <c r="AV10" s="9">
        <f>AV20</f>
        <v>3.2582336736824358</v>
      </c>
      <c r="AW10" s="22"/>
      <c r="BC10" s="21" t="s">
        <v>16</v>
      </c>
      <c r="BD10" s="10">
        <f>BE20</f>
        <v>4.7567079961686751</v>
      </c>
      <c r="BH10" s="21" t="s">
        <v>22</v>
      </c>
      <c r="BI10" s="9">
        <f>BI20</f>
        <v>1.3901512032414198</v>
      </c>
      <c r="BJ10" s="22"/>
    </row>
    <row r="13" spans="1:65" x14ac:dyDescent="0.35">
      <c r="A13" s="22" t="s">
        <v>14</v>
      </c>
      <c r="B13" s="22" t="s">
        <v>26</v>
      </c>
      <c r="C13" s="22" t="s">
        <v>17</v>
      </c>
      <c r="D13" s="22" t="s">
        <v>18</v>
      </c>
      <c r="E13" s="22" t="s">
        <v>20</v>
      </c>
      <c r="F13" s="22"/>
      <c r="G13" s="22" t="s">
        <v>39</v>
      </c>
      <c r="H13" s="22" t="s">
        <v>40</v>
      </c>
      <c r="I13" s="22" t="s">
        <v>20</v>
      </c>
      <c r="J13" s="22"/>
      <c r="K13" s="22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22" t="s">
        <v>15</v>
      </c>
      <c r="C14" s="22" t="s">
        <v>16</v>
      </c>
      <c r="D14" s="5" t="s">
        <v>19</v>
      </c>
      <c r="E14" s="22" t="s">
        <v>21</v>
      </c>
      <c r="F14" s="22"/>
      <c r="G14" s="22" t="s">
        <v>22</v>
      </c>
      <c r="H14" s="5" t="s">
        <v>23</v>
      </c>
      <c r="I14" s="22" t="s">
        <v>24</v>
      </c>
      <c r="J14" s="22"/>
      <c r="K14" s="22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0.8</v>
      </c>
      <c r="B15">
        <v>8.1267842673557666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27.744354915740356</v>
      </c>
      <c r="G15">
        <f t="shared" ref="G15:G20" si="2" xml:space="preserve"> 0.9808*H15^6 - 9.1296*H15^5 + 32.097*H15^4 - 52.719*H15^3 + 35.366*H15^2 + 6.8355*H15 + 0.7557</f>
        <v>9.6970697088000009</v>
      </c>
      <c r="H15">
        <f t="shared" ref="H15:H20" si="3">A15-D15</f>
        <v>0.60000000000000009</v>
      </c>
      <c r="I15">
        <f t="shared" ref="I15:I20" si="4">1.2*B15^2*G15*(H15^2+1)/2</f>
        <v>522.59847577416281</v>
      </c>
      <c r="K15">
        <f t="shared" ref="K15:K20" si="5">E15-I15</f>
        <v>-494.85412085842245</v>
      </c>
      <c r="P15">
        <v>0.8</v>
      </c>
      <c r="Q15">
        <v>8.1267842673557666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54.540154200976843</v>
      </c>
      <c r="V15" s="12">
        <f t="shared" ref="V15:V20" si="7" xml:space="preserve"> 0.9808*W15^6 - 9.1296*W15^5 + 32.097*W15^4 - 52.719*W15^3 + 35.366*W15^2 + 6.8355*W15 + 0.7557</f>
        <v>9.6970697088000009</v>
      </c>
      <c r="W15" s="12">
        <f t="shared" ref="W15:W20" si="8">P15-S15</f>
        <v>0.60000000000000009</v>
      </c>
      <c r="X15" s="12">
        <f>1.2*Q15^2*V15*(W15^2+1)/2 + Q$3</f>
        <v>557.73629664180771</v>
      </c>
      <c r="Y15" s="12"/>
      <c r="Z15" s="12">
        <f t="shared" ref="Z15:Z20" si="9">T15-X15</f>
        <v>-503.19614244083084</v>
      </c>
      <c r="AC15">
        <v>0.8</v>
      </c>
      <c r="AD15">
        <v>8.1267842673557666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80.416518361859218</v>
      </c>
      <c r="AI15" s="12">
        <f t="shared" ref="AI15:AI20" si="11" xml:space="preserve"> 0.9808*AJ15^6 - 9.1296*AJ15^5 + 32.097*AJ15^4 - 52.719*AJ15^3 + 35.366*AJ15^2 + 6.8355*AJ15 + 0.7557</f>
        <v>9.6970697088000009</v>
      </c>
      <c r="AJ15" s="12">
        <f t="shared" ref="AJ15:AJ20" si="12">AC15-AF15</f>
        <v>0.60000000000000009</v>
      </c>
      <c r="AK15" s="12">
        <f>1.2*AD15^2*AI15*(AJ15^2+1)/2 + AD$3</f>
        <v>591.668445442907</v>
      </c>
      <c r="AL15" s="12"/>
      <c r="AM15" s="12">
        <f t="shared" ref="AM15:AM20" si="13">AG15-AK15</f>
        <v>-511.25192708104777</v>
      </c>
      <c r="AP15">
        <v>0.8</v>
      </c>
      <c r="AQ15">
        <v>8.1267842673557666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219.67168535520648</v>
      </c>
      <c r="AV15" s="12">
        <f t="shared" ref="AV15:AV20" si="15" xml:space="preserve"> 0.9808*AW15^6 - 9.1296*AW15^5 + 32.097*AW15^4 - 52.719*AW15^3 + 35.366*AW15^2 + 6.8355*AW15 + 0.7557</f>
        <v>9.6970697088000009</v>
      </c>
      <c r="AW15" s="12">
        <f t="shared" ref="AW15:AW20" si="16">AP15-AS15</f>
        <v>0.60000000000000009</v>
      </c>
      <c r="AX15" s="12">
        <f>1.2*AQ15^2*AV15*(AW15^2+1)/2 + AQ$3</f>
        <v>774.27628858353501</v>
      </c>
      <c r="AY15" s="12"/>
      <c r="AZ15" s="12">
        <f t="shared" ref="AZ15:AZ20" si="17">AT15-AX15</f>
        <v>-554.60460322832853</v>
      </c>
      <c r="BC15">
        <v>0.8</v>
      </c>
      <c r="BD15">
        <v>8.1267842673557666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778.878799731105</v>
      </c>
      <c r="BI15" s="12">
        <f t="shared" ref="BI15:BI20" si="19" xml:space="preserve"> 0.9808*BJ15^6 - 9.1296*BJ15^5 + 32.097*BJ15^4 - 52.719*BJ15^3 + 35.366*BJ15^2 + 6.8355*BJ15 + 0.7557</f>
        <v>9.6970697088000009</v>
      </c>
      <c r="BJ15" s="12">
        <f t="shared" ref="BJ15:BJ20" si="20">BC15-BF15</f>
        <v>0.60000000000000009</v>
      </c>
      <c r="BK15" s="12">
        <f>1.2*BD15^2*BI15*(BJ15^2+1)/2 + BD$3</f>
        <v>1507.574788236017</v>
      </c>
      <c r="BL15" s="12"/>
      <c r="BM15" s="12">
        <f t="shared" ref="BM15:BM20" si="21">BG15-BK15</f>
        <v>-728.69598850491195</v>
      </c>
    </row>
    <row r="16" spans="1:65" x14ac:dyDescent="0.35">
      <c r="A16">
        <v>0.8</v>
      </c>
      <c r="B16">
        <v>8.1267842673557666</v>
      </c>
      <c r="C16">
        <f t="shared" si="0"/>
        <v>1.6740794179968745</v>
      </c>
      <c r="D16">
        <v>0.35</v>
      </c>
      <c r="E16">
        <f t="shared" si="1"/>
        <v>74.464815774654781</v>
      </c>
      <c r="G16">
        <f t="shared" si="2"/>
        <v>7.3451262675750009</v>
      </c>
      <c r="H16">
        <f t="shared" si="3"/>
        <v>0.45000000000000007</v>
      </c>
      <c r="I16">
        <f t="shared" si="4"/>
        <v>350.00404520738374</v>
      </c>
      <c r="K16">
        <f t="shared" si="5"/>
        <v>-275.53922943272897</v>
      </c>
      <c r="P16">
        <v>0.8</v>
      </c>
      <c r="Q16">
        <v>8.1267842673557666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101.26061505989126</v>
      </c>
      <c r="V16" s="12">
        <f t="shared" si="7"/>
        <v>7.3451262675750009</v>
      </c>
      <c r="W16" s="12">
        <f t="shared" si="8"/>
        <v>0.45000000000000007</v>
      </c>
      <c r="X16" s="12">
        <f t="shared" ref="X16:X20" si="23">1.2*Q16^2*V16*(W16^2+1)/2 + Q$3</f>
        <v>385.1418660750287</v>
      </c>
      <c r="Y16" s="12"/>
      <c r="Z16" s="12">
        <f t="shared" si="9"/>
        <v>-283.88125101513742</v>
      </c>
      <c r="AC16">
        <v>0.8</v>
      </c>
      <c r="AD16">
        <v>8.1267842673557666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100.07686683697614</v>
      </c>
      <c r="AI16" s="12">
        <f t="shared" si="11"/>
        <v>8.6367285716760449</v>
      </c>
      <c r="AJ16" s="12">
        <f t="shared" si="12"/>
        <v>0.53</v>
      </c>
      <c r="AK16" s="12">
        <f t="shared" ref="AK16:AK20" si="25">1.2*AD16^2*AI16*(AJ16^2+1)/2 + AD$3</f>
        <v>507.45247019394287</v>
      </c>
      <c r="AL16" s="12"/>
      <c r="AM16" s="12">
        <f t="shared" si="13"/>
        <v>-407.37560335696674</v>
      </c>
      <c r="AP16">
        <v>0.8</v>
      </c>
      <c r="AQ16">
        <v>8.1267842673557666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239.33203383032338</v>
      </c>
      <c r="AV16" s="12">
        <f t="shared" si="15"/>
        <v>8.6367285716760449</v>
      </c>
      <c r="AW16" s="12">
        <f t="shared" si="16"/>
        <v>0.53</v>
      </c>
      <c r="AX16" s="12">
        <f t="shared" ref="AX16:AX20" si="27">1.2*AQ16^2*AV16*(AW16^2+1)/2 + AQ$3</f>
        <v>690.06031333457099</v>
      </c>
      <c r="AY16" s="12"/>
      <c r="AZ16" s="12">
        <f t="shared" si="17"/>
        <v>-450.72827950424761</v>
      </c>
      <c r="BC16">
        <v>0.8</v>
      </c>
      <c r="BD16">
        <v>8.1267842673557666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798.53914820622197</v>
      </c>
      <c r="BI16" s="12">
        <f t="shared" si="19"/>
        <v>8.6367285716760449</v>
      </c>
      <c r="BJ16" s="12">
        <f t="shared" si="20"/>
        <v>0.53</v>
      </c>
      <c r="BK16" s="12">
        <f t="shared" ref="BK16:BK20" si="29">1.2*BD16^2*BI16*(BJ16^2+1)/2 + BD$3</f>
        <v>1423.3588129870527</v>
      </c>
      <c r="BL16" s="12"/>
      <c r="BM16" s="12">
        <f t="shared" si="21"/>
        <v>-624.81966478083075</v>
      </c>
    </row>
    <row r="17" spans="1:65" x14ac:dyDescent="0.35">
      <c r="A17">
        <v>0.8</v>
      </c>
      <c r="B17">
        <v>8.1267842673557666</v>
      </c>
      <c r="C17">
        <f t="shared" si="0"/>
        <v>2.8398374999999993</v>
      </c>
      <c r="D17">
        <v>0.5</v>
      </c>
      <c r="E17">
        <f t="shared" si="1"/>
        <v>140.66699679657009</v>
      </c>
      <c r="G17">
        <f t="shared" si="2"/>
        <v>4.8043927752000011</v>
      </c>
      <c r="H17">
        <f t="shared" si="3"/>
        <v>0.30000000000000004</v>
      </c>
      <c r="I17">
        <f t="shared" si="4"/>
        <v>207.5170169840184</v>
      </c>
      <c r="K17">
        <f t="shared" si="5"/>
        <v>-66.850020187448308</v>
      </c>
      <c r="P17">
        <v>0.8</v>
      </c>
      <c r="Q17">
        <v>8.1267842673557666</v>
      </c>
      <c r="R17" s="12">
        <f t="shared" si="6"/>
        <v>2.8398374999999993</v>
      </c>
      <c r="S17">
        <v>0.5</v>
      </c>
      <c r="T17" s="12">
        <f t="shared" si="22"/>
        <v>167.46279608180657</v>
      </c>
      <c r="V17" s="12">
        <f t="shared" si="7"/>
        <v>4.8043927752000011</v>
      </c>
      <c r="W17" s="12">
        <f t="shared" si="8"/>
        <v>0.30000000000000004</v>
      </c>
      <c r="X17" s="12">
        <f t="shared" si="23"/>
        <v>242.65483785166333</v>
      </c>
      <c r="Y17" s="12"/>
      <c r="Z17" s="12">
        <f t="shared" si="9"/>
        <v>-75.192041769856758</v>
      </c>
      <c r="AC17">
        <v>0.8</v>
      </c>
      <c r="AD17">
        <v>8.1267842673557666</v>
      </c>
      <c r="AE17" s="12">
        <f t="shared" si="10"/>
        <v>1.3183871067999997</v>
      </c>
      <c r="AF17" s="12">
        <v>0.3</v>
      </c>
      <c r="AG17" s="12">
        <f t="shared" si="24"/>
        <v>109.61749919085037</v>
      </c>
      <c r="AI17" s="12">
        <f t="shared" si="11"/>
        <v>8.1611624999999997</v>
      </c>
      <c r="AJ17" s="12">
        <f t="shared" si="12"/>
        <v>0.5</v>
      </c>
      <c r="AK17" s="12">
        <f t="shared" si="25"/>
        <v>473.32064219623499</v>
      </c>
      <c r="AL17" s="12"/>
      <c r="AM17" s="12">
        <f t="shared" si="13"/>
        <v>-363.70314300538462</v>
      </c>
      <c r="AP17">
        <v>0.8</v>
      </c>
      <c r="AQ17">
        <v>8.1267842673557666</v>
      </c>
      <c r="AR17" s="12">
        <f t="shared" si="14"/>
        <v>1.3183871067999997</v>
      </c>
      <c r="AS17" s="12">
        <v>0.3</v>
      </c>
      <c r="AT17" s="12">
        <f t="shared" si="26"/>
        <v>248.87266618419761</v>
      </c>
      <c r="AV17" s="12">
        <f t="shared" si="15"/>
        <v>8.1611624999999997</v>
      </c>
      <c r="AW17" s="12">
        <f t="shared" si="16"/>
        <v>0.5</v>
      </c>
      <c r="AX17" s="12">
        <f t="shared" si="27"/>
        <v>655.9284853368631</v>
      </c>
      <c r="AY17" s="12"/>
      <c r="AZ17" s="12">
        <f t="shared" si="17"/>
        <v>-407.05581915266549</v>
      </c>
      <c r="BC17">
        <v>0.8</v>
      </c>
      <c r="BD17">
        <v>8.1267842673557666</v>
      </c>
      <c r="BE17" s="12">
        <f t="shared" si="18"/>
        <v>1.3183871067999997</v>
      </c>
      <c r="BF17" s="12">
        <v>0.3</v>
      </c>
      <c r="BG17" s="12">
        <f t="shared" si="28"/>
        <v>808.0797805600962</v>
      </c>
      <c r="BI17" s="12">
        <f t="shared" si="19"/>
        <v>8.1611624999999997</v>
      </c>
      <c r="BJ17" s="12">
        <f t="shared" si="20"/>
        <v>0.5</v>
      </c>
      <c r="BK17" s="12">
        <f t="shared" si="29"/>
        <v>1389.2269849893448</v>
      </c>
      <c r="BL17" s="12"/>
      <c r="BM17" s="12">
        <f t="shared" si="21"/>
        <v>-581.14720442924863</v>
      </c>
    </row>
    <row r="18" spans="1:65" x14ac:dyDescent="0.35">
      <c r="A18">
        <v>0.8</v>
      </c>
      <c r="B18">
        <v>8.1267842673557666</v>
      </c>
      <c r="C18">
        <f t="shared" si="0"/>
        <v>2.7586063817405218</v>
      </c>
      <c r="D18">
        <v>0.49</v>
      </c>
      <c r="E18">
        <f t="shared" si="1"/>
        <v>135.56112265324711</v>
      </c>
      <c r="G18">
        <f t="shared" si="2"/>
        <v>4.9739816002833654</v>
      </c>
      <c r="H18">
        <f t="shared" si="3"/>
        <v>0.31000000000000005</v>
      </c>
      <c r="I18">
        <f t="shared" si="4"/>
        <v>216.04442550156764</v>
      </c>
      <c r="K18">
        <f t="shared" si="5"/>
        <v>-80.483302848320534</v>
      </c>
      <c r="P18">
        <v>0.8</v>
      </c>
      <c r="Q18">
        <v>8.1267842673557666</v>
      </c>
      <c r="R18" s="12">
        <f t="shared" si="6"/>
        <v>2.7586063817405218</v>
      </c>
      <c r="S18">
        <v>0.49</v>
      </c>
      <c r="T18" s="12">
        <f t="shared" si="22"/>
        <v>162.35692193848359</v>
      </c>
      <c r="V18" s="12">
        <f t="shared" si="7"/>
        <v>4.9739816002833654</v>
      </c>
      <c r="W18" s="12">
        <f t="shared" si="8"/>
        <v>0.31000000000000005</v>
      </c>
      <c r="X18" s="12">
        <f t="shared" si="23"/>
        <v>251.18224636921258</v>
      </c>
      <c r="Y18" s="12"/>
      <c r="Z18" s="12">
        <f t="shared" si="9"/>
        <v>-88.825324430728983</v>
      </c>
      <c r="AC18">
        <v>0.8</v>
      </c>
      <c r="AD18">
        <v>8.1267842673557666</v>
      </c>
      <c r="AE18" s="12">
        <f t="shared" si="10"/>
        <v>1.6740794179968745</v>
      </c>
      <c r="AF18" s="12">
        <v>0.35</v>
      </c>
      <c r="AG18" s="12">
        <f t="shared" si="24"/>
        <v>127.13697922077364</v>
      </c>
      <c r="AI18" s="12">
        <f t="shared" si="11"/>
        <v>7.3451262675750009</v>
      </c>
      <c r="AJ18" s="12">
        <f t="shared" si="12"/>
        <v>0.45000000000000007</v>
      </c>
      <c r="AK18" s="12">
        <f t="shared" si="25"/>
        <v>419.07401487612788</v>
      </c>
      <c r="AL18" s="12"/>
      <c r="AM18" s="12">
        <f t="shared" si="13"/>
        <v>-291.93703565535424</v>
      </c>
      <c r="AP18">
        <v>0.8</v>
      </c>
      <c r="AQ18">
        <v>8.1267842673557666</v>
      </c>
      <c r="AR18" s="12">
        <f t="shared" si="14"/>
        <v>1.6740794179968745</v>
      </c>
      <c r="AS18" s="12">
        <v>0.35</v>
      </c>
      <c r="AT18" s="12">
        <f t="shared" si="26"/>
        <v>266.39214621412088</v>
      </c>
      <c r="AV18" s="12">
        <f t="shared" si="15"/>
        <v>7.3451262675750009</v>
      </c>
      <c r="AW18" s="12">
        <f t="shared" si="16"/>
        <v>0.45000000000000007</v>
      </c>
      <c r="AX18" s="12">
        <f t="shared" si="27"/>
        <v>601.681858016756</v>
      </c>
      <c r="AY18" s="12"/>
      <c r="AZ18" s="12">
        <f t="shared" si="17"/>
        <v>-335.28971180263511</v>
      </c>
      <c r="BC18">
        <v>0.8</v>
      </c>
      <c r="BD18">
        <v>8.1267842673557666</v>
      </c>
      <c r="BE18" s="12">
        <f t="shared" si="18"/>
        <v>1.6740794179968745</v>
      </c>
      <c r="BF18" s="12">
        <v>0.35</v>
      </c>
      <c r="BG18" s="12">
        <f t="shared" si="28"/>
        <v>825.59926059001941</v>
      </c>
      <c r="BI18" s="12">
        <f t="shared" si="19"/>
        <v>7.3451262675750009</v>
      </c>
      <c r="BJ18" s="12">
        <f t="shared" si="20"/>
        <v>0.45000000000000007</v>
      </c>
      <c r="BK18" s="12">
        <f t="shared" si="29"/>
        <v>1334.9803576692377</v>
      </c>
      <c r="BL18" s="12"/>
      <c r="BM18" s="12">
        <f t="shared" si="21"/>
        <v>-509.38109707921831</v>
      </c>
    </row>
    <row r="19" spans="1:65" x14ac:dyDescent="0.35">
      <c r="A19">
        <v>0.8</v>
      </c>
      <c r="B19">
        <v>8.1267842673557666</v>
      </c>
      <c r="C19">
        <f t="shared" si="0"/>
        <v>2.7991746021004897</v>
      </c>
      <c r="D19">
        <v>0.495</v>
      </c>
      <c r="E19">
        <f t="shared" si="1"/>
        <v>138.10098425605653</v>
      </c>
      <c r="G19">
        <f t="shared" si="2"/>
        <v>4.8891226740051774</v>
      </c>
      <c r="H19">
        <f t="shared" si="3"/>
        <v>0.30500000000000005</v>
      </c>
      <c r="I19">
        <f t="shared" si="4"/>
        <v>211.76283499460482</v>
      </c>
      <c r="K19">
        <f t="shared" si="5"/>
        <v>-73.661850738548281</v>
      </c>
      <c r="P19">
        <v>0.8</v>
      </c>
      <c r="Q19">
        <v>8.1267842673557666</v>
      </c>
      <c r="R19" s="12">
        <f t="shared" si="6"/>
        <v>2.7991746021004897</v>
      </c>
      <c r="S19">
        <v>0.495</v>
      </c>
      <c r="T19" s="12">
        <f t="shared" si="22"/>
        <v>164.89678354129302</v>
      </c>
      <c r="V19" s="12">
        <f t="shared" si="7"/>
        <v>4.8891226740051774</v>
      </c>
      <c r="W19" s="12">
        <f t="shared" si="8"/>
        <v>0.30500000000000005</v>
      </c>
      <c r="X19" s="12">
        <f t="shared" si="23"/>
        <v>246.90065586224975</v>
      </c>
      <c r="Y19" s="12"/>
      <c r="Z19" s="12">
        <f t="shared" si="9"/>
        <v>-82.003872320956731</v>
      </c>
      <c r="AC19">
        <v>0.8</v>
      </c>
      <c r="AD19">
        <v>8.1267842673557666</v>
      </c>
      <c r="AE19" s="12">
        <f t="shared" si="10"/>
        <v>1.7475255629627389</v>
      </c>
      <c r="AF19" s="12">
        <v>0.36</v>
      </c>
      <c r="AG19" s="12">
        <f t="shared" si="24"/>
        <v>130.89560758553421</v>
      </c>
      <c r="AI19" s="12">
        <f t="shared" si="11"/>
        <v>7.1789437538869256</v>
      </c>
      <c r="AJ19" s="12">
        <f t="shared" si="12"/>
        <v>0.44000000000000006</v>
      </c>
      <c r="AK19" s="12">
        <f t="shared" si="25"/>
        <v>408.62336191897714</v>
      </c>
      <c r="AL19" s="12"/>
      <c r="AM19" s="12">
        <f t="shared" si="13"/>
        <v>-277.72775433344293</v>
      </c>
      <c r="AP19">
        <v>0.8</v>
      </c>
      <c r="AQ19">
        <v>8.1267842673557666</v>
      </c>
      <c r="AR19" s="12">
        <f t="shared" si="14"/>
        <v>1.7475255629627389</v>
      </c>
      <c r="AS19" s="12">
        <v>0.36</v>
      </c>
      <c r="AT19" s="12">
        <f t="shared" si="26"/>
        <v>270.15077457888145</v>
      </c>
      <c r="AV19" s="12">
        <f t="shared" si="15"/>
        <v>7.1789437538869256</v>
      </c>
      <c r="AW19" s="12">
        <f t="shared" si="16"/>
        <v>0.44000000000000006</v>
      </c>
      <c r="AX19" s="12">
        <f t="shared" si="27"/>
        <v>591.23120505960514</v>
      </c>
      <c r="AY19" s="12"/>
      <c r="AZ19" s="12">
        <f t="shared" si="17"/>
        <v>-321.08043048072369</v>
      </c>
      <c r="BC19">
        <v>0.8</v>
      </c>
      <c r="BD19">
        <v>8.1267842673557666</v>
      </c>
      <c r="BE19" s="12">
        <f t="shared" si="18"/>
        <v>1.7475255629627389</v>
      </c>
      <c r="BF19" s="12">
        <v>0.36</v>
      </c>
      <c r="BG19" s="12">
        <f t="shared" si="28"/>
        <v>829.35788895478004</v>
      </c>
      <c r="BI19" s="12">
        <f t="shared" si="19"/>
        <v>7.1789437538869256</v>
      </c>
      <c r="BJ19" s="12">
        <f t="shared" si="20"/>
        <v>0.44000000000000006</v>
      </c>
      <c r="BK19" s="12">
        <f t="shared" si="29"/>
        <v>1324.5297047120871</v>
      </c>
      <c r="BL19" s="12"/>
      <c r="BM19" s="12">
        <f t="shared" si="21"/>
        <v>-495.17181575730706</v>
      </c>
    </row>
    <row r="20" spans="1:65" x14ac:dyDescent="0.35">
      <c r="A20" s="2">
        <v>0.8</v>
      </c>
      <c r="B20" s="2">
        <v>8.1267842673557666</v>
      </c>
      <c r="C20" s="2">
        <f t="shared" si="0"/>
        <v>3.2426680501030005</v>
      </c>
      <c r="D20" s="2">
        <v>0.54900000000000004</v>
      </c>
      <c r="E20" s="2">
        <f t="shared" si="1"/>
        <v>167.22543769327979</v>
      </c>
      <c r="F20" s="2"/>
      <c r="G20" s="2">
        <f t="shared" si="2"/>
        <v>3.9843920118438465</v>
      </c>
      <c r="H20" s="2">
        <f t="shared" si="3"/>
        <v>0.251</v>
      </c>
      <c r="I20" s="2">
        <f t="shared" si="4"/>
        <v>167.83573953533732</v>
      </c>
      <c r="K20">
        <f t="shared" si="5"/>
        <v>-0.61030184205753812</v>
      </c>
      <c r="P20" s="2">
        <v>0.8</v>
      </c>
      <c r="Q20" s="2">
        <v>8.1267842673557666</v>
      </c>
      <c r="R20" s="18">
        <f t="shared" si="6"/>
        <v>3.2941096297344332</v>
      </c>
      <c r="S20" s="2">
        <v>0.55520000000000003</v>
      </c>
      <c r="T20" s="18">
        <f t="shared" si="22"/>
        <v>197.56774323424071</v>
      </c>
      <c r="U20" s="2"/>
      <c r="V20" s="18">
        <f t="shared" si="7"/>
        <v>3.8824682755765898</v>
      </c>
      <c r="W20" s="18">
        <f t="shared" si="8"/>
        <v>0.24480000000000002</v>
      </c>
      <c r="X20" s="18">
        <f t="shared" si="23"/>
        <v>198.20726849951575</v>
      </c>
      <c r="Y20" s="12"/>
      <c r="Z20" s="12">
        <f t="shared" si="9"/>
        <v>-0.63952526527504006</v>
      </c>
      <c r="AC20" s="2">
        <v>0.8</v>
      </c>
      <c r="AD20" s="2">
        <v>8.1267842673557666</v>
      </c>
      <c r="AE20" s="18">
        <f t="shared" si="10"/>
        <v>3.3439731327146354</v>
      </c>
      <c r="AF20" s="18">
        <v>0.56120000000000003</v>
      </c>
      <c r="AG20" s="18">
        <f t="shared" si="24"/>
        <v>226.91672241254008</v>
      </c>
      <c r="AH20" s="2"/>
      <c r="AI20" s="18">
        <f t="shared" si="11"/>
        <v>3.7843374131315501</v>
      </c>
      <c r="AJ20" s="18">
        <f t="shared" si="12"/>
        <v>0.23880000000000001</v>
      </c>
      <c r="AK20" s="18">
        <f t="shared" si="25"/>
        <v>227.58264791045028</v>
      </c>
      <c r="AL20" s="12"/>
      <c r="AM20" s="12">
        <f t="shared" si="13"/>
        <v>-0.66592549791019451</v>
      </c>
      <c r="AP20" s="2">
        <v>0.8</v>
      </c>
      <c r="AQ20" s="2">
        <v>8.1267842673557666</v>
      </c>
      <c r="AR20" s="18">
        <f t="shared" si="14"/>
        <v>3.617726109814869</v>
      </c>
      <c r="AS20" s="18">
        <v>0.59399999999999997</v>
      </c>
      <c r="AT20" s="18">
        <f t="shared" si="26"/>
        <v>385.86829385336881</v>
      </c>
      <c r="AU20" s="2"/>
      <c r="AV20" s="18">
        <f t="shared" si="15"/>
        <v>3.2582336736824358</v>
      </c>
      <c r="AW20" s="18">
        <f t="shared" si="16"/>
        <v>0.20600000000000007</v>
      </c>
      <c r="AX20" s="18">
        <f t="shared" si="27"/>
        <v>386.27015214476512</v>
      </c>
      <c r="AY20" s="12"/>
      <c r="AZ20" s="12">
        <f t="shared" si="17"/>
        <v>-0.40185829139630869</v>
      </c>
      <c r="BC20" s="2">
        <v>0.8</v>
      </c>
      <c r="BD20" s="2">
        <v>8.1267842673557666</v>
      </c>
      <c r="BE20" s="18">
        <f t="shared" si="18"/>
        <v>4.7567079961686751</v>
      </c>
      <c r="BF20" s="18">
        <v>0.73</v>
      </c>
      <c r="BG20" s="18">
        <f t="shared" si="28"/>
        <v>1040.07534987637</v>
      </c>
      <c r="BH20" s="2"/>
      <c r="BI20" s="18">
        <f t="shared" si="19"/>
        <v>1.3901512032414198</v>
      </c>
      <c r="BJ20" s="18">
        <f t="shared" si="20"/>
        <v>7.0000000000000062E-2</v>
      </c>
      <c r="BK20" s="18">
        <f t="shared" si="29"/>
        <v>1040.3334466606634</v>
      </c>
      <c r="BL20" s="12"/>
      <c r="BM20" s="12">
        <f t="shared" si="21"/>
        <v>-0.25809678429345695</v>
      </c>
    </row>
    <row r="21" spans="1:65" x14ac:dyDescent="0.35">
      <c r="D21" t="s">
        <v>68</v>
      </c>
    </row>
    <row r="25" spans="1:65" x14ac:dyDescent="0.35">
      <c r="B25" s="27" t="s">
        <v>69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22" t="s">
        <v>28</v>
      </c>
      <c r="C26" s="7">
        <f xml:space="preserve">  1.8555*D20^5 - 1.4393*D20^4 - 1.4822*D20^3 + 8.492*D20^2 - 1.321*D20 - 0.0869</f>
        <v>1.4638987667399346</v>
      </c>
      <c r="G26" s="22" t="s">
        <v>30</v>
      </c>
      <c r="H26" s="7">
        <f xml:space="preserve"> -0.129*H20^6 + 1.0756*H20^5 - 3.0752*H20^4 + 3.1771*H20^3 + 0.0649*H20^2 - 0.7917*H20 - 0.1795</f>
        <v>-0.33505420205160696</v>
      </c>
      <c r="Q26" s="14" t="s">
        <v>28</v>
      </c>
      <c r="R26" s="15">
        <f xml:space="preserve">  1.8555*S20^5 - 1.4393*S20^4 - 1.4822*S20^3 + 8.492*S20^2 - 1.321*S20 - 0.0869</f>
        <v>1.5047791473766581</v>
      </c>
      <c r="V26" s="14" t="s">
        <v>30</v>
      </c>
      <c r="W26" s="15">
        <f xml:space="preserve"> -0.129*W20^6 + 1.0756*W20^5 - 3.0752*W20^4 + 3.1771*W20^3 + 0.0649*W20^2 - 0.7917*W20 - 0.1795</f>
        <v>-0.33293636923087577</v>
      </c>
      <c r="AD26" s="14" t="s">
        <v>28</v>
      </c>
      <c r="AE26" s="15">
        <f xml:space="preserve">  1.8555*AF20^5 - 1.4393*AF20^4 - 1.4822*AF20^3 + 8.492*AF20^2 - 1.321*AF20 - 0.0869</f>
        <v>1.5448192923163142</v>
      </c>
      <c r="AI26" s="14" t="s">
        <v>30</v>
      </c>
      <c r="AJ26" s="15">
        <f xml:space="preserve"> -0.129*AJ20^6 + 1.0756*AJ20^5 - 3.0752*AJ20^4 + 3.1771*AJ20^3 + 0.0649*AJ20^2 - 0.7917*AJ20 - 0.1795</f>
        <v>-0.33078119934506151</v>
      </c>
      <c r="AQ26" s="14" t="s">
        <v>28</v>
      </c>
      <c r="AR26" s="15">
        <f xml:space="preserve">  1.8555*AS20^5 - 1.4393*AS20^4 - 1.4822*AS20^3 + 8.492*AS20^2 - 1.321*AS20 - 0.0869</f>
        <v>1.772092261137943</v>
      </c>
      <c r="AV26" s="14" t="s">
        <v>30</v>
      </c>
      <c r="AW26" s="15">
        <f xml:space="preserve"> -0.129*AW20^6 + 1.0756*AW20^5 - 3.0752*AW20^4 + 3.1771*AW20^3 + 0.0649*AW20^2 - 0.7917*AW20 - 0.1795</f>
        <v>-0.31721118872799792</v>
      </c>
      <c r="BD26" s="14" t="s">
        <v>28</v>
      </c>
      <c r="BE26" s="15">
        <f xml:space="preserve"> 1.8555*BF20^5 - 1.4393*BF20^4 - 1.4822*BF20^3 + 8.492*BF20^2 - 1.321*BF20 - 0.0869</f>
        <v>2.8734783539681499</v>
      </c>
      <c r="BI26" s="14" t="s">
        <v>30</v>
      </c>
      <c r="BJ26" s="15">
        <f xml:space="preserve"> -0.129*BJ20^6 + 1.0756*BJ20^5 - 3.0752*BJ20^4 + 3.1771*BJ20^3 + 0.0649*BJ20^2 - 0.7917*BJ20 - 0.1795</f>
        <v>-0.23358328766780104</v>
      </c>
    </row>
    <row r="29" spans="1:65" x14ac:dyDescent="0.35">
      <c r="B29" s="22" t="s">
        <v>31</v>
      </c>
      <c r="C29">
        <f>(I29+I30)*L4</f>
        <v>8.3873377313757533</v>
      </c>
      <c r="H29" s="22" t="s">
        <v>42</v>
      </c>
      <c r="I29" s="6">
        <f>C26*1.2*I6^2*I4*L3/2</f>
        <v>0.1365156591285879</v>
      </c>
      <c r="Q29" s="21" t="s">
        <v>31</v>
      </c>
      <c r="R29" s="12">
        <f>(X29+X30)*Q6</f>
        <v>8.7068153188087329</v>
      </c>
      <c r="W29" s="21" t="s">
        <v>42</v>
      </c>
      <c r="X29" s="13">
        <f>R26*1.2*I$6^2*I$4*I$3/2</f>
        <v>0.14032795287105632</v>
      </c>
      <c r="AD29" s="21" t="s">
        <v>31</v>
      </c>
      <c r="AE29" s="12">
        <f>(AK29+AK30)*AD6</f>
        <v>9.0203273533204644</v>
      </c>
      <c r="AJ29" s="21" t="s">
        <v>42</v>
      </c>
      <c r="AK29" s="13">
        <f>AE26*1.2*I$6^2*I$4*I$3/2</f>
        <v>0.14406189056007715</v>
      </c>
      <c r="AQ29" s="21" t="s">
        <v>31</v>
      </c>
      <c r="AR29" s="12">
        <f>(AX29+AX30)*AQ6</f>
        <v>10.809795515698363</v>
      </c>
      <c r="AW29" s="21" t="s">
        <v>42</v>
      </c>
      <c r="AX29" s="13">
        <f>AR26*1.2*I$6^2*I$4*I$3/2</f>
        <v>0.16525619705566258</v>
      </c>
      <c r="BD29" s="21" t="s">
        <v>31</v>
      </c>
      <c r="BE29" s="12">
        <f>(BK29+BK30)*BD6</f>
        <v>19.614473231367246</v>
      </c>
      <c r="BJ29" s="21" t="s">
        <v>42</v>
      </c>
      <c r="BK29" s="13">
        <f>BE26*1.2*I$6^2*I$4*I$3/2</f>
        <v>0.26796579134859022</v>
      </c>
    </row>
    <row r="30" spans="1:65" x14ac:dyDescent="0.35">
      <c r="B30" s="22" t="s">
        <v>32</v>
      </c>
      <c r="C30">
        <f>(E20+I20)*D5/2</f>
        <v>25.129588292146284</v>
      </c>
      <c r="H30" s="22" t="s">
        <v>43</v>
      </c>
      <c r="I30" s="6">
        <f>H26*1.2*I6^2*I4*L3/2</f>
        <v>-3.1245429175912446E-2</v>
      </c>
      <c r="Q30" s="21" t="s">
        <v>32</v>
      </c>
      <c r="R30" s="12">
        <f>(T20+X20)*Q5/2</f>
        <v>29.683125880031731</v>
      </c>
      <c r="W30" s="21" t="s">
        <v>43</v>
      </c>
      <c r="X30" s="13">
        <f>W26*1.2*I$6^2*I$4*I$3/2</f>
        <v>-3.1047930995016959E-2</v>
      </c>
      <c r="AD30" s="21" t="s">
        <v>32</v>
      </c>
      <c r="AE30" s="12">
        <f>(AG20+AK20)*AD5/2</f>
        <v>34.087452774224275</v>
      </c>
      <c r="AJ30" s="21" t="s">
        <v>43</v>
      </c>
      <c r="AK30" s="13">
        <f>AJ26*1.2*I$6^2*I$4*I$3/2</f>
        <v>-3.0846950951737586E-2</v>
      </c>
      <c r="AQ30" s="21" t="s">
        <v>32</v>
      </c>
      <c r="AR30" s="12">
        <f>(AT20+AX20)*AQ5/2</f>
        <v>57.910383449860035</v>
      </c>
      <c r="AW30" s="21" t="s">
        <v>43</v>
      </c>
      <c r="AX30" s="13">
        <f>AW26*1.2*I$6^2*I$4*I$3/2</f>
        <v>-2.9581481654365419E-2</v>
      </c>
      <c r="BD30" s="21" t="s">
        <v>32</v>
      </c>
      <c r="BE30" s="12">
        <f>(BG20+BK20)*BD5/2</f>
        <v>156.03065974027751</v>
      </c>
      <c r="BJ30" s="21" t="s">
        <v>43</v>
      </c>
      <c r="BK30" s="13">
        <f>BJ26*1.2*I$6^2*I$4*I$3/2</f>
        <v>-2.1782774329679701E-2</v>
      </c>
    </row>
    <row r="31" spans="1:65" x14ac:dyDescent="0.35">
      <c r="B31" s="22" t="s">
        <v>33</v>
      </c>
      <c r="C31" s="6">
        <f>C29/C30</f>
        <v>0.33376343590941504</v>
      </c>
      <c r="Q31" s="21" t="s">
        <v>33</v>
      </c>
      <c r="R31" s="13">
        <f>R29/R30</f>
        <v>0.29332541842117554</v>
      </c>
      <c r="AD31" s="21" t="s">
        <v>33</v>
      </c>
      <c r="AE31" s="13">
        <f>AE29/AE30</f>
        <v>0.2646230979201038</v>
      </c>
      <c r="AQ31" s="21" t="s">
        <v>33</v>
      </c>
      <c r="AR31" s="13">
        <f>AR29/AR30</f>
        <v>0.18666420202618239</v>
      </c>
      <c r="BD31" s="21" t="s">
        <v>33</v>
      </c>
      <c r="BE31" s="13">
        <f>BE29/BE30</f>
        <v>0.12570909630207758</v>
      </c>
    </row>
  </sheetData>
  <mergeCells count="21">
    <mergeCell ref="BI8:BM8"/>
    <mergeCell ref="B25:E25"/>
    <mergeCell ref="G25:K25"/>
    <mergeCell ref="V8:Z8"/>
    <mergeCell ref="AD8:AG8"/>
    <mergeCell ref="AI8:AM8"/>
    <mergeCell ref="AQ8:AT8"/>
    <mergeCell ref="AV8:AZ8"/>
    <mergeCell ref="BD8:BG8"/>
    <mergeCell ref="Q8:T8"/>
    <mergeCell ref="B5:C5"/>
    <mergeCell ref="G5:H5"/>
    <mergeCell ref="G6:H6"/>
    <mergeCell ref="B8:E8"/>
    <mergeCell ref="G8:K8"/>
    <mergeCell ref="B2:C2"/>
    <mergeCell ref="G2:H2"/>
    <mergeCell ref="B3:C3"/>
    <mergeCell ref="G3:H3"/>
    <mergeCell ref="B4:C4"/>
    <mergeCell ref="G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F21" sqref="BF21"/>
    </sheetView>
  </sheetViews>
  <sheetFormatPr defaultRowHeight="14.5" x14ac:dyDescent="0.35"/>
  <cols>
    <col min="1" max="1" width="10.54296875" customWidth="1"/>
    <col min="2" max="2" width="13.453125" customWidth="1"/>
    <col min="3" max="3" width="15.542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10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10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10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10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0.9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35.13782086764494</v>
      </c>
      <c r="R3" t="s">
        <v>63</v>
      </c>
      <c r="T3" t="s">
        <v>59</v>
      </c>
      <c r="U3">
        <f>((U2/2)-Q2*TAN(X1*PI()/180))*2</f>
        <v>155.36304925993682</v>
      </c>
      <c r="V3" t="s">
        <v>56</v>
      </c>
      <c r="AC3" s="21" t="s">
        <v>66</v>
      </c>
      <c r="AD3">
        <f>AH7+AH6</f>
        <v>69.069969668744164</v>
      </c>
      <c r="AE3" t="s">
        <v>63</v>
      </c>
      <c r="AG3" t="s">
        <v>59</v>
      </c>
      <c r="AH3">
        <f>((AH2/2)-AD2*TAN(AK1*PI()/180))*2</f>
        <v>134.20381157492102</v>
      </c>
      <c r="AI3" t="s">
        <v>56</v>
      </c>
      <c r="AP3" s="21" t="s">
        <v>66</v>
      </c>
      <c r="AQ3">
        <f>AU7+AU6</f>
        <v>251.67781280937226</v>
      </c>
      <c r="AR3" t="s">
        <v>63</v>
      </c>
      <c r="AT3" t="s">
        <v>59</v>
      </c>
      <c r="AU3">
        <f>((AU2/2)-AQ2*TAN(AX1*PI()/180))*2</f>
        <v>98.938415433228016</v>
      </c>
      <c r="AV3" t="s">
        <v>56</v>
      </c>
      <c r="BC3" s="21" t="s">
        <v>66</v>
      </c>
      <c r="BD3">
        <f>BH7+BH6</f>
        <v>984.97631246185404</v>
      </c>
      <c r="BE3" t="s">
        <v>63</v>
      </c>
      <c r="BG3" t="s">
        <v>59</v>
      </c>
      <c r="BH3">
        <f>((BH2/2)-BD2*TAN(BK1*PI()/180))*2</f>
        <v>70.726098519873631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70.821649388721283</v>
      </c>
      <c r="P4" s="21" t="s">
        <v>67</v>
      </c>
      <c r="Q4">
        <f>U7-U6</f>
        <v>26.795799285236484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52.672163446118866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191.92733043946612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751.13444481536465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7.9123575609249164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10.604047795075411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19.510638245631274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38.1805319036051</v>
      </c>
      <c r="BI5" t="s">
        <v>12</v>
      </c>
    </row>
    <row r="6" spans="1:65" x14ac:dyDescent="0.35">
      <c r="G6" s="27" t="s">
        <v>35</v>
      </c>
      <c r="H6" s="27"/>
      <c r="I6">
        <f>I5/L2</f>
        <v>7.2238082376495703</v>
      </c>
      <c r="J6" t="s">
        <v>12</v>
      </c>
      <c r="Q6">
        <f>L4</f>
        <v>70.821649388721283</v>
      </c>
      <c r="T6" t="s">
        <v>62</v>
      </c>
      <c r="U6">
        <f>Q2*Q5*Q5*0.19*(U2^4-U3^4)/(4*(U2-U3)*U2^(4)*U3^(4)*(2*9.81*PI()*PI()/16))*10^12*1.2*9.81</f>
        <v>4.1710107912042265</v>
      </c>
      <c r="V6" t="s">
        <v>63</v>
      </c>
      <c r="AD6">
        <f>L4</f>
        <v>70.821649388721283</v>
      </c>
      <c r="AG6" t="s">
        <v>62</v>
      </c>
      <c r="AH6">
        <f>AD2*AD5*AD5*0.19*(AH2^4-AH3^4)/(4*(AH2-AH3)*AH2^(4)*AH3^(4)*(2*9.81*PI()*PI()/16))*10^12*1.2*9.81</f>
        <v>8.1989031113126458</v>
      </c>
      <c r="AI6" t="s">
        <v>63</v>
      </c>
      <c r="AQ6">
        <f>L4</f>
        <v>70.821649388721283</v>
      </c>
      <c r="AT6" t="s">
        <v>62</v>
      </c>
      <c r="AU6">
        <f>AQ2*AQ5*AQ5*0.19*(AU2^4-AU3^4)/(4*(AU2-AU3)*AU2^(4)*AU3^(4)*(2*9.81*PI()*PI()/16))*10^12*1.2*9.81</f>
        <v>29.875241184953058</v>
      </c>
      <c r="AV6" t="s">
        <v>63</v>
      </c>
      <c r="BD6">
        <f>L4</f>
        <v>70.821649388721283</v>
      </c>
      <c r="BG6" t="s">
        <v>62</v>
      </c>
      <c r="BH6">
        <f>BD2*BD5*BD5*0.19*(BH2^4-BH3^4)/(4*(BH2-BH3)*BH2^(4)*BH3^(4)*(2*9.81*PI()*PI()/16))*10^12*1.2*9.81</f>
        <v>116.9209338232447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30.966810076440712</v>
      </c>
      <c r="V7" t="s">
        <v>63</v>
      </c>
      <c r="AG7" t="s">
        <v>64</v>
      </c>
      <c r="AH7">
        <f>(AH5^2-AH4^2)*1.2/2</f>
        <v>60.871066557431512</v>
      </c>
      <c r="AI7" t="s">
        <v>63</v>
      </c>
      <c r="AT7" t="s">
        <v>64</v>
      </c>
      <c r="AU7">
        <f>(AU5^2-AU4^2)*1.2/2</f>
        <v>221.80257162441919</v>
      </c>
      <c r="AV7" t="s">
        <v>63</v>
      </c>
      <c r="BG7" t="s">
        <v>64</v>
      </c>
      <c r="BH7">
        <f>(BH5^2-BH4^2)*1.2/2</f>
        <v>868.05537863860934</v>
      </c>
      <c r="BI7" t="s">
        <v>63</v>
      </c>
    </row>
    <row r="8" spans="1:65" ht="16.5" x14ac:dyDescent="0.35">
      <c r="A8" s="3" t="s">
        <v>16</v>
      </c>
      <c r="B8" s="27" t="s">
        <v>25</v>
      </c>
      <c r="C8" s="27"/>
      <c r="D8" s="27"/>
      <c r="E8" s="27"/>
      <c r="F8" s="3" t="s">
        <v>22</v>
      </c>
      <c r="G8" s="27" t="s">
        <v>38</v>
      </c>
      <c r="H8" s="27"/>
      <c r="I8" s="27"/>
      <c r="J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3.3156442107597632</v>
      </c>
      <c r="F10" s="3" t="s">
        <v>22</v>
      </c>
      <c r="G10" s="8">
        <f>G20</f>
        <v>4.1358678514071041</v>
      </c>
      <c r="H10" s="3"/>
      <c r="P10" s="21" t="s">
        <v>16</v>
      </c>
      <c r="Q10" s="10">
        <f>R20</f>
        <v>3.7828310114060266</v>
      </c>
      <c r="U10" s="21" t="s">
        <v>22</v>
      </c>
      <c r="V10" s="9">
        <f>V20</f>
        <v>4.5730267219617744</v>
      </c>
      <c r="W10" s="22"/>
      <c r="AC10" s="21" t="s">
        <v>16</v>
      </c>
      <c r="AD10" s="10">
        <f>AE20</f>
        <v>3.8398951728937294</v>
      </c>
      <c r="AH10" s="21" t="s">
        <v>22</v>
      </c>
      <c r="AI10" s="9">
        <f>AI20</f>
        <v>4.4586999412098915</v>
      </c>
      <c r="AJ10" s="22"/>
      <c r="AP10" s="21" t="s">
        <v>16</v>
      </c>
      <c r="AQ10" s="10">
        <f>AR20</f>
        <v>4.1548136942059735</v>
      </c>
      <c r="AU10" s="21" t="s">
        <v>22</v>
      </c>
      <c r="AV10" s="9">
        <f>AV20</f>
        <v>3.8366099181262396</v>
      </c>
      <c r="AW10" s="22"/>
      <c r="BC10" s="21" t="s">
        <v>16</v>
      </c>
      <c r="BD10" s="10">
        <f>BE20</f>
        <v>5.4442039933287365</v>
      </c>
      <c r="BH10" s="21" t="s">
        <v>22</v>
      </c>
      <c r="BI10" s="9">
        <f>BI20</f>
        <v>1.5733008805216984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0.9</v>
      </c>
      <c r="B15">
        <v>7.223808</v>
      </c>
      <c r="C15">
        <f t="shared" ref="C15:C20" si="0">-0.3692*D15^5+3.2334*D15^4-9.9211*D15^3+11.101*D15^2+2.5501*D15-0.4597</f>
        <v>0.4200464960000001</v>
      </c>
      <c r="D15">
        <v>0.2</v>
      </c>
      <c r="E15">
        <f t="shared" ref="E15:E20" si="1">1.2*B15^2*C15*(D15^2+1)/2</f>
        <v>13.677740024971307</v>
      </c>
      <c r="G15">
        <f t="shared" ref="G15:G20" si="2">-1.2126*H15^5 + 9.7809*H15^4 - 26.612*H15^3 + 24.413*H15^2 + 7.4154*H15 + 0.3595</f>
        <v>10.529326407999999</v>
      </c>
      <c r="H15">
        <f t="shared" ref="H15:H20" si="3">A15-D15</f>
        <v>0.7</v>
      </c>
      <c r="I15">
        <f t="shared" ref="I15:I20" si="4">1.2*B15^2*G15*(H15^2+1)/2</f>
        <v>491.21372922406204</v>
      </c>
      <c r="K15">
        <f t="shared" ref="K15:K20" si="5">E15-I15</f>
        <v>-477.53598919909075</v>
      </c>
      <c r="P15">
        <v>0.9</v>
      </c>
      <c r="Q15">
        <v>7.223808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48.717263455324172</v>
      </c>
      <c r="V15" s="12">
        <f t="shared" ref="V15:V20" si="7" xml:space="preserve"> 0.9808*W15^6 - 9.1296*W15^5 + 32.097*W15^4 - 52.719*W15^3 + 35.366*W15^2 + 6.8355*W15 + 0.7557</f>
        <v>11.0747409672</v>
      </c>
      <c r="W15" s="12">
        <f t="shared" ref="W15:W20" si="8">P15-S15</f>
        <v>0.7</v>
      </c>
      <c r="X15" s="12">
        <f>1.2*Q15^2*V15*(W15^2+1)/2 + Q$3</f>
        <v>551.79620905813169</v>
      </c>
      <c r="Y15" s="12"/>
      <c r="Z15" s="12">
        <f t="shared" ref="Z15:Z20" si="9">T15-X15</f>
        <v>-503.07894560280749</v>
      </c>
      <c r="AC15">
        <v>0.9</v>
      </c>
      <c r="AD15">
        <v>7.223808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74.593627616206547</v>
      </c>
      <c r="AI15" s="12">
        <f t="shared" ref="AI15:AI20" si="11" xml:space="preserve"> 0.9808*AJ15^6 - 9.1296*AJ15^5 + 32.097*AJ15^4 - 52.719*AJ15^3 + 35.366*AJ15^2 + 6.8355*AJ15 + 0.7557</f>
        <v>11.0747409672</v>
      </c>
      <c r="AJ15" s="12">
        <f t="shared" ref="AJ15:AJ20" si="12">AC15-AF15</f>
        <v>0.7</v>
      </c>
      <c r="AK15" s="12">
        <f>1.2*AD15^2*AI15*(AJ15^2+1)/2 + AD$3</f>
        <v>585.72835785923098</v>
      </c>
      <c r="AL15" s="12"/>
      <c r="AM15" s="12">
        <f t="shared" ref="AM15:AM20" si="13">AG15-AK15</f>
        <v>-511.13473024302442</v>
      </c>
      <c r="AP15">
        <v>0.9</v>
      </c>
      <c r="AQ15">
        <v>7.223808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213.84879460955381</v>
      </c>
      <c r="AV15" s="12">
        <f t="shared" ref="AV15:AV20" si="15" xml:space="preserve"> 0.9808*AW15^6 - 9.1296*AW15^5 + 32.097*AW15^4 - 52.719*AW15^3 + 35.366*AW15^2 + 6.8355*AW15 + 0.7557</f>
        <v>11.0747409672</v>
      </c>
      <c r="AW15" s="12">
        <f t="shared" ref="AW15:AW20" si="16">AP15-AS15</f>
        <v>0.7</v>
      </c>
      <c r="AX15" s="12">
        <f>1.2*AQ15^2*AV15*(AW15^2+1)/2 + AQ$3</f>
        <v>768.3362009998591</v>
      </c>
      <c r="AY15" s="12"/>
      <c r="AZ15" s="12">
        <f t="shared" ref="AZ15:AZ20" si="17">AT15-AX15</f>
        <v>-554.4874063903053</v>
      </c>
      <c r="BC15">
        <v>0.9</v>
      </c>
      <c r="BD15">
        <v>7.223808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773.05590898545233</v>
      </c>
      <c r="BI15" s="12">
        <f t="shared" ref="BI15:BI20" si="19" xml:space="preserve"> 0.9808*BJ15^6 - 9.1296*BJ15^5 + 32.097*BJ15^4 - 52.719*BJ15^3 + 35.366*BJ15^2 + 6.8355*BJ15 + 0.7557</f>
        <v>11.0747409672</v>
      </c>
      <c r="BJ15" s="12">
        <f t="shared" ref="BJ15:BJ20" si="20">BC15-BF15</f>
        <v>0.7</v>
      </c>
      <c r="BK15" s="12">
        <f>1.2*BD15^2*BI15*(BJ15^2+1)/2 + BD$3</f>
        <v>1501.6347006523408</v>
      </c>
      <c r="BL15" s="12"/>
      <c r="BM15" s="12">
        <f t="shared" ref="BM15:BM20" si="21">BG15-BK15</f>
        <v>-728.57879166688849</v>
      </c>
    </row>
    <row r="16" spans="1:65" x14ac:dyDescent="0.35">
      <c r="A16">
        <v>0.9</v>
      </c>
      <c r="B16">
        <v>7.223808</v>
      </c>
      <c r="C16">
        <f t="shared" si="0"/>
        <v>1.7805440320000006</v>
      </c>
      <c r="D16">
        <v>0.4</v>
      </c>
      <c r="E16">
        <f t="shared" si="1"/>
        <v>64.668732146243499</v>
      </c>
      <c r="G16">
        <f t="shared" si="2"/>
        <v>7.4173625000000003</v>
      </c>
      <c r="H16">
        <f t="shared" si="3"/>
        <v>0.5</v>
      </c>
      <c r="I16">
        <f t="shared" si="4"/>
        <v>290.29740695398567</v>
      </c>
      <c r="K16">
        <f t="shared" si="5"/>
        <v>-225.62867480774219</v>
      </c>
      <c r="P16">
        <v>0.9</v>
      </c>
      <c r="Q16">
        <v>7.223808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64.251364932097061</v>
      </c>
      <c r="V16" s="12">
        <f t="shared" si="7"/>
        <v>10.128098683839308</v>
      </c>
      <c r="W16" s="12">
        <f t="shared" si="8"/>
        <v>0.63</v>
      </c>
      <c r="X16" s="12">
        <f t="shared" ref="X16:X20" si="23">1.2*Q16^2*V16*(W16^2+1)/2 + Q$3</f>
        <v>478.11043826098597</v>
      </c>
      <c r="Y16" s="12"/>
      <c r="Z16" s="12">
        <f t="shared" si="9"/>
        <v>-413.85907332888894</v>
      </c>
      <c r="AC16">
        <v>0.9</v>
      </c>
      <c r="AD16">
        <v>7.223808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90.12772909297945</v>
      </c>
      <c r="AI16" s="12">
        <f t="shared" si="11"/>
        <v>10.128098683839308</v>
      </c>
      <c r="AJ16" s="12">
        <f t="shared" si="12"/>
        <v>0.63</v>
      </c>
      <c r="AK16" s="12">
        <f t="shared" ref="AK16:AK20" si="25">1.2*AD16^2*AI16*(AJ16^2+1)/2 + AD$3</f>
        <v>512.0425870620852</v>
      </c>
      <c r="AL16" s="12"/>
      <c r="AM16" s="12">
        <f t="shared" si="13"/>
        <v>-421.91485796910575</v>
      </c>
      <c r="AP16">
        <v>0.9</v>
      </c>
      <c r="AQ16">
        <v>7.223808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229.3828960863267</v>
      </c>
      <c r="AV16" s="12">
        <f t="shared" si="15"/>
        <v>10.128098683839308</v>
      </c>
      <c r="AW16" s="12">
        <f t="shared" si="16"/>
        <v>0.63</v>
      </c>
      <c r="AX16" s="12">
        <f t="shared" ref="AX16:AX20" si="27">1.2*AQ16^2*AV16*(AW16^2+1)/2 + AQ$3</f>
        <v>694.65043020271332</v>
      </c>
      <c r="AY16" s="12"/>
      <c r="AZ16" s="12">
        <f t="shared" si="17"/>
        <v>-465.26753411638663</v>
      </c>
      <c r="BC16">
        <v>0.9</v>
      </c>
      <c r="BD16">
        <v>7.223808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788.59001046222522</v>
      </c>
      <c r="BI16" s="12">
        <f t="shared" si="19"/>
        <v>10.128098683839308</v>
      </c>
      <c r="BJ16" s="12">
        <f t="shared" si="20"/>
        <v>0.63</v>
      </c>
      <c r="BK16" s="12">
        <f t="shared" ref="BK16:BK20" si="29">1.2*BD16^2*BI16*(BJ16^2+1)/2 + BD$3</f>
        <v>1427.948929855195</v>
      </c>
      <c r="BL16" s="12"/>
      <c r="BM16" s="12">
        <f t="shared" si="21"/>
        <v>-639.35891939296982</v>
      </c>
    </row>
    <row r="17" spans="1:65" x14ac:dyDescent="0.35">
      <c r="A17">
        <v>0.9</v>
      </c>
      <c r="B17">
        <v>7.223808</v>
      </c>
      <c r="C17">
        <f t="shared" si="0"/>
        <v>3.3141020480000005</v>
      </c>
      <c r="D17">
        <v>0.6</v>
      </c>
      <c r="E17">
        <f t="shared" si="1"/>
        <v>141.11995351930543</v>
      </c>
      <c r="G17">
        <f t="shared" si="2"/>
        <v>4.1390446720000007</v>
      </c>
      <c r="H17">
        <f t="shared" si="3"/>
        <v>0.30000000000000004</v>
      </c>
      <c r="I17">
        <f t="shared" si="4"/>
        <v>141.25708859424446</v>
      </c>
      <c r="K17">
        <f t="shared" si="5"/>
        <v>-0.13713507493903876</v>
      </c>
      <c r="P17">
        <v>0.9</v>
      </c>
      <c r="Q17">
        <v>7.223808</v>
      </c>
      <c r="R17" s="12">
        <f t="shared" si="6"/>
        <v>1.3183871067999997</v>
      </c>
      <c r="S17" s="12">
        <v>0.3</v>
      </c>
      <c r="T17" s="12">
        <f t="shared" si="22"/>
        <v>71.789641851513863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448.05510789118586</v>
      </c>
      <c r="Y17" s="12"/>
      <c r="Z17" s="12">
        <f t="shared" si="9"/>
        <v>-376.26546603967199</v>
      </c>
      <c r="AC17">
        <v>0.9</v>
      </c>
      <c r="AD17">
        <v>7.223808</v>
      </c>
      <c r="AE17" s="12">
        <f t="shared" si="10"/>
        <v>1.3183871067999997</v>
      </c>
      <c r="AF17" s="12">
        <v>0.3</v>
      </c>
      <c r="AG17" s="12">
        <f t="shared" si="24"/>
        <v>97.666006012396238</v>
      </c>
      <c r="AI17" s="12">
        <f t="shared" si="11"/>
        <v>9.6970697088000009</v>
      </c>
      <c r="AJ17" s="12">
        <f t="shared" si="12"/>
        <v>0.60000000000000009</v>
      </c>
      <c r="AK17" s="12">
        <f t="shared" si="25"/>
        <v>481.98725669228509</v>
      </c>
      <c r="AL17" s="12"/>
      <c r="AM17" s="12">
        <f t="shared" si="13"/>
        <v>-384.32125067988886</v>
      </c>
      <c r="AP17">
        <v>0.9</v>
      </c>
      <c r="AQ17">
        <v>7.223808</v>
      </c>
      <c r="AR17" s="12">
        <f t="shared" si="14"/>
        <v>1.3183871067999997</v>
      </c>
      <c r="AS17" s="12">
        <v>0.3</v>
      </c>
      <c r="AT17" s="12">
        <f t="shared" si="26"/>
        <v>236.9211730057435</v>
      </c>
      <c r="AV17" s="12">
        <f t="shared" si="15"/>
        <v>9.6970697088000009</v>
      </c>
      <c r="AW17" s="12">
        <f t="shared" si="16"/>
        <v>0.60000000000000009</v>
      </c>
      <c r="AX17" s="12">
        <f t="shared" si="27"/>
        <v>664.59509983291309</v>
      </c>
      <c r="AY17" s="12"/>
      <c r="AZ17" s="12">
        <f t="shared" si="17"/>
        <v>-427.67392682716957</v>
      </c>
      <c r="BC17">
        <v>0.9</v>
      </c>
      <c r="BD17">
        <v>7.223808</v>
      </c>
      <c r="BE17" s="12">
        <f t="shared" si="18"/>
        <v>1.3183871067999997</v>
      </c>
      <c r="BF17" s="12">
        <v>0.3</v>
      </c>
      <c r="BG17" s="12">
        <f t="shared" si="28"/>
        <v>796.12828738164205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1397.893599485395</v>
      </c>
      <c r="BL17" s="12"/>
      <c r="BM17" s="12">
        <f t="shared" si="21"/>
        <v>-601.76531210375299</v>
      </c>
    </row>
    <row r="18" spans="1:65" x14ac:dyDescent="0.35">
      <c r="A18">
        <v>0.9</v>
      </c>
      <c r="B18">
        <v>7.223808</v>
      </c>
      <c r="C18">
        <f t="shared" si="0"/>
        <v>3.3911508283610807</v>
      </c>
      <c r="D18">
        <v>0.61</v>
      </c>
      <c r="E18">
        <f t="shared" si="1"/>
        <v>145.68556075718345</v>
      </c>
      <c r="G18">
        <f t="shared" si="2"/>
        <v>3.9807504974012611</v>
      </c>
      <c r="H18">
        <f t="shared" si="3"/>
        <v>0.29000000000000004</v>
      </c>
      <c r="I18">
        <f t="shared" si="4"/>
        <v>135.1194726955521</v>
      </c>
      <c r="K18">
        <f t="shared" si="5"/>
        <v>10.566088061631348</v>
      </c>
      <c r="P18">
        <v>0.9</v>
      </c>
      <c r="Q18">
        <v>7.223808</v>
      </c>
      <c r="R18" s="12">
        <f t="shared" si="6"/>
        <v>1.6740794179968745</v>
      </c>
      <c r="S18" s="12">
        <v>0.35</v>
      </c>
      <c r="T18" s="12">
        <f t="shared" si="22"/>
        <v>85.632193063135034</v>
      </c>
      <c r="V18" s="12">
        <f t="shared" si="7"/>
        <v>8.9470631505749978</v>
      </c>
      <c r="W18" s="12">
        <f t="shared" si="8"/>
        <v>0.55000000000000004</v>
      </c>
      <c r="X18" s="12">
        <f t="shared" si="23"/>
        <v>400.01094392574402</v>
      </c>
      <c r="Y18" s="12"/>
      <c r="Z18" s="12">
        <f t="shared" si="9"/>
        <v>-314.37875086260897</v>
      </c>
      <c r="AC18">
        <v>0.9</v>
      </c>
      <c r="AD18">
        <v>7.223808</v>
      </c>
      <c r="AE18" s="12">
        <f t="shared" si="10"/>
        <v>1.6740794179968745</v>
      </c>
      <c r="AF18" s="12">
        <v>0.35</v>
      </c>
      <c r="AG18" s="12">
        <f t="shared" si="24"/>
        <v>111.50855722401741</v>
      </c>
      <c r="AI18" s="12">
        <f t="shared" si="11"/>
        <v>8.9470631505749978</v>
      </c>
      <c r="AJ18" s="12">
        <f t="shared" si="12"/>
        <v>0.55000000000000004</v>
      </c>
      <c r="AK18" s="12">
        <f t="shared" si="25"/>
        <v>433.94309272684325</v>
      </c>
      <c r="AL18" s="12"/>
      <c r="AM18" s="12">
        <f t="shared" si="13"/>
        <v>-322.43453550282584</v>
      </c>
      <c r="AP18">
        <v>0.9</v>
      </c>
      <c r="AQ18">
        <v>7.223808</v>
      </c>
      <c r="AR18" s="12">
        <f t="shared" si="14"/>
        <v>1.6740794179968745</v>
      </c>
      <c r="AS18" s="12">
        <v>0.35</v>
      </c>
      <c r="AT18" s="12">
        <f t="shared" si="26"/>
        <v>250.76372421736465</v>
      </c>
      <c r="AV18" s="12">
        <f t="shared" si="15"/>
        <v>8.9470631505749978</v>
      </c>
      <c r="AW18" s="12">
        <f t="shared" si="16"/>
        <v>0.55000000000000004</v>
      </c>
      <c r="AX18" s="12">
        <f t="shared" si="27"/>
        <v>616.55093586747125</v>
      </c>
      <c r="AY18" s="12"/>
      <c r="AZ18" s="12">
        <f t="shared" si="17"/>
        <v>-365.7872116501066</v>
      </c>
      <c r="BC18">
        <v>0.9</v>
      </c>
      <c r="BD18">
        <v>7.223808</v>
      </c>
      <c r="BE18" s="12">
        <f t="shared" si="18"/>
        <v>1.6740794179968745</v>
      </c>
      <c r="BF18" s="12">
        <v>0.35</v>
      </c>
      <c r="BG18" s="12">
        <f t="shared" si="28"/>
        <v>809.97083859326324</v>
      </c>
      <c r="BI18" s="12">
        <f t="shared" si="19"/>
        <v>8.9470631505749978</v>
      </c>
      <c r="BJ18" s="12">
        <f t="shared" si="20"/>
        <v>0.55000000000000004</v>
      </c>
      <c r="BK18" s="12">
        <f t="shared" si="29"/>
        <v>1349.8494355199532</v>
      </c>
      <c r="BL18" s="12"/>
      <c r="BM18" s="12">
        <f t="shared" si="21"/>
        <v>-539.87859692668997</v>
      </c>
    </row>
    <row r="19" spans="1:65" x14ac:dyDescent="0.35">
      <c r="A19">
        <v>0.9</v>
      </c>
      <c r="B19">
        <v>7.223808</v>
      </c>
      <c r="C19">
        <f t="shared" si="0"/>
        <v>3.3156442107597632</v>
      </c>
      <c r="D19">
        <v>0.60019999999999996</v>
      </c>
      <c r="E19">
        <f t="shared" si="1"/>
        <v>141.2105406256839</v>
      </c>
      <c r="G19">
        <f t="shared" si="2"/>
        <v>4.1358678514071041</v>
      </c>
      <c r="H19">
        <f t="shared" si="3"/>
        <v>0.29980000000000007</v>
      </c>
      <c r="I19">
        <f t="shared" si="4"/>
        <v>141.13313611264658</v>
      </c>
      <c r="K19">
        <f t="shared" si="5"/>
        <v>7.7404513037322431E-2</v>
      </c>
      <c r="P19">
        <v>0.9</v>
      </c>
      <c r="Q19">
        <v>7.223808</v>
      </c>
      <c r="R19" s="12">
        <f t="shared" si="6"/>
        <v>1.7475255629627389</v>
      </c>
      <c r="S19" s="12">
        <v>0.36</v>
      </c>
      <c r="T19" s="12">
        <f t="shared" si="22"/>
        <v>88.601973304088801</v>
      </c>
      <c r="V19" s="12">
        <f t="shared" si="7"/>
        <v>8.7925964170080775</v>
      </c>
      <c r="W19" s="12">
        <f t="shared" si="8"/>
        <v>0.54</v>
      </c>
      <c r="X19" s="12">
        <f t="shared" si="23"/>
        <v>390.71085283175375</v>
      </c>
      <c r="Y19" s="12"/>
      <c r="Z19" s="12">
        <f t="shared" si="9"/>
        <v>-302.10887952766495</v>
      </c>
      <c r="AC19">
        <v>0.9</v>
      </c>
      <c r="AD19">
        <v>7.223808</v>
      </c>
      <c r="AE19" s="12">
        <f t="shared" si="10"/>
        <v>1.7475255629627389</v>
      </c>
      <c r="AF19" s="12">
        <v>0.36</v>
      </c>
      <c r="AG19" s="12">
        <f t="shared" si="24"/>
        <v>114.47833746497118</v>
      </c>
      <c r="AI19" s="12">
        <f t="shared" si="11"/>
        <v>8.7925964170080775</v>
      </c>
      <c r="AJ19" s="12">
        <f t="shared" si="12"/>
        <v>0.54</v>
      </c>
      <c r="AK19" s="12">
        <f t="shared" si="25"/>
        <v>424.64300163285293</v>
      </c>
      <c r="AL19" s="12"/>
      <c r="AM19" s="12">
        <f t="shared" si="13"/>
        <v>-310.16466416788177</v>
      </c>
      <c r="AP19">
        <v>0.9</v>
      </c>
      <c r="AQ19">
        <v>7.223808</v>
      </c>
      <c r="AR19" s="12">
        <f t="shared" si="14"/>
        <v>1.7475255629627389</v>
      </c>
      <c r="AS19" s="12">
        <v>0.36</v>
      </c>
      <c r="AT19" s="12">
        <f t="shared" si="26"/>
        <v>253.73350445831844</v>
      </c>
      <c r="AV19" s="12">
        <f t="shared" si="15"/>
        <v>8.7925964170080775</v>
      </c>
      <c r="AW19" s="12">
        <f t="shared" si="16"/>
        <v>0.54</v>
      </c>
      <c r="AX19" s="12">
        <f t="shared" si="27"/>
        <v>607.25084477348105</v>
      </c>
      <c r="AY19" s="12"/>
      <c r="AZ19" s="12">
        <f t="shared" si="17"/>
        <v>-353.51734031516264</v>
      </c>
      <c r="BC19">
        <v>0.9</v>
      </c>
      <c r="BD19">
        <v>7.223808</v>
      </c>
      <c r="BE19" s="12">
        <f t="shared" si="18"/>
        <v>1.7475255629627389</v>
      </c>
      <c r="BF19" s="12">
        <v>0.36</v>
      </c>
      <c r="BG19" s="12">
        <f t="shared" si="28"/>
        <v>812.94061883421693</v>
      </c>
      <c r="BI19" s="12">
        <f t="shared" si="19"/>
        <v>8.7925964170080775</v>
      </c>
      <c r="BJ19" s="12">
        <f t="shared" si="20"/>
        <v>0.54</v>
      </c>
      <c r="BK19" s="12">
        <f t="shared" si="29"/>
        <v>1340.5493444259628</v>
      </c>
      <c r="BL19" s="12"/>
      <c r="BM19" s="12">
        <f t="shared" si="21"/>
        <v>-527.60872559174584</v>
      </c>
    </row>
    <row r="20" spans="1:65" x14ac:dyDescent="0.35">
      <c r="A20" s="2">
        <v>0.9</v>
      </c>
      <c r="B20" s="2">
        <v>7.223808</v>
      </c>
      <c r="C20" s="2">
        <f t="shared" si="0"/>
        <v>3.3156442107597632</v>
      </c>
      <c r="D20" s="2">
        <v>0.60019999999999996</v>
      </c>
      <c r="E20" s="2">
        <f t="shared" si="1"/>
        <v>141.2105406256839</v>
      </c>
      <c r="F20" s="2"/>
      <c r="G20" s="2">
        <f t="shared" si="2"/>
        <v>4.1358678514071041</v>
      </c>
      <c r="H20" s="2">
        <f t="shared" si="3"/>
        <v>0.29980000000000007</v>
      </c>
      <c r="I20" s="2">
        <f t="shared" si="4"/>
        <v>141.13313611264658</v>
      </c>
      <c r="K20">
        <f t="shared" si="5"/>
        <v>7.7404513037322431E-2</v>
      </c>
      <c r="P20" s="2">
        <v>0.9</v>
      </c>
      <c r="Q20" s="2">
        <v>7.223808</v>
      </c>
      <c r="R20" s="18">
        <f t="shared" si="6"/>
        <v>3.7828310114060266</v>
      </c>
      <c r="S20" s="18">
        <v>0.61370000000000002</v>
      </c>
      <c r="T20" s="18">
        <f t="shared" si="22"/>
        <v>189.84440179937934</v>
      </c>
      <c r="U20" s="2"/>
      <c r="V20" s="18">
        <f t="shared" si="7"/>
        <v>4.5730267219617744</v>
      </c>
      <c r="W20" s="18">
        <f t="shared" si="8"/>
        <v>0.2863</v>
      </c>
      <c r="X20" s="18">
        <f t="shared" si="23"/>
        <v>190.05574551964557</v>
      </c>
      <c r="Y20" s="12"/>
      <c r="Z20" s="12">
        <f t="shared" si="9"/>
        <v>-0.21134372026622827</v>
      </c>
      <c r="AC20" s="2">
        <v>0.9</v>
      </c>
      <c r="AD20" s="2">
        <v>7.223808</v>
      </c>
      <c r="AE20" s="18">
        <f t="shared" si="10"/>
        <v>3.8398951728937294</v>
      </c>
      <c r="AF20" s="18">
        <v>0.62050000000000005</v>
      </c>
      <c r="AG20" s="18">
        <f t="shared" si="24"/>
        <v>219.18937546780882</v>
      </c>
      <c r="AH20" s="2"/>
      <c r="AI20" s="18">
        <f t="shared" si="11"/>
        <v>4.4586999412098915</v>
      </c>
      <c r="AJ20" s="18">
        <f t="shared" si="12"/>
        <v>0.27949999999999997</v>
      </c>
      <c r="AK20" s="18">
        <f t="shared" si="25"/>
        <v>219.57779788752433</v>
      </c>
      <c r="AL20" s="12"/>
      <c r="AM20" s="12">
        <f t="shared" si="13"/>
        <v>-0.38842241971551061</v>
      </c>
      <c r="AP20" s="2">
        <v>0.9</v>
      </c>
      <c r="AQ20" s="2">
        <v>7.223808</v>
      </c>
      <c r="AR20" s="18">
        <f t="shared" si="14"/>
        <v>4.1548136942059735</v>
      </c>
      <c r="AS20" s="18">
        <v>0.65800000000000003</v>
      </c>
      <c r="AT20" s="18">
        <f t="shared" si="26"/>
        <v>378.33787429165858</v>
      </c>
      <c r="AU20" s="2"/>
      <c r="AV20" s="18">
        <f t="shared" si="15"/>
        <v>3.8366099181262396</v>
      </c>
      <c r="AW20" s="18">
        <f t="shared" si="16"/>
        <v>0.24199999999999999</v>
      </c>
      <c r="AX20" s="18">
        <f t="shared" si="27"/>
        <v>378.83719368199348</v>
      </c>
      <c r="AY20" s="12"/>
      <c r="AZ20" s="12">
        <f t="shared" si="17"/>
        <v>-0.4993193903349038</v>
      </c>
      <c r="BC20" s="2">
        <v>0.9</v>
      </c>
      <c r="BD20" s="2">
        <v>7.223808</v>
      </c>
      <c r="BE20" s="18">
        <f t="shared" si="18"/>
        <v>5.4442039933287365</v>
      </c>
      <c r="BF20" s="18">
        <v>0.81399999999999995</v>
      </c>
      <c r="BG20" s="18">
        <f t="shared" si="28"/>
        <v>1034.537651760797</v>
      </c>
      <c r="BH20" s="2"/>
      <c r="BI20" s="18">
        <f t="shared" si="19"/>
        <v>1.5733008805216984</v>
      </c>
      <c r="BJ20" s="18">
        <f t="shared" si="20"/>
        <v>8.6000000000000076E-2</v>
      </c>
      <c r="BK20" s="18">
        <f t="shared" si="29"/>
        <v>1034.6007556842435</v>
      </c>
      <c r="BL20" s="12"/>
      <c r="BM20" s="12">
        <f t="shared" si="21"/>
        <v>-6.3103923446533372E-2</v>
      </c>
    </row>
    <row r="25" spans="1:65" ht="16.5" x14ac:dyDescent="0.35">
      <c r="B25" t="s">
        <v>27</v>
      </c>
      <c r="G25" t="s">
        <v>29</v>
      </c>
    </row>
    <row r="26" spans="1:65" x14ac:dyDescent="0.35">
      <c r="B26" s="3" t="s">
        <v>28</v>
      </c>
      <c r="C26" s="7">
        <f xml:space="preserve"> -0.3357*D20^5 + 3.0338*D20^4 - 9.8999*D20^3 + 13.149*D20^2 - 2.1762*D20 - 0.1569</f>
        <v>1.5007809697724239</v>
      </c>
      <c r="G26" s="3" t="s">
        <v>30</v>
      </c>
      <c r="H26" s="7">
        <f xml:space="preserve"> 0.0849*H20^4 - 0.7271*H20^3 + 1.9264*H20^2 - 1.0196*H20 - 0.0848</f>
        <v>-0.23623777572075816</v>
      </c>
      <c r="Q26" s="14" t="s">
        <v>28</v>
      </c>
      <c r="R26" s="15">
        <f xml:space="preserve"> -0.266*S20^6 + 1.8555*S20^5 - 3.4393*S20^4 - 1.4822*S20^3 + 8.492*S20^2 - 1.321*S20 - 0.0869</f>
        <v>1.6175898753017841</v>
      </c>
      <c r="V26" s="14" t="s">
        <v>30</v>
      </c>
      <c r="W26" s="15">
        <f xml:space="preserve"> -0.129*W20^6 + 1.0756*W20^5 - 3.0752*W20^4 + 3.1771*W20^3 + 0.0649*W20^2 - 0.7917*W20 - 0.1795</f>
        <v>-0.34494929988876472</v>
      </c>
      <c r="AD26" s="14" t="s">
        <v>28</v>
      </c>
      <c r="AE26" s="15">
        <f xml:space="preserve"> -0.266*AF20^6 + 1.8555*AF20^5 - 3.4393*AF20^4 - 1.4822*AF20^3 + 8.492*AF20^2 - 1.321*AF20 - 0.0869</f>
        <v>1.6545553773580117</v>
      </c>
      <c r="AI26" s="14" t="s">
        <v>30</v>
      </c>
      <c r="AJ26" s="15">
        <f xml:space="preserve"> -0.129*AJ20^6 + 1.0756*AJ20^5 - 3.0752*AJ20^4 + 3.1771*AJ20^3 + 0.0649*AJ20^2 - 0.7917*AJ20 - 0.1795</f>
        <v>-0.34333347845397111</v>
      </c>
      <c r="AQ26" s="14" t="s">
        <v>28</v>
      </c>
      <c r="AR26" s="15">
        <f xml:space="preserve"> -0.266*AS20^6 + 1.8555*AS20^5 - 3.4393*AS20^4 - 1.4822*AS20^3 + 8.492*AS20^2 - 1.321*AS20 - 0.0869</f>
        <v>1.860905767309827</v>
      </c>
      <c r="AV26" s="14" t="s">
        <v>30</v>
      </c>
      <c r="AW26" s="15">
        <f xml:space="preserve"> -0.129*AW20^6 + 1.0756*AW20^5 - 3.0752*AW20^4 + 3.1771*AW20^3 + 0.0649*AW20^2 - 0.7917*AW20 - 0.1795</f>
        <v>-0.33194349312867066</v>
      </c>
      <c r="BD26" s="14" t="s">
        <v>28</v>
      </c>
      <c r="BE26" s="15">
        <f xml:space="preserve"> -0.266*BF20^6 + 1.8555*BF20^5 - 3.4393*BF20^4 - 1.4822*BF20^3 + 8.492*BF20^2 - 1.321*BF20 - 0.0869</f>
        <v>2.7409003822031424</v>
      </c>
      <c r="BI26" s="14" t="s">
        <v>30</v>
      </c>
      <c r="BJ26" s="15">
        <f xml:space="preserve"> -0.129*BJ20^6 + 1.0756*BJ20^5 - 3.0752*BJ20^4 + 3.1771*BJ20^3 + 0.0649*BJ20^2 - 0.7917*BJ20 - 0.1795</f>
        <v>-0.24524859430793527</v>
      </c>
    </row>
    <row r="29" spans="1:65" x14ac:dyDescent="0.35">
      <c r="B29" s="3" t="s">
        <v>31</v>
      </c>
      <c r="C29">
        <f>(I29+I30)*L4</f>
        <v>6.5988170209716372</v>
      </c>
      <c r="H29" s="3" t="s">
        <v>42</v>
      </c>
      <c r="I29" s="6">
        <f>C26*1.2*I6^2*I4*L3/2</f>
        <v>0.11058181010996741</v>
      </c>
      <c r="Q29" s="21" t="s">
        <v>31</v>
      </c>
      <c r="R29" s="12">
        <f>(X29+X30)*Q6</f>
        <v>6.641071914441425</v>
      </c>
      <c r="W29" s="21" t="s">
        <v>42</v>
      </c>
      <c r="X29" s="13">
        <f>R26*1.2*I$6^2*I$4*I$3/2</f>
        <v>0.11918862247670439</v>
      </c>
      <c r="AD29" s="21" t="s">
        <v>31</v>
      </c>
      <c r="AE29" s="12">
        <f>(AK29+AK30)*AD6</f>
        <v>6.8424023991111032</v>
      </c>
      <c r="AJ29" s="21" t="s">
        <v>42</v>
      </c>
      <c r="AK29" s="13">
        <f>AE26*1.2*I$6^2*I$4*I$3/2</f>
        <v>0.12191234579898322</v>
      </c>
      <c r="AQ29" s="21" t="s">
        <v>31</v>
      </c>
      <c r="AR29" s="12">
        <f>(AX29+AX30)*AQ6</f>
        <v>7.9786458277975552</v>
      </c>
      <c r="AW29" s="21" t="s">
        <v>42</v>
      </c>
      <c r="AX29" s="13">
        <f>AR26*1.2*I$6^2*I$4*I$3/2</f>
        <v>0.13711682939609968</v>
      </c>
      <c r="BD29" s="21" t="s">
        <v>31</v>
      </c>
      <c r="BE29" s="12">
        <f>(BK29+BK30)*BD6</f>
        <v>13.023160912056861</v>
      </c>
      <c r="BJ29" s="21" t="s">
        <v>42</v>
      </c>
      <c r="BK29" s="13">
        <f>BE26*1.2*I$6^2*I$4*I$3/2</f>
        <v>0.20195733534726631</v>
      </c>
    </row>
    <row r="30" spans="1:65" x14ac:dyDescent="0.35">
      <c r="B30" s="3" t="s">
        <v>32</v>
      </c>
      <c r="C30">
        <f>(E20+I20)*D5/2</f>
        <v>21.175775755374787</v>
      </c>
      <c r="H30" s="3" t="s">
        <v>43</v>
      </c>
      <c r="I30" s="6">
        <f>H26*1.2*I6^2*I4*L3/2</f>
        <v>-1.7406671181015368E-2</v>
      </c>
      <c r="Q30" s="21" t="s">
        <v>32</v>
      </c>
      <c r="R30" s="12">
        <f>(T20+X20)*Q5/2</f>
        <v>28.492511048926865</v>
      </c>
      <c r="W30" s="21" t="s">
        <v>43</v>
      </c>
      <c r="X30" s="13">
        <f>W26*1.2*I$6^2*I$4*I$3/2</f>
        <v>-2.5416845459900684E-2</v>
      </c>
      <c r="AD30" s="21" t="s">
        <v>32</v>
      </c>
      <c r="AE30" s="12">
        <f>(AG20+AK20)*AD5/2</f>
        <v>32.907538001649989</v>
      </c>
      <c r="AJ30" s="21" t="s">
        <v>43</v>
      </c>
      <c r="AK30" s="13">
        <f>AJ26*1.2*I$6^2*I$4*I$3/2</f>
        <v>-2.5297787141150111E-2</v>
      </c>
      <c r="AQ30" s="21" t="s">
        <v>32</v>
      </c>
      <c r="AR30" s="12">
        <f>(AT20+AX20)*AQ5/2</f>
        <v>56.788130098023906</v>
      </c>
      <c r="AW30" s="21" t="s">
        <v>43</v>
      </c>
      <c r="AX30" s="13">
        <f>AW26*1.2*I$6^2*I$4*I$3/2</f>
        <v>-2.4458540628990055E-2</v>
      </c>
      <c r="BD30" s="21" t="s">
        <v>32</v>
      </c>
      <c r="BE30" s="12">
        <f>(BG20+BK20)*BD5/2</f>
        <v>155.18538055837806</v>
      </c>
      <c r="BJ30" s="21" t="s">
        <v>43</v>
      </c>
      <c r="BK30" s="13">
        <f>BJ26*1.2*I$6^2*I$4*I$3/2</f>
        <v>-1.807061392150313E-2</v>
      </c>
    </row>
    <row r="31" spans="1:65" x14ac:dyDescent="0.35">
      <c r="B31" s="3" t="s">
        <v>33</v>
      </c>
      <c r="C31" s="6">
        <f>C29/C30</f>
        <v>0.31162102853760815</v>
      </c>
      <c r="Q31" s="21" t="s">
        <v>33</v>
      </c>
      <c r="R31" s="13">
        <f>R29/R30</f>
        <v>0.23308131399993096</v>
      </c>
      <c r="AD31" s="21" t="s">
        <v>33</v>
      </c>
      <c r="AE31" s="13">
        <f>AE29/AE30</f>
        <v>0.20792811661474109</v>
      </c>
      <c r="AQ31" s="21" t="s">
        <v>33</v>
      </c>
      <c r="AR31" s="13">
        <f>AR29/AR30</f>
        <v>0.14049847765766096</v>
      </c>
      <c r="BD31" s="21" t="s">
        <v>33</v>
      </c>
      <c r="BE31" s="13">
        <f>BE29/BE30</f>
        <v>8.392002432959704E-2</v>
      </c>
    </row>
  </sheetData>
  <mergeCells count="19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forward20Canew</vt:lpstr>
      <vt:lpstr>reverse20Canew</vt:lpstr>
      <vt:lpstr>forward20Ctnew</vt:lpstr>
      <vt:lpstr>reverse20Ctnew</vt:lpstr>
      <vt:lpstr>0.481</vt:lpstr>
      <vt:lpstr>0.6</vt:lpstr>
      <vt:lpstr>0.7</vt:lpstr>
      <vt:lpstr>0.8</vt:lpstr>
      <vt:lpstr>0.9</vt:lpstr>
      <vt:lpstr>1.0</vt:lpstr>
      <vt:lpstr>1.2</vt:lpstr>
      <vt:lpstr>1.6</vt:lpstr>
      <vt:lpstr>2.1</vt:lpstr>
      <vt:lpstr>2.6</vt:lpstr>
      <vt:lpstr>3.2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 DESHPANDE</dc:creator>
  <cp:lastModifiedBy>PRASAD S DESHPANDE</cp:lastModifiedBy>
  <dcterms:created xsi:type="dcterms:W3CDTF">2021-04-22T10:39:02Z</dcterms:created>
  <dcterms:modified xsi:type="dcterms:W3CDTF">2021-07-21T06:02:46Z</dcterms:modified>
</cp:coreProperties>
</file>