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asad\IITM-Academics\SEM-II\Design Project\Official\"/>
    </mc:Choice>
  </mc:AlternateContent>
  <bookViews>
    <workbookView xWindow="0" yWindow="0" windowWidth="19200" windowHeight="7310" firstSheet="3" activeTab="15"/>
  </bookViews>
  <sheets>
    <sheet name="forward20Canew" sheetId="20" r:id="rId1"/>
    <sheet name="reverse20Canew" sheetId="21" r:id="rId2"/>
    <sheet name="forward20Ctnew" sheetId="24" r:id="rId3"/>
    <sheet name="reverse20Ctnew" sheetId="25" r:id="rId4"/>
    <sheet name="0.481" sheetId="7" r:id="rId5"/>
    <sheet name="0.6" sheetId="9" r:id="rId6"/>
    <sheet name="0.7" sheetId="26" r:id="rId7"/>
    <sheet name="0.8" sheetId="29" r:id="rId8"/>
    <sheet name="0.9" sheetId="27" r:id="rId9"/>
    <sheet name="1.0" sheetId="10" r:id="rId10"/>
    <sheet name="1.2" sheetId="12" r:id="rId11"/>
    <sheet name="1.6" sheetId="13" r:id="rId12"/>
    <sheet name="2.1" sheetId="15" r:id="rId13"/>
    <sheet name="2.6" sheetId="16" r:id="rId14"/>
    <sheet name="3.2" sheetId="17" r:id="rId15"/>
    <sheet name="plots" sheetId="28" r:id="rId16"/>
  </sheets>
  <calcPr calcId="152511"/>
</workbook>
</file>

<file path=xl/calcChain.xml><?xml version="1.0" encoding="utf-8"?>
<calcChain xmlns="http://schemas.openxmlformats.org/spreadsheetml/2006/main">
  <c r="I6" i="28" l="1"/>
  <c r="I5" i="28"/>
  <c r="I4" i="28"/>
  <c r="I3" i="28"/>
  <c r="B5" i="28" l="1"/>
  <c r="C5" i="28"/>
  <c r="D5" i="28"/>
  <c r="E5" i="28"/>
  <c r="F5" i="28"/>
  <c r="B13" i="28" l="1"/>
  <c r="BE26" i="29"/>
  <c r="AR26" i="29"/>
  <c r="AE26" i="29"/>
  <c r="R26" i="29"/>
  <c r="C26" i="29"/>
  <c r="X29" i="29" l="1"/>
  <c r="BJ20" i="29"/>
  <c r="BJ26" i="29" s="1"/>
  <c r="BE20" i="29"/>
  <c r="BD10" i="29" s="1"/>
  <c r="AW20" i="29"/>
  <c r="AV20" i="29" s="1"/>
  <c r="AR20" i="29"/>
  <c r="AJ20" i="29"/>
  <c r="AJ26" i="29" s="1"/>
  <c r="AE20" i="29"/>
  <c r="AD10" i="29" s="1"/>
  <c r="W20" i="29"/>
  <c r="V20" i="29" s="1"/>
  <c r="R20" i="29"/>
  <c r="Q10" i="29" s="1"/>
  <c r="H20" i="29"/>
  <c r="H26" i="29" s="1"/>
  <c r="I30" i="29" s="1"/>
  <c r="C20" i="29"/>
  <c r="B10" i="29" s="1"/>
  <c r="BJ19" i="29"/>
  <c r="BI19" i="29" s="1"/>
  <c r="BE19" i="29"/>
  <c r="AW19" i="29"/>
  <c r="AV19" i="29" s="1"/>
  <c r="AR19" i="29"/>
  <c r="AJ19" i="29"/>
  <c r="AI19" i="29" s="1"/>
  <c r="AE19" i="29"/>
  <c r="W19" i="29"/>
  <c r="V19" i="29" s="1"/>
  <c r="R19" i="29"/>
  <c r="H19" i="29"/>
  <c r="G19" i="29" s="1"/>
  <c r="I19" i="29" s="1"/>
  <c r="C19" i="29"/>
  <c r="E19" i="29" s="1"/>
  <c r="BJ18" i="29"/>
  <c r="BI18" i="29" s="1"/>
  <c r="BE18" i="29"/>
  <c r="AW18" i="29"/>
  <c r="AV18" i="29" s="1"/>
  <c r="AR18" i="29"/>
  <c r="AJ18" i="29"/>
  <c r="AI18" i="29"/>
  <c r="AE18" i="29"/>
  <c r="W18" i="29"/>
  <c r="V18" i="29" s="1"/>
  <c r="R18" i="29"/>
  <c r="H18" i="29"/>
  <c r="G18" i="29" s="1"/>
  <c r="I18" i="29" s="1"/>
  <c r="E18" i="29"/>
  <c r="C18" i="29"/>
  <c r="BJ17" i="29"/>
  <c r="BI17" i="29" s="1"/>
  <c r="BE17" i="29"/>
  <c r="AW17" i="29"/>
  <c r="AV17" i="29" s="1"/>
  <c r="AR17" i="29"/>
  <c r="AJ17" i="29"/>
  <c r="AI17" i="29" s="1"/>
  <c r="AE17" i="29"/>
  <c r="W17" i="29"/>
  <c r="V17" i="29"/>
  <c r="R17" i="29"/>
  <c r="H17" i="29"/>
  <c r="G17" i="29" s="1"/>
  <c r="I17" i="29" s="1"/>
  <c r="C17" i="29"/>
  <c r="E17" i="29" s="1"/>
  <c r="BJ16" i="29"/>
  <c r="BI16" i="29" s="1"/>
  <c r="BE16" i="29"/>
  <c r="AW16" i="29"/>
  <c r="AV16" i="29" s="1"/>
  <c r="AR16" i="29"/>
  <c r="AJ16" i="29"/>
  <c r="AI16" i="29"/>
  <c r="AE16" i="29"/>
  <c r="W16" i="29"/>
  <c r="V16" i="29" s="1"/>
  <c r="R16" i="29"/>
  <c r="H16" i="29"/>
  <c r="G16" i="29" s="1"/>
  <c r="I16" i="29" s="1"/>
  <c r="E16" i="29"/>
  <c r="C16" i="29"/>
  <c r="BJ15" i="29"/>
  <c r="BI15" i="29" s="1"/>
  <c r="BE15" i="29"/>
  <c r="AW15" i="29"/>
  <c r="AV15" i="29" s="1"/>
  <c r="AR15" i="29"/>
  <c r="AJ15" i="29"/>
  <c r="AI15" i="29" s="1"/>
  <c r="AE15" i="29"/>
  <c r="W15" i="29"/>
  <c r="V15" i="29"/>
  <c r="R15" i="29"/>
  <c r="H15" i="29"/>
  <c r="G15" i="29" s="1"/>
  <c r="C15" i="29"/>
  <c r="E15" i="29" s="1"/>
  <c r="AQ10" i="29"/>
  <c r="I5" i="29"/>
  <c r="I6" i="29" s="1"/>
  <c r="BH4" i="29"/>
  <c r="AU4" i="29"/>
  <c r="AH4" i="29"/>
  <c r="U4" i="29"/>
  <c r="I4" i="29"/>
  <c r="AU3" i="29"/>
  <c r="AU6" i="29" s="1"/>
  <c r="U3" i="29"/>
  <c r="U5" i="29" s="1"/>
  <c r="U7" i="29" s="1"/>
  <c r="L3" i="29"/>
  <c r="I3" i="29"/>
  <c r="BD2" i="29"/>
  <c r="AQ2" i="29"/>
  <c r="AD2" i="29"/>
  <c r="Q2" i="29"/>
  <c r="BE26" i="17"/>
  <c r="BK29" i="17" s="1"/>
  <c r="AR26" i="17"/>
  <c r="AX29" i="17" s="1"/>
  <c r="AE26" i="17"/>
  <c r="AK29" i="17" s="1"/>
  <c r="R26" i="17"/>
  <c r="X29" i="17" s="1"/>
  <c r="BJ20" i="17"/>
  <c r="BJ26" i="17" s="1"/>
  <c r="BK30" i="17" s="1"/>
  <c r="BE20" i="17"/>
  <c r="AW20" i="17"/>
  <c r="AW26" i="17" s="1"/>
  <c r="AX30" i="17" s="1"/>
  <c r="AR20" i="17"/>
  <c r="AJ20" i="17"/>
  <c r="AJ26" i="17" s="1"/>
  <c r="AK30" i="17" s="1"/>
  <c r="AE20" i="17"/>
  <c r="W20" i="17"/>
  <c r="W26" i="17" s="1"/>
  <c r="X30" i="17" s="1"/>
  <c r="R20" i="17"/>
  <c r="BJ19" i="17"/>
  <c r="BI19" i="17" s="1"/>
  <c r="BE19" i="17"/>
  <c r="AW19" i="17"/>
  <c r="AV19" i="17" s="1"/>
  <c r="AR19" i="17"/>
  <c r="AJ19" i="17"/>
  <c r="AI19" i="17"/>
  <c r="AE19" i="17"/>
  <c r="W19" i="17"/>
  <c r="V19" i="17"/>
  <c r="R19" i="17"/>
  <c r="BJ18" i="17"/>
  <c r="BI18" i="17"/>
  <c r="BE18" i="17"/>
  <c r="AW18" i="17"/>
  <c r="AV18" i="17" s="1"/>
  <c r="AR18" i="17"/>
  <c r="AJ18" i="17"/>
  <c r="AI18" i="17"/>
  <c r="AE18" i="17"/>
  <c r="W18" i="17"/>
  <c r="V18" i="17" s="1"/>
  <c r="R18" i="17"/>
  <c r="BJ17" i="17"/>
  <c r="BI17" i="17"/>
  <c r="BE17" i="17"/>
  <c r="AW17" i="17"/>
  <c r="AV17" i="17" s="1"/>
  <c r="AR17" i="17"/>
  <c r="AJ17" i="17"/>
  <c r="AI17" i="17"/>
  <c r="AE17" i="17"/>
  <c r="W17" i="17"/>
  <c r="V17" i="17" s="1"/>
  <c r="R17" i="17"/>
  <c r="BJ16" i="17"/>
  <c r="BI16" i="17" s="1"/>
  <c r="BE16" i="17"/>
  <c r="AW16" i="17"/>
  <c r="AV16" i="17" s="1"/>
  <c r="AR16" i="17"/>
  <c r="AJ16" i="17"/>
  <c r="AI16" i="17"/>
  <c r="AE16" i="17"/>
  <c r="W16" i="17"/>
  <c r="V16" i="17"/>
  <c r="R16" i="17"/>
  <c r="BJ15" i="17"/>
  <c r="BI15" i="17" s="1"/>
  <c r="BE15" i="17"/>
  <c r="AW15" i="17"/>
  <c r="AV15" i="17" s="1"/>
  <c r="AR15" i="17"/>
  <c r="AJ15" i="17"/>
  <c r="AI15" i="17"/>
  <c r="AE15" i="17"/>
  <c r="W15" i="17"/>
  <c r="V15" i="17" s="1"/>
  <c r="R15" i="17"/>
  <c r="BD6" i="17"/>
  <c r="AQ6" i="17"/>
  <c r="AD6" i="17"/>
  <c r="Q6" i="17"/>
  <c r="BH4" i="17"/>
  <c r="AU4" i="17"/>
  <c r="AH4" i="17"/>
  <c r="U4" i="17"/>
  <c r="BD2" i="17"/>
  <c r="AQ2" i="17"/>
  <c r="AD2" i="17"/>
  <c r="Q2" i="17"/>
  <c r="BE26" i="16"/>
  <c r="BK29" i="16" s="1"/>
  <c r="AR26" i="16"/>
  <c r="AX29" i="16" s="1"/>
  <c r="AE26" i="16"/>
  <c r="AK29" i="16" s="1"/>
  <c r="R26" i="16"/>
  <c r="X29" i="16" s="1"/>
  <c r="BJ20" i="16"/>
  <c r="BJ26" i="16" s="1"/>
  <c r="BK30" i="16" s="1"/>
  <c r="BE20" i="16"/>
  <c r="AW20" i="16"/>
  <c r="AW26" i="16" s="1"/>
  <c r="AX30" i="16" s="1"/>
  <c r="AR20" i="16"/>
  <c r="AJ20" i="16"/>
  <c r="AJ26" i="16" s="1"/>
  <c r="AK30" i="16" s="1"/>
  <c r="AE20" i="16"/>
  <c r="W20" i="16"/>
  <c r="W26" i="16" s="1"/>
  <c r="X30" i="16" s="1"/>
  <c r="R20" i="16"/>
  <c r="Q10" i="16" s="1"/>
  <c r="BJ19" i="16"/>
  <c r="BI19" i="16"/>
  <c r="BE19" i="16"/>
  <c r="AW19" i="16"/>
  <c r="AV19" i="16"/>
  <c r="AR19" i="16"/>
  <c r="AJ19" i="16"/>
  <c r="AI19" i="16" s="1"/>
  <c r="AE19" i="16"/>
  <c r="W19" i="16"/>
  <c r="V19" i="16"/>
  <c r="R19" i="16"/>
  <c r="BJ18" i="16"/>
  <c r="BI18" i="16"/>
  <c r="BE18" i="16"/>
  <c r="AW18" i="16"/>
  <c r="AV18" i="16"/>
  <c r="AR18" i="16"/>
  <c r="AJ18" i="16"/>
  <c r="AI18" i="16" s="1"/>
  <c r="AE18" i="16"/>
  <c r="W18" i="16"/>
  <c r="V18" i="16"/>
  <c r="R18" i="16"/>
  <c r="BJ17" i="16"/>
  <c r="BI17" i="16" s="1"/>
  <c r="BE17" i="16"/>
  <c r="AW17" i="16"/>
  <c r="AV17" i="16" s="1"/>
  <c r="AR17" i="16"/>
  <c r="AJ17" i="16"/>
  <c r="AI17" i="16" s="1"/>
  <c r="AE17" i="16"/>
  <c r="W17" i="16"/>
  <c r="V17" i="16"/>
  <c r="R17" i="16"/>
  <c r="BJ16" i="16"/>
  <c r="BI16" i="16"/>
  <c r="BE16" i="16"/>
  <c r="AW16" i="16"/>
  <c r="AV16" i="16"/>
  <c r="AR16" i="16"/>
  <c r="AJ16" i="16"/>
  <c r="AI16" i="16" s="1"/>
  <c r="AE16" i="16"/>
  <c r="W16" i="16"/>
  <c r="V16" i="16"/>
  <c r="R16" i="16"/>
  <c r="BJ15" i="16"/>
  <c r="BI15" i="16"/>
  <c r="BE15" i="16"/>
  <c r="AW15" i="16"/>
  <c r="AV15" i="16"/>
  <c r="AR15" i="16"/>
  <c r="AJ15" i="16"/>
  <c r="AI15" i="16" s="1"/>
  <c r="AE15" i="16"/>
  <c r="W15" i="16"/>
  <c r="V15" i="16"/>
  <c r="R15" i="16"/>
  <c r="BD6" i="16"/>
  <c r="AQ6" i="16"/>
  <c r="AD6" i="16"/>
  <c r="Q6" i="16"/>
  <c r="BH4" i="16"/>
  <c r="AU4" i="16"/>
  <c r="AH4" i="16"/>
  <c r="U4" i="16"/>
  <c r="AU3" i="16"/>
  <c r="AU5" i="16" s="1"/>
  <c r="AU7" i="16" s="1"/>
  <c r="BD2" i="16"/>
  <c r="AQ2" i="16"/>
  <c r="AD2" i="16"/>
  <c r="Q2" i="16"/>
  <c r="BE26" i="15"/>
  <c r="BK29" i="15" s="1"/>
  <c r="AR26" i="15"/>
  <c r="AX29" i="15" s="1"/>
  <c r="AE26" i="15"/>
  <c r="AK29" i="15" s="1"/>
  <c r="R26" i="15"/>
  <c r="X29" i="15" s="1"/>
  <c r="BJ20" i="15"/>
  <c r="BJ26" i="15" s="1"/>
  <c r="BK30" i="15" s="1"/>
  <c r="BE20" i="15"/>
  <c r="BD10" i="15" s="1"/>
  <c r="AW20" i="15"/>
  <c r="AW26" i="15" s="1"/>
  <c r="AX30" i="15" s="1"/>
  <c r="AR20" i="15"/>
  <c r="AQ10" i="15" s="1"/>
  <c r="AJ20" i="15"/>
  <c r="AJ26" i="15" s="1"/>
  <c r="AK30" i="15" s="1"/>
  <c r="AE20" i="15"/>
  <c r="AD10" i="15" s="1"/>
  <c r="W20" i="15"/>
  <c r="W26" i="15" s="1"/>
  <c r="X30" i="15" s="1"/>
  <c r="R20" i="15"/>
  <c r="BJ19" i="15"/>
  <c r="BI19" i="15" s="1"/>
  <c r="BE19" i="15"/>
  <c r="AW19" i="15"/>
  <c r="AV19" i="15" s="1"/>
  <c r="AR19" i="15"/>
  <c r="AJ19" i="15"/>
  <c r="AI19" i="15" s="1"/>
  <c r="AE19" i="15"/>
  <c r="W19" i="15"/>
  <c r="V19" i="15" s="1"/>
  <c r="R19" i="15"/>
  <c r="BJ18" i="15"/>
  <c r="BI18" i="15"/>
  <c r="BE18" i="15"/>
  <c r="AW18" i="15"/>
  <c r="AV18" i="15" s="1"/>
  <c r="AR18" i="15"/>
  <c r="AJ18" i="15"/>
  <c r="AI18" i="15"/>
  <c r="AE18" i="15"/>
  <c r="W18" i="15"/>
  <c r="V18" i="15" s="1"/>
  <c r="R18" i="15"/>
  <c r="BJ17" i="15"/>
  <c r="BI17" i="15" s="1"/>
  <c r="BE17" i="15"/>
  <c r="AW17" i="15"/>
  <c r="AV17" i="15"/>
  <c r="AR17" i="15"/>
  <c r="AJ17" i="15"/>
  <c r="AI17" i="15" s="1"/>
  <c r="AE17" i="15"/>
  <c r="W17" i="15"/>
  <c r="V17" i="15" s="1"/>
  <c r="R17" i="15"/>
  <c r="BJ16" i="15"/>
  <c r="BI16" i="15"/>
  <c r="BE16" i="15"/>
  <c r="AW16" i="15"/>
  <c r="AV16" i="15"/>
  <c r="AR16" i="15"/>
  <c r="AJ16" i="15"/>
  <c r="AI16" i="15" s="1"/>
  <c r="AE16" i="15"/>
  <c r="W16" i="15"/>
  <c r="V16" i="15" s="1"/>
  <c r="R16" i="15"/>
  <c r="BJ15" i="15"/>
  <c r="BI15" i="15" s="1"/>
  <c r="BE15" i="15"/>
  <c r="AW15" i="15"/>
  <c r="AV15" i="15"/>
  <c r="AR15" i="15"/>
  <c r="AJ15" i="15"/>
  <c r="AI15" i="15" s="1"/>
  <c r="AE15" i="15"/>
  <c r="W15" i="15"/>
  <c r="V15" i="15" s="1"/>
  <c r="R15" i="15"/>
  <c r="BD6" i="15"/>
  <c r="AQ6" i="15"/>
  <c r="AD6" i="15"/>
  <c r="Q6" i="15"/>
  <c r="BH4" i="15"/>
  <c r="AU4" i="15"/>
  <c r="AH4" i="15"/>
  <c r="U4" i="15"/>
  <c r="BD2" i="15"/>
  <c r="AQ2" i="15"/>
  <c r="AD2" i="15"/>
  <c r="Q2" i="15"/>
  <c r="BE26" i="13"/>
  <c r="BK29" i="13" s="1"/>
  <c r="AR26" i="13"/>
  <c r="AX29" i="13" s="1"/>
  <c r="AE26" i="13"/>
  <c r="AK29" i="13" s="1"/>
  <c r="R26" i="13"/>
  <c r="X29" i="13" s="1"/>
  <c r="BJ20" i="13"/>
  <c r="BJ26" i="13" s="1"/>
  <c r="BK30" i="13" s="1"/>
  <c r="BE20" i="13"/>
  <c r="BD10" i="13" s="1"/>
  <c r="AW20" i="13"/>
  <c r="AW26" i="13" s="1"/>
  <c r="AX30" i="13" s="1"/>
  <c r="AR20" i="13"/>
  <c r="AJ20" i="13"/>
  <c r="AJ26" i="13" s="1"/>
  <c r="AK30" i="13" s="1"/>
  <c r="AE20" i="13"/>
  <c r="W20" i="13"/>
  <c r="W26" i="13" s="1"/>
  <c r="X30" i="13" s="1"/>
  <c r="R20" i="13"/>
  <c r="BJ19" i="13"/>
  <c r="BI19" i="13"/>
  <c r="BE19" i="13"/>
  <c r="AW19" i="13"/>
  <c r="AV19" i="13" s="1"/>
  <c r="AR19" i="13"/>
  <c r="AJ19" i="13"/>
  <c r="AI19" i="13" s="1"/>
  <c r="AE19" i="13"/>
  <c r="W19" i="13"/>
  <c r="V19" i="13" s="1"/>
  <c r="R19" i="13"/>
  <c r="BJ18" i="13"/>
  <c r="BI18" i="13" s="1"/>
  <c r="BE18" i="13"/>
  <c r="AW18" i="13"/>
  <c r="AV18" i="13"/>
  <c r="AR18" i="13"/>
  <c r="AJ18" i="13"/>
  <c r="AI18" i="13" s="1"/>
  <c r="AE18" i="13"/>
  <c r="W18" i="13"/>
  <c r="V18" i="13"/>
  <c r="R18" i="13"/>
  <c r="BJ17" i="13"/>
  <c r="BI17" i="13" s="1"/>
  <c r="BE17" i="13"/>
  <c r="AW17" i="13"/>
  <c r="AV17" i="13"/>
  <c r="AR17" i="13"/>
  <c r="AJ17" i="13"/>
  <c r="AI17" i="13" s="1"/>
  <c r="AE17" i="13"/>
  <c r="W17" i="13"/>
  <c r="V17" i="13" s="1"/>
  <c r="R17" i="13"/>
  <c r="BJ16" i="13"/>
  <c r="BI16" i="13"/>
  <c r="BE16" i="13"/>
  <c r="AW16" i="13"/>
  <c r="AV16" i="13" s="1"/>
  <c r="AR16" i="13"/>
  <c r="AJ16" i="13"/>
  <c r="AI16" i="13" s="1"/>
  <c r="AE16" i="13"/>
  <c r="W16" i="13"/>
  <c r="V16" i="13"/>
  <c r="R16" i="13"/>
  <c r="BJ15" i="13"/>
  <c r="BI15" i="13" s="1"/>
  <c r="BE15" i="13"/>
  <c r="AW15" i="13"/>
  <c r="AV15" i="13" s="1"/>
  <c r="AR15" i="13"/>
  <c r="AJ15" i="13"/>
  <c r="AI15" i="13"/>
  <c r="AE15" i="13"/>
  <c r="W15" i="13"/>
  <c r="V15" i="13" s="1"/>
  <c r="R15" i="13"/>
  <c r="BD6" i="13"/>
  <c r="AQ6" i="13"/>
  <c r="AD6" i="13"/>
  <c r="Q6" i="13"/>
  <c r="BH4" i="13"/>
  <c r="AU4" i="13"/>
  <c r="AH4" i="13"/>
  <c r="U4" i="13"/>
  <c r="AU3" i="13"/>
  <c r="AU5" i="13" s="1"/>
  <c r="BD2" i="13"/>
  <c r="AQ2" i="13"/>
  <c r="AD2" i="13"/>
  <c r="Q2" i="13"/>
  <c r="BE26" i="12"/>
  <c r="BK29" i="12" s="1"/>
  <c r="AR26" i="12"/>
  <c r="AX29" i="12" s="1"/>
  <c r="AE26" i="12"/>
  <c r="AK29" i="12" s="1"/>
  <c r="R26" i="12"/>
  <c r="X29" i="12" s="1"/>
  <c r="BJ20" i="12"/>
  <c r="BJ26" i="12" s="1"/>
  <c r="BK30" i="12" s="1"/>
  <c r="BE20" i="12"/>
  <c r="AW20" i="12"/>
  <c r="AW26" i="12" s="1"/>
  <c r="AX30" i="12" s="1"/>
  <c r="AR20" i="12"/>
  <c r="AQ10" i="12" s="1"/>
  <c r="AJ20" i="12"/>
  <c r="AJ26" i="12" s="1"/>
  <c r="AK30" i="12" s="1"/>
  <c r="AE20" i="12"/>
  <c r="W20" i="12"/>
  <c r="W26" i="12" s="1"/>
  <c r="X30" i="12" s="1"/>
  <c r="R20" i="12"/>
  <c r="Q10" i="12" s="1"/>
  <c r="BJ19" i="12"/>
  <c r="BI19" i="12"/>
  <c r="BE19" i="12"/>
  <c r="AW19" i="12"/>
  <c r="AV19" i="12"/>
  <c r="AR19" i="12"/>
  <c r="AJ19" i="12"/>
  <c r="AI19" i="12"/>
  <c r="AE19" i="12"/>
  <c r="W19" i="12"/>
  <c r="V19" i="12" s="1"/>
  <c r="R19" i="12"/>
  <c r="BJ18" i="12"/>
  <c r="BI18" i="12" s="1"/>
  <c r="BE18" i="12"/>
  <c r="AW18" i="12"/>
  <c r="AV18" i="12"/>
  <c r="AR18" i="12"/>
  <c r="AJ18" i="12"/>
  <c r="AI18" i="12" s="1"/>
  <c r="AE18" i="12"/>
  <c r="W18" i="12"/>
  <c r="V18" i="12" s="1"/>
  <c r="R18" i="12"/>
  <c r="BJ17" i="12"/>
  <c r="BI17" i="12" s="1"/>
  <c r="BE17" i="12"/>
  <c r="AW17" i="12"/>
  <c r="AV17" i="12"/>
  <c r="AR17" i="12"/>
  <c r="AJ17" i="12"/>
  <c r="AI17" i="12"/>
  <c r="AE17" i="12"/>
  <c r="W17" i="12"/>
  <c r="V17" i="12" s="1"/>
  <c r="R17" i="12"/>
  <c r="BJ16" i="12"/>
  <c r="BI16" i="12"/>
  <c r="BE16" i="12"/>
  <c r="AW16" i="12"/>
  <c r="AV16" i="12"/>
  <c r="AR16" i="12"/>
  <c r="AJ16" i="12"/>
  <c r="AI16" i="12"/>
  <c r="AE16" i="12"/>
  <c r="W16" i="12"/>
  <c r="V16" i="12" s="1"/>
  <c r="R16" i="12"/>
  <c r="BJ15" i="12"/>
  <c r="BI15" i="12" s="1"/>
  <c r="BE15" i="12"/>
  <c r="AW15" i="12"/>
  <c r="AV15" i="12"/>
  <c r="AR15" i="12"/>
  <c r="AJ15" i="12"/>
  <c r="AI15" i="12"/>
  <c r="AE15" i="12"/>
  <c r="W15" i="12"/>
  <c r="V15" i="12" s="1"/>
  <c r="R15" i="12"/>
  <c r="BD6" i="12"/>
  <c r="AQ6" i="12"/>
  <c r="AD6" i="12"/>
  <c r="Q6" i="12"/>
  <c r="BH4" i="12"/>
  <c r="AU4" i="12"/>
  <c r="AH4" i="12"/>
  <c r="U4" i="12"/>
  <c r="BD2" i="12"/>
  <c r="AQ2" i="12"/>
  <c r="AD2" i="12"/>
  <c r="Q2" i="12"/>
  <c r="BE26" i="10"/>
  <c r="BK29" i="10" s="1"/>
  <c r="AR26" i="10"/>
  <c r="AX29" i="10" s="1"/>
  <c r="AE26" i="10"/>
  <c r="AK29" i="10" s="1"/>
  <c r="R26" i="10"/>
  <c r="X29" i="10" s="1"/>
  <c r="BJ20" i="10"/>
  <c r="BJ26" i="10" s="1"/>
  <c r="BK30" i="10" s="1"/>
  <c r="BE20" i="10"/>
  <c r="AW20" i="10"/>
  <c r="AW26" i="10" s="1"/>
  <c r="AX30" i="10" s="1"/>
  <c r="AR20" i="10"/>
  <c r="AJ20" i="10"/>
  <c r="AJ26" i="10" s="1"/>
  <c r="AK30" i="10" s="1"/>
  <c r="AE20" i="10"/>
  <c r="W20" i="10"/>
  <c r="W26" i="10" s="1"/>
  <c r="X30" i="10" s="1"/>
  <c r="R20" i="10"/>
  <c r="BJ19" i="10"/>
  <c r="BI19" i="10"/>
  <c r="BE19" i="10"/>
  <c r="AW19" i="10"/>
  <c r="AV19" i="10"/>
  <c r="AR19" i="10"/>
  <c r="AJ19" i="10"/>
  <c r="AI19" i="10"/>
  <c r="AE19" i="10"/>
  <c r="W19" i="10"/>
  <c r="V19" i="10" s="1"/>
  <c r="R19" i="10"/>
  <c r="BJ18" i="10"/>
  <c r="BI18" i="10" s="1"/>
  <c r="BE18" i="10"/>
  <c r="AW18" i="10"/>
  <c r="AV18" i="10"/>
  <c r="AR18" i="10"/>
  <c r="AJ18" i="10"/>
  <c r="AI18" i="10"/>
  <c r="AE18" i="10"/>
  <c r="W18" i="10"/>
  <c r="V18" i="10" s="1"/>
  <c r="R18" i="10"/>
  <c r="BJ17" i="10"/>
  <c r="BI17" i="10" s="1"/>
  <c r="BE17" i="10"/>
  <c r="AW17" i="10"/>
  <c r="AV17" i="10" s="1"/>
  <c r="AR17" i="10"/>
  <c r="AJ17" i="10"/>
  <c r="AI17" i="10" s="1"/>
  <c r="AE17" i="10"/>
  <c r="W17" i="10"/>
  <c r="V17" i="10" s="1"/>
  <c r="R17" i="10"/>
  <c r="BJ16" i="10"/>
  <c r="BI16" i="10" s="1"/>
  <c r="BE16" i="10"/>
  <c r="AW16" i="10"/>
  <c r="AV16" i="10"/>
  <c r="AR16" i="10"/>
  <c r="AJ16" i="10"/>
  <c r="AI16" i="10"/>
  <c r="AE16" i="10"/>
  <c r="W16" i="10"/>
  <c r="V16" i="10" s="1"/>
  <c r="R16" i="10"/>
  <c r="BJ15" i="10"/>
  <c r="BI15" i="10" s="1"/>
  <c r="BE15" i="10"/>
  <c r="AW15" i="10"/>
  <c r="AV15" i="10"/>
  <c r="AR15" i="10"/>
  <c r="AJ15" i="10"/>
  <c r="AI15" i="10"/>
  <c r="AE15" i="10"/>
  <c r="W15" i="10"/>
  <c r="V15" i="10" s="1"/>
  <c r="R15" i="10"/>
  <c r="BD6" i="10"/>
  <c r="AQ6" i="10"/>
  <c r="AD6" i="10"/>
  <c r="Q6" i="10"/>
  <c r="BH4" i="10"/>
  <c r="AU4" i="10"/>
  <c r="AH4" i="10"/>
  <c r="U4" i="10"/>
  <c r="BD2" i="10"/>
  <c r="AQ2" i="10"/>
  <c r="AD2" i="10"/>
  <c r="Q2" i="10"/>
  <c r="BE26" i="27"/>
  <c r="BK29" i="27" s="1"/>
  <c r="AR26" i="27"/>
  <c r="AX29" i="27" s="1"/>
  <c r="AE26" i="27"/>
  <c r="AK29" i="27" s="1"/>
  <c r="R26" i="27"/>
  <c r="X29" i="27" s="1"/>
  <c r="BJ20" i="27"/>
  <c r="BJ26" i="27" s="1"/>
  <c r="BK30" i="27" s="1"/>
  <c r="BE20" i="27"/>
  <c r="AW20" i="27"/>
  <c r="AW26" i="27" s="1"/>
  <c r="AX30" i="27" s="1"/>
  <c r="AR20" i="27"/>
  <c r="AJ20" i="27"/>
  <c r="AJ26" i="27" s="1"/>
  <c r="AK30" i="27" s="1"/>
  <c r="AE20" i="27"/>
  <c r="W20" i="27"/>
  <c r="W26" i="27" s="1"/>
  <c r="X30" i="27" s="1"/>
  <c r="R20" i="27"/>
  <c r="Q10" i="27" s="1"/>
  <c r="BJ19" i="27"/>
  <c r="BI19" i="27" s="1"/>
  <c r="BE19" i="27"/>
  <c r="AW19" i="27"/>
  <c r="AV19" i="27"/>
  <c r="AR19" i="27"/>
  <c r="AJ19" i="27"/>
  <c r="AI19" i="27"/>
  <c r="AE19" i="27"/>
  <c r="W19" i="27"/>
  <c r="V19" i="27" s="1"/>
  <c r="R19" i="27"/>
  <c r="BJ18" i="27"/>
  <c r="BI18" i="27" s="1"/>
  <c r="BE18" i="27"/>
  <c r="AW18" i="27"/>
  <c r="AV18" i="27" s="1"/>
  <c r="AR18" i="27"/>
  <c r="AJ18" i="27"/>
  <c r="AI18" i="27"/>
  <c r="AE18" i="27"/>
  <c r="W18" i="27"/>
  <c r="V18" i="27" s="1"/>
  <c r="R18" i="27"/>
  <c r="BJ17" i="27"/>
  <c r="BI17" i="27"/>
  <c r="BE17" i="27"/>
  <c r="AW17" i="27"/>
  <c r="AV17" i="27" s="1"/>
  <c r="AR17" i="27"/>
  <c r="AJ17" i="27"/>
  <c r="AI17" i="27" s="1"/>
  <c r="AE17" i="27"/>
  <c r="W17" i="27"/>
  <c r="V17" i="27" s="1"/>
  <c r="R17" i="27"/>
  <c r="BJ16" i="27"/>
  <c r="BI16" i="27" s="1"/>
  <c r="BE16" i="27"/>
  <c r="AW16" i="27"/>
  <c r="AV16" i="27"/>
  <c r="AR16" i="27"/>
  <c r="AJ16" i="27"/>
  <c r="AI16" i="27" s="1"/>
  <c r="AE16" i="27"/>
  <c r="W16" i="27"/>
  <c r="V16" i="27" s="1"/>
  <c r="R16" i="27"/>
  <c r="BJ15" i="27"/>
  <c r="BI15" i="27" s="1"/>
  <c r="BE15" i="27"/>
  <c r="AW15" i="27"/>
  <c r="AV15" i="27" s="1"/>
  <c r="AR15" i="27"/>
  <c r="AJ15" i="27"/>
  <c r="AI15" i="27"/>
  <c r="AE15" i="27"/>
  <c r="W15" i="27"/>
  <c r="V15" i="27" s="1"/>
  <c r="R15" i="27"/>
  <c r="BD6" i="27"/>
  <c r="AQ6" i="27"/>
  <c r="AD6" i="27"/>
  <c r="Q6" i="27"/>
  <c r="BH4" i="27"/>
  <c r="AU4" i="27"/>
  <c r="AH4" i="27"/>
  <c r="U4" i="27"/>
  <c r="AU3" i="27"/>
  <c r="AU5" i="27" s="1"/>
  <c r="AU7" i="27" s="1"/>
  <c r="BD2" i="27"/>
  <c r="AQ2" i="27"/>
  <c r="AD2" i="27"/>
  <c r="Q2" i="27"/>
  <c r="I3" i="17"/>
  <c r="I3" i="16"/>
  <c r="I3" i="15"/>
  <c r="I3" i="13"/>
  <c r="I3" i="12"/>
  <c r="I3" i="10"/>
  <c r="I3" i="27"/>
  <c r="I3" i="26"/>
  <c r="BE26" i="26"/>
  <c r="AR26" i="26"/>
  <c r="AX29" i="26" s="1"/>
  <c r="AE26" i="26"/>
  <c r="AK29" i="26" s="1"/>
  <c r="R26" i="26"/>
  <c r="X29" i="26" s="1"/>
  <c r="BJ20" i="26"/>
  <c r="BJ26" i="26" s="1"/>
  <c r="BK30" i="26" s="1"/>
  <c r="BE20" i="26"/>
  <c r="AW20" i="26"/>
  <c r="AW26" i="26" s="1"/>
  <c r="AX30" i="26" s="1"/>
  <c r="AR20" i="26"/>
  <c r="AJ20" i="26"/>
  <c r="AJ26" i="26" s="1"/>
  <c r="AK30" i="26" s="1"/>
  <c r="AE20" i="26"/>
  <c r="AD10" i="26" s="1"/>
  <c r="W20" i="26"/>
  <c r="W26" i="26" s="1"/>
  <c r="X30" i="26" s="1"/>
  <c r="R20" i="26"/>
  <c r="Q10" i="26" s="1"/>
  <c r="BJ19" i="26"/>
  <c r="BI19" i="26" s="1"/>
  <c r="BE19" i="26"/>
  <c r="AW19" i="26"/>
  <c r="AV19" i="26" s="1"/>
  <c r="AR19" i="26"/>
  <c r="AJ19" i="26"/>
  <c r="AI19" i="26" s="1"/>
  <c r="AE19" i="26"/>
  <c r="W19" i="26"/>
  <c r="V19" i="26"/>
  <c r="R19" i="26"/>
  <c r="BJ18" i="26"/>
  <c r="BI18" i="26" s="1"/>
  <c r="BE18" i="26"/>
  <c r="AW18" i="26"/>
  <c r="AV18" i="26"/>
  <c r="AR18" i="26"/>
  <c r="AJ18" i="26"/>
  <c r="AI18" i="26" s="1"/>
  <c r="AE18" i="26"/>
  <c r="W18" i="26"/>
  <c r="V18" i="26"/>
  <c r="R18" i="26"/>
  <c r="BJ17" i="26"/>
  <c r="BI17" i="26"/>
  <c r="BE17" i="26"/>
  <c r="AW17" i="26"/>
  <c r="AV17" i="26"/>
  <c r="AR17" i="26"/>
  <c r="AJ17" i="26"/>
  <c r="AI17" i="26" s="1"/>
  <c r="AE17" i="26"/>
  <c r="W17" i="26"/>
  <c r="V17" i="26" s="1"/>
  <c r="R17" i="26"/>
  <c r="BJ16" i="26"/>
  <c r="BI16" i="26" s="1"/>
  <c r="BE16" i="26"/>
  <c r="AW16" i="26"/>
  <c r="AV16" i="26" s="1"/>
  <c r="AR16" i="26"/>
  <c r="AJ16" i="26"/>
  <c r="AI16" i="26" s="1"/>
  <c r="AE16" i="26"/>
  <c r="W16" i="26"/>
  <c r="V16" i="26"/>
  <c r="R16" i="26"/>
  <c r="BJ15" i="26"/>
  <c r="BI15" i="26"/>
  <c r="BE15" i="26"/>
  <c r="AW15" i="26"/>
  <c r="AV15" i="26" s="1"/>
  <c r="AR15" i="26"/>
  <c r="AJ15" i="26"/>
  <c r="AI15" i="26" s="1"/>
  <c r="AE15" i="26"/>
  <c r="W15" i="26"/>
  <c r="V15" i="26"/>
  <c r="R15" i="26"/>
  <c r="BD6" i="26"/>
  <c r="AQ6" i="26"/>
  <c r="AD6" i="26"/>
  <c r="Q6" i="26"/>
  <c r="BH4" i="26"/>
  <c r="AU4" i="26"/>
  <c r="AH4" i="26"/>
  <c r="U4" i="26"/>
  <c r="BD2" i="26"/>
  <c r="AQ2" i="26"/>
  <c r="AD2" i="26"/>
  <c r="Q2" i="26"/>
  <c r="I3" i="9"/>
  <c r="BE26" i="9"/>
  <c r="AR26" i="9"/>
  <c r="AX29" i="9" s="1"/>
  <c r="AE26" i="9"/>
  <c r="AK29" i="9" s="1"/>
  <c r="R26" i="9"/>
  <c r="X29" i="9" s="1"/>
  <c r="BJ20" i="9"/>
  <c r="BJ26" i="9" s="1"/>
  <c r="BK30" i="9" s="1"/>
  <c r="BE20" i="9"/>
  <c r="BD10" i="9" s="1"/>
  <c r="AW20" i="9"/>
  <c r="AW26" i="9" s="1"/>
  <c r="AX30" i="9" s="1"/>
  <c r="AR20" i="9"/>
  <c r="AJ20" i="9"/>
  <c r="AI20" i="9" s="1"/>
  <c r="AI10" i="9" s="1"/>
  <c r="AE20" i="9"/>
  <c r="AD10" i="9" s="1"/>
  <c r="W20" i="9"/>
  <c r="W26" i="9" s="1"/>
  <c r="X30" i="9" s="1"/>
  <c r="R20" i="9"/>
  <c r="Q10" i="9" s="1"/>
  <c r="BJ19" i="9"/>
  <c r="BI19" i="9" s="1"/>
  <c r="BE19" i="9"/>
  <c r="AW19" i="9"/>
  <c r="AV19" i="9" s="1"/>
  <c r="AR19" i="9"/>
  <c r="AJ19" i="9"/>
  <c r="AI19" i="9" s="1"/>
  <c r="AE19" i="9"/>
  <c r="W19" i="9"/>
  <c r="V19" i="9" s="1"/>
  <c r="R19" i="9"/>
  <c r="BJ18" i="9"/>
  <c r="BI18" i="9" s="1"/>
  <c r="BE18" i="9"/>
  <c r="AW18" i="9"/>
  <c r="AV18" i="9" s="1"/>
  <c r="AR18" i="9"/>
  <c r="AJ18" i="9"/>
  <c r="AI18" i="9"/>
  <c r="AE18" i="9"/>
  <c r="W18" i="9"/>
  <c r="V18" i="9" s="1"/>
  <c r="R18" i="9"/>
  <c r="BJ17" i="9"/>
  <c r="BI17" i="9"/>
  <c r="BE17" i="9"/>
  <c r="AW17" i="9"/>
  <c r="AV17" i="9"/>
  <c r="AR17" i="9"/>
  <c r="AJ17" i="9"/>
  <c r="AI17" i="9"/>
  <c r="AE17" i="9"/>
  <c r="W17" i="9"/>
  <c r="V17" i="9" s="1"/>
  <c r="R17" i="9"/>
  <c r="BJ16" i="9"/>
  <c r="BI16" i="9"/>
  <c r="BE16" i="9"/>
  <c r="AW16" i="9"/>
  <c r="AV16" i="9" s="1"/>
  <c r="AR16" i="9"/>
  <c r="AJ16" i="9"/>
  <c r="AI16" i="9" s="1"/>
  <c r="AE16" i="9"/>
  <c r="W16" i="9"/>
  <c r="V16" i="9" s="1"/>
  <c r="R16" i="9"/>
  <c r="BJ15" i="9"/>
  <c r="BI15" i="9"/>
  <c r="BE15" i="9"/>
  <c r="AW15" i="9"/>
  <c r="AV15" i="9" s="1"/>
  <c r="AR15" i="9"/>
  <c r="AJ15" i="9"/>
  <c r="AI15" i="9" s="1"/>
  <c r="AE15" i="9"/>
  <c r="W15" i="9"/>
  <c r="V15" i="9" s="1"/>
  <c r="R15" i="9"/>
  <c r="BD6" i="9"/>
  <c r="AQ6" i="9"/>
  <c r="AD6" i="9"/>
  <c r="Q6" i="9"/>
  <c r="BH4" i="9"/>
  <c r="AU4" i="9"/>
  <c r="AH4" i="9"/>
  <c r="U4" i="9"/>
  <c r="AH3" i="9"/>
  <c r="AH6" i="9" s="1"/>
  <c r="BD2" i="9"/>
  <c r="AQ2" i="9"/>
  <c r="AD2" i="9"/>
  <c r="Q2" i="9"/>
  <c r="AU6" i="13" l="1"/>
  <c r="E20" i="29"/>
  <c r="AI20" i="29"/>
  <c r="AI10" i="29" s="1"/>
  <c r="I15" i="29"/>
  <c r="K16" i="29"/>
  <c r="K18" i="29"/>
  <c r="G20" i="29"/>
  <c r="BK29" i="29"/>
  <c r="I29" i="29"/>
  <c r="AK29" i="29"/>
  <c r="L4" i="29"/>
  <c r="K15" i="29"/>
  <c r="K19" i="29"/>
  <c r="AV10" i="29"/>
  <c r="Q3" i="29"/>
  <c r="X19" i="29" s="1"/>
  <c r="Q4" i="29"/>
  <c r="AK30" i="29"/>
  <c r="BK30" i="29"/>
  <c r="AX29" i="29"/>
  <c r="K17" i="29"/>
  <c r="V10" i="29"/>
  <c r="AU5" i="29"/>
  <c r="AU7" i="29" s="1"/>
  <c r="BI20" i="29"/>
  <c r="U6" i="29"/>
  <c r="W26" i="29"/>
  <c r="X30" i="29" s="1"/>
  <c r="AW26" i="29"/>
  <c r="AX30" i="29" s="1"/>
  <c r="AH3" i="29"/>
  <c r="AH5" i="29" s="1"/>
  <c r="AH7" i="29" s="1"/>
  <c r="BH3" i="29"/>
  <c r="BH5" i="29" s="1"/>
  <c r="BH7" i="29" s="1"/>
  <c r="BD10" i="17"/>
  <c r="AQ10" i="17"/>
  <c r="AI20" i="17"/>
  <c r="AI10" i="17" s="1"/>
  <c r="AD10" i="17"/>
  <c r="Q10" i="17"/>
  <c r="R29" i="17"/>
  <c r="V20" i="17"/>
  <c r="V10" i="17" s="1"/>
  <c r="BI20" i="16"/>
  <c r="BD10" i="16"/>
  <c r="AV20" i="16"/>
  <c r="AV10" i="16" s="1"/>
  <c r="AQ10" i="16"/>
  <c r="AD10" i="16"/>
  <c r="V20" i="16"/>
  <c r="V10" i="16" s="1"/>
  <c r="BI20" i="15"/>
  <c r="BI10" i="15" s="1"/>
  <c r="AV20" i="15"/>
  <c r="Q10" i="15"/>
  <c r="AD10" i="13"/>
  <c r="Q10" i="13"/>
  <c r="V20" i="13"/>
  <c r="V10" i="13" s="1"/>
  <c r="BD10" i="12"/>
  <c r="AV20" i="12"/>
  <c r="AI20" i="12"/>
  <c r="AI10" i="12" s="1"/>
  <c r="AD10" i="12"/>
  <c r="BD10" i="10"/>
  <c r="AQ10" i="10"/>
  <c r="AI20" i="10"/>
  <c r="AI10" i="10" s="1"/>
  <c r="AD10" i="10"/>
  <c r="R29" i="10"/>
  <c r="Q10" i="10"/>
  <c r="BD10" i="27"/>
  <c r="AQ10" i="27"/>
  <c r="AD10" i="27"/>
  <c r="BI20" i="26"/>
  <c r="BI10" i="26" s="1"/>
  <c r="BD10" i="26"/>
  <c r="AQ10" i="26"/>
  <c r="V20" i="26"/>
  <c r="V10" i="26" s="1"/>
  <c r="BE29" i="13"/>
  <c r="BI20" i="17"/>
  <c r="AV20" i="17"/>
  <c r="AR29" i="16"/>
  <c r="AI20" i="16"/>
  <c r="AE29" i="16"/>
  <c r="R29" i="16"/>
  <c r="AI20" i="15"/>
  <c r="R29" i="15"/>
  <c r="V20" i="15"/>
  <c r="V10" i="15" s="1"/>
  <c r="BI20" i="13"/>
  <c r="AV20" i="13"/>
  <c r="AR29" i="13"/>
  <c r="AI20" i="13"/>
  <c r="R29" i="13"/>
  <c r="BI20" i="12"/>
  <c r="R29" i="12"/>
  <c r="V20" i="12"/>
  <c r="V10" i="12" s="1"/>
  <c r="BI20" i="10"/>
  <c r="AV20" i="10"/>
  <c r="V20" i="10"/>
  <c r="V10" i="10" s="1"/>
  <c r="BI20" i="27"/>
  <c r="AR29" i="27"/>
  <c r="AV20" i="27"/>
  <c r="AE29" i="27"/>
  <c r="AI20" i="27"/>
  <c r="R29" i="27"/>
  <c r="V20" i="27"/>
  <c r="V10" i="27" s="1"/>
  <c r="AE29" i="17"/>
  <c r="AR29" i="17"/>
  <c r="BE29" i="17"/>
  <c r="U3" i="17"/>
  <c r="U5" i="17" s="1"/>
  <c r="U7" i="17" s="1"/>
  <c r="AU3" i="17"/>
  <c r="AU5" i="17" s="1"/>
  <c r="AU7" i="17" s="1"/>
  <c r="AH3" i="17"/>
  <c r="AH5" i="17" s="1"/>
  <c r="AH7" i="17" s="1"/>
  <c r="BH3" i="17"/>
  <c r="BH5" i="17" s="1"/>
  <c r="BH7" i="17" s="1"/>
  <c r="BE29" i="16"/>
  <c r="U3" i="16"/>
  <c r="U5" i="16" s="1"/>
  <c r="U7" i="16" s="1"/>
  <c r="AU6" i="16"/>
  <c r="AQ4" i="16" s="1"/>
  <c r="AH3" i="16"/>
  <c r="AH5" i="16" s="1"/>
  <c r="AH7" i="16" s="1"/>
  <c r="BH3" i="16"/>
  <c r="BH5" i="16" s="1"/>
  <c r="BH7" i="16" s="1"/>
  <c r="AE29" i="15"/>
  <c r="AR29" i="15"/>
  <c r="BE29" i="15"/>
  <c r="U3" i="15"/>
  <c r="U5" i="15" s="1"/>
  <c r="U7" i="15" s="1"/>
  <c r="AU3" i="15"/>
  <c r="AU5" i="15" s="1"/>
  <c r="AU7" i="15" s="1"/>
  <c r="AH3" i="15"/>
  <c r="AH5" i="15" s="1"/>
  <c r="AH7" i="15" s="1"/>
  <c r="BH3" i="15"/>
  <c r="BH5" i="15" s="1"/>
  <c r="BH7" i="15" s="1"/>
  <c r="AH3" i="13"/>
  <c r="AH5" i="13" s="1"/>
  <c r="AH7" i="13" s="1"/>
  <c r="U3" i="13"/>
  <c r="U5" i="13" s="1"/>
  <c r="U7" i="13" s="1"/>
  <c r="AE29" i="13"/>
  <c r="AU7" i="13"/>
  <c r="AQ10" i="13"/>
  <c r="BH3" i="13"/>
  <c r="BH5" i="13" s="1"/>
  <c r="BH7" i="13" s="1"/>
  <c r="AE29" i="12"/>
  <c r="AR29" i="12"/>
  <c r="BE29" i="12"/>
  <c r="U3" i="12"/>
  <c r="U5" i="12" s="1"/>
  <c r="U7" i="12" s="1"/>
  <c r="AU3" i="12"/>
  <c r="AU5" i="12" s="1"/>
  <c r="AU7" i="12" s="1"/>
  <c r="AH3" i="12"/>
  <c r="AH5" i="12" s="1"/>
  <c r="AH7" i="12" s="1"/>
  <c r="BH3" i="12"/>
  <c r="BH5" i="12" s="1"/>
  <c r="BH7" i="12" s="1"/>
  <c r="AE29" i="10"/>
  <c r="AR29" i="10"/>
  <c r="BE29" i="10"/>
  <c r="U3" i="10"/>
  <c r="U5" i="10" s="1"/>
  <c r="U7" i="10" s="1"/>
  <c r="AU3" i="10"/>
  <c r="AU5" i="10" s="1"/>
  <c r="AU7" i="10" s="1"/>
  <c r="AH3" i="10"/>
  <c r="AH5" i="10" s="1"/>
  <c r="AH7" i="10" s="1"/>
  <c r="BH3" i="10"/>
  <c r="BH5" i="10" s="1"/>
  <c r="BH7" i="10" s="1"/>
  <c r="BE29" i="27"/>
  <c r="U3" i="27"/>
  <c r="U5" i="27" s="1"/>
  <c r="U7" i="27" s="1"/>
  <c r="AU6" i="27"/>
  <c r="AQ4" i="27" s="1"/>
  <c r="AH3" i="27"/>
  <c r="AH5" i="27" s="1"/>
  <c r="AH7" i="27" s="1"/>
  <c r="BH3" i="27"/>
  <c r="BH5" i="27" s="1"/>
  <c r="BH7" i="27" s="1"/>
  <c r="AV20" i="26"/>
  <c r="AI20" i="26"/>
  <c r="BK29" i="26"/>
  <c r="BE29" i="26" s="1"/>
  <c r="R29" i="26"/>
  <c r="AE29" i="26"/>
  <c r="AR29" i="26"/>
  <c r="U3" i="26"/>
  <c r="U5" i="26" s="1"/>
  <c r="U7" i="26" s="1"/>
  <c r="AU3" i="26"/>
  <c r="AU5" i="26" s="1"/>
  <c r="AU7" i="26" s="1"/>
  <c r="AH3" i="26"/>
  <c r="AH5" i="26" s="1"/>
  <c r="AH7" i="26" s="1"/>
  <c r="BH3" i="26"/>
  <c r="BH5" i="26" s="1"/>
  <c r="BH7" i="26" s="1"/>
  <c r="BI20" i="9"/>
  <c r="AQ10" i="9"/>
  <c r="AJ26" i="9"/>
  <c r="AK30" i="9" s="1"/>
  <c r="AE29" i="9" s="1"/>
  <c r="BK29" i="9"/>
  <c r="BE29" i="9" s="1"/>
  <c r="AV20" i="9"/>
  <c r="V20" i="9"/>
  <c r="V10" i="9" s="1"/>
  <c r="AR29" i="9"/>
  <c r="R29" i="9"/>
  <c r="U3" i="9"/>
  <c r="U5" i="9" s="1"/>
  <c r="U7" i="9" s="1"/>
  <c r="AU3" i="9"/>
  <c r="AU5" i="9" s="1"/>
  <c r="AU7" i="9" s="1"/>
  <c r="AH5" i="9"/>
  <c r="AH7" i="9" s="1"/>
  <c r="BH3" i="9"/>
  <c r="BH5" i="9" s="1"/>
  <c r="BH7" i="9" s="1"/>
  <c r="BD6" i="7"/>
  <c r="AQ6" i="7"/>
  <c r="AD6" i="7"/>
  <c r="Q6" i="7"/>
  <c r="BE26" i="7"/>
  <c r="BK29" i="7" s="1"/>
  <c r="BJ20" i="7"/>
  <c r="BI20" i="7" s="1"/>
  <c r="BE20" i="7"/>
  <c r="BJ19" i="7"/>
  <c r="BI19" i="7"/>
  <c r="BE19" i="7"/>
  <c r="BJ18" i="7"/>
  <c r="BI18" i="7"/>
  <c r="BE18" i="7"/>
  <c r="BJ17" i="7"/>
  <c r="BI17" i="7"/>
  <c r="BE17" i="7"/>
  <c r="BJ16" i="7"/>
  <c r="BI16" i="7"/>
  <c r="BE16" i="7"/>
  <c r="BJ15" i="7"/>
  <c r="BI15" i="7"/>
  <c r="BE15" i="7"/>
  <c r="BH4" i="7"/>
  <c r="BD2" i="7"/>
  <c r="AR15" i="7"/>
  <c r="AV15" i="7"/>
  <c r="AW15" i="7"/>
  <c r="AR16" i="7"/>
  <c r="AW16" i="7"/>
  <c r="AV16" i="7" s="1"/>
  <c r="AR17" i="7"/>
  <c r="AV17" i="7"/>
  <c r="AW17" i="7"/>
  <c r="AR18" i="7"/>
  <c r="AV18" i="7"/>
  <c r="AW18" i="7"/>
  <c r="AR19" i="7"/>
  <c r="AV19" i="7"/>
  <c r="AW19" i="7"/>
  <c r="AR20" i="7"/>
  <c r="AW20" i="7"/>
  <c r="AV20" i="7" s="1"/>
  <c r="AR26" i="7"/>
  <c r="AX29" i="7" s="1"/>
  <c r="AU4" i="7"/>
  <c r="AU3" i="7"/>
  <c r="AU6" i="7" s="1"/>
  <c r="AQ2" i="7"/>
  <c r="AE26" i="7"/>
  <c r="AK29" i="7" s="1"/>
  <c r="AJ20" i="7"/>
  <c r="AJ26" i="7" s="1"/>
  <c r="AK30" i="7" s="1"/>
  <c r="AE20" i="7"/>
  <c r="AJ19" i="7"/>
  <c r="AI19" i="7" s="1"/>
  <c r="AE19" i="7"/>
  <c r="AJ18" i="7"/>
  <c r="AI18" i="7"/>
  <c r="AE18" i="7"/>
  <c r="AJ17" i="7"/>
  <c r="AI17" i="7" s="1"/>
  <c r="AE17" i="7"/>
  <c r="AJ16" i="7"/>
  <c r="AI16" i="7"/>
  <c r="AE16" i="7"/>
  <c r="AJ15" i="7"/>
  <c r="AI15" i="7" s="1"/>
  <c r="AE15" i="7"/>
  <c r="AH4" i="7"/>
  <c r="AD2" i="7"/>
  <c r="R26" i="7"/>
  <c r="X29" i="7" s="1"/>
  <c r="W20" i="7"/>
  <c r="W26" i="7" s="1"/>
  <c r="X30" i="7" s="1"/>
  <c r="R20" i="7"/>
  <c r="W19" i="7"/>
  <c r="V19" i="7" s="1"/>
  <c r="R19" i="7"/>
  <c r="W18" i="7"/>
  <c r="V18" i="7"/>
  <c r="R18" i="7"/>
  <c r="W17" i="7"/>
  <c r="V17" i="7" s="1"/>
  <c r="R17" i="7"/>
  <c r="W16" i="7"/>
  <c r="V16" i="7"/>
  <c r="R16" i="7"/>
  <c r="W15" i="7"/>
  <c r="V15" i="7"/>
  <c r="R15" i="7"/>
  <c r="U4" i="7"/>
  <c r="Q2" i="7"/>
  <c r="U3" i="7" s="1"/>
  <c r="U6" i="7" s="1"/>
  <c r="AQ3" i="27" l="1"/>
  <c r="AX15" i="27" s="1"/>
  <c r="AZ15" i="27" s="1"/>
  <c r="X20" i="29"/>
  <c r="AT16" i="16"/>
  <c r="AT15" i="16"/>
  <c r="AT17" i="16"/>
  <c r="AT18" i="16"/>
  <c r="AT19" i="16"/>
  <c r="AT20" i="16"/>
  <c r="AQ3" i="16"/>
  <c r="BH6" i="13"/>
  <c r="BD3" i="13" s="1"/>
  <c r="BK20" i="13" s="1"/>
  <c r="U6" i="13"/>
  <c r="Q4" i="13" s="1"/>
  <c r="AH6" i="12"/>
  <c r="AD4" i="12" s="1"/>
  <c r="AX16" i="27"/>
  <c r="AX17" i="27"/>
  <c r="AX18" i="27"/>
  <c r="AZ18" i="27" s="1"/>
  <c r="AX19" i="27"/>
  <c r="AT19" i="27"/>
  <c r="AT16" i="27"/>
  <c r="AZ16" i="27" s="1"/>
  <c r="AT15" i="27"/>
  <c r="AT17" i="27"/>
  <c r="AT18" i="27"/>
  <c r="AT20" i="27"/>
  <c r="T15" i="29"/>
  <c r="T19" i="29"/>
  <c r="Z19" i="29" s="1"/>
  <c r="T17" i="29"/>
  <c r="T18" i="29"/>
  <c r="Z18" i="29" s="1"/>
  <c r="T16" i="29"/>
  <c r="T20" i="29"/>
  <c r="Z20" i="29" s="1"/>
  <c r="X17" i="29"/>
  <c r="G10" i="29"/>
  <c r="I20" i="29"/>
  <c r="C29" i="29"/>
  <c r="AQ3" i="29"/>
  <c r="AQ4" i="29"/>
  <c r="X16" i="29"/>
  <c r="BE29" i="29"/>
  <c r="BH6" i="29"/>
  <c r="BD4" i="29" s="1"/>
  <c r="AQ6" i="29"/>
  <c r="AR29" i="29" s="1"/>
  <c r="Q6" i="29"/>
  <c r="R29" i="29" s="1"/>
  <c r="BD6" i="29"/>
  <c r="AD6" i="29"/>
  <c r="AE29" i="29" s="1"/>
  <c r="AH6" i="29"/>
  <c r="AD4" i="29" s="1"/>
  <c r="X18" i="29"/>
  <c r="Z17" i="29"/>
  <c r="Z15" i="29"/>
  <c r="BI10" i="29"/>
  <c r="X15" i="29"/>
  <c r="BI10" i="17"/>
  <c r="AV10" i="17"/>
  <c r="BI10" i="16"/>
  <c r="AI10" i="16"/>
  <c r="AV10" i="15"/>
  <c r="AI10" i="15"/>
  <c r="BI10" i="13"/>
  <c r="AV10" i="13"/>
  <c r="AI10" i="13"/>
  <c r="BI10" i="12"/>
  <c r="AV10" i="12"/>
  <c r="BI10" i="10"/>
  <c r="AV10" i="10"/>
  <c r="BI10" i="27"/>
  <c r="AV10" i="27"/>
  <c r="AX20" i="27"/>
  <c r="AI10" i="27"/>
  <c r="AV10" i="26"/>
  <c r="AI10" i="26"/>
  <c r="BI10" i="9"/>
  <c r="AV10" i="9"/>
  <c r="BD10" i="7"/>
  <c r="BI10" i="7"/>
  <c r="AQ10" i="7"/>
  <c r="AV10" i="7"/>
  <c r="AD10" i="7"/>
  <c r="BH6" i="17"/>
  <c r="BD4" i="17" s="1"/>
  <c r="AD4" i="17"/>
  <c r="U6" i="17"/>
  <c r="Q3" i="17" s="1"/>
  <c r="X15" i="17" s="1"/>
  <c r="AH6" i="17"/>
  <c r="AD3" i="17" s="1"/>
  <c r="AU6" i="17"/>
  <c r="AQ4" i="17" s="1"/>
  <c r="U6" i="16"/>
  <c r="Q3" i="16" s="1"/>
  <c r="BH6" i="16"/>
  <c r="BD3" i="16" s="1"/>
  <c r="AH6" i="16"/>
  <c r="AD4" i="16" s="1"/>
  <c r="U6" i="15"/>
  <c r="Q3" i="15" s="1"/>
  <c r="BH6" i="15"/>
  <c r="BD3" i="15" s="1"/>
  <c r="AU6" i="15"/>
  <c r="AQ4" i="15" s="1"/>
  <c r="AH6" i="15"/>
  <c r="AD3" i="15" s="1"/>
  <c r="AH6" i="13"/>
  <c r="AD4" i="13" s="1"/>
  <c r="BD4" i="13"/>
  <c r="AQ4" i="13"/>
  <c r="AQ3" i="13"/>
  <c r="AU6" i="12"/>
  <c r="AQ3" i="12" s="1"/>
  <c r="U6" i="12"/>
  <c r="Q3" i="12" s="1"/>
  <c r="BH6" i="12"/>
  <c r="BD4" i="12" s="1"/>
  <c r="BH6" i="10"/>
  <c r="BD4" i="10" s="1"/>
  <c r="AH6" i="10"/>
  <c r="AD4" i="10" s="1"/>
  <c r="AU6" i="10"/>
  <c r="AQ4" i="10" s="1"/>
  <c r="U6" i="10"/>
  <c r="Q4" i="10" s="1"/>
  <c r="AZ19" i="27"/>
  <c r="AH6" i="27"/>
  <c r="U6" i="27"/>
  <c r="Q3" i="27" s="1"/>
  <c r="X15" i="27" s="1"/>
  <c r="AD4" i="27"/>
  <c r="AD3" i="27"/>
  <c r="AK20" i="27" s="1"/>
  <c r="BH6" i="27"/>
  <c r="BD3" i="27" s="1"/>
  <c r="BH6" i="26"/>
  <c r="BD4" i="26" s="1"/>
  <c r="AU6" i="26"/>
  <c r="AQ4" i="26" s="1"/>
  <c r="U6" i="26"/>
  <c r="Q3" i="26" s="1"/>
  <c r="AH6" i="26"/>
  <c r="AD4" i="26" s="1"/>
  <c r="BH6" i="9"/>
  <c r="BD4" i="9" s="1"/>
  <c r="U6" i="9"/>
  <c r="Q4" i="9" s="1"/>
  <c r="AU6" i="9"/>
  <c r="AQ4" i="9" s="1"/>
  <c r="AD4" i="9"/>
  <c r="AD3" i="9"/>
  <c r="BJ26" i="7"/>
  <c r="BK30" i="7" s="1"/>
  <c r="BE29" i="7" s="1"/>
  <c r="AW26" i="7"/>
  <c r="AX30" i="7" s="1"/>
  <c r="AR29" i="7" s="1"/>
  <c r="AE29" i="7"/>
  <c r="V20" i="7"/>
  <c r="V10" i="7" s="1"/>
  <c r="R29" i="7"/>
  <c r="Q10" i="7"/>
  <c r="BH3" i="7"/>
  <c r="BH5" i="7" s="1"/>
  <c r="BH7" i="7" s="1"/>
  <c r="AU5" i="7"/>
  <c r="AU7" i="7" s="1"/>
  <c r="AI20" i="7"/>
  <c r="AH3" i="7"/>
  <c r="AH5" i="7" s="1"/>
  <c r="AH7" i="7" s="1"/>
  <c r="U5" i="7"/>
  <c r="U7" i="7" s="1"/>
  <c r="Q3" i="13" l="1"/>
  <c r="X20" i="13" s="1"/>
  <c r="AD3" i="12"/>
  <c r="R30" i="29"/>
  <c r="R31" i="29" s="1"/>
  <c r="C6" i="28" s="1"/>
  <c r="BG15" i="17"/>
  <c r="BG19" i="17"/>
  <c r="BG16" i="17"/>
  <c r="BG20" i="17"/>
  <c r="BG17" i="17"/>
  <c r="BG18" i="17"/>
  <c r="BD3" i="17"/>
  <c r="AT19" i="17"/>
  <c r="AT17" i="17"/>
  <c r="AT18" i="17"/>
  <c r="AT16" i="17"/>
  <c r="AT15" i="17"/>
  <c r="AT20" i="17"/>
  <c r="AG19" i="17"/>
  <c r="AG15" i="17"/>
  <c r="AG18" i="17"/>
  <c r="AG16" i="17"/>
  <c r="AG17" i="17"/>
  <c r="AG20" i="17"/>
  <c r="AK19" i="17"/>
  <c r="AK17" i="17"/>
  <c r="AM17" i="17" s="1"/>
  <c r="AK16" i="17"/>
  <c r="AK18" i="17"/>
  <c r="AK15" i="17"/>
  <c r="AK20" i="17"/>
  <c r="BK19" i="16"/>
  <c r="BK16" i="16"/>
  <c r="BK15" i="16"/>
  <c r="BK17" i="16"/>
  <c r="BK18" i="16"/>
  <c r="BD4" i="16"/>
  <c r="BK20" i="16"/>
  <c r="AX17" i="16"/>
  <c r="AZ17" i="16" s="1"/>
  <c r="AX15" i="16"/>
  <c r="AX18" i="16"/>
  <c r="AX19" i="16"/>
  <c r="AX16" i="16"/>
  <c r="AX20" i="16"/>
  <c r="AR30" i="16" s="1"/>
  <c r="AR31" i="16" s="1"/>
  <c r="E12" i="28" s="1"/>
  <c r="AG17" i="16"/>
  <c r="AG18" i="16"/>
  <c r="AG19" i="16"/>
  <c r="AG16" i="16"/>
  <c r="AG15" i="16"/>
  <c r="AG20" i="16"/>
  <c r="AD3" i="16"/>
  <c r="Q4" i="16"/>
  <c r="BK18" i="15"/>
  <c r="BK16" i="15"/>
  <c r="BK17" i="15"/>
  <c r="BK19" i="15"/>
  <c r="BK15" i="15"/>
  <c r="BK20" i="15"/>
  <c r="AT17" i="15"/>
  <c r="AT15" i="15"/>
  <c r="AT16" i="15"/>
  <c r="AT18" i="15"/>
  <c r="AT19" i="15"/>
  <c r="AT20" i="15"/>
  <c r="AK19" i="15"/>
  <c r="AK17" i="15"/>
  <c r="AK16" i="15"/>
  <c r="AK15" i="15"/>
  <c r="AK18" i="15"/>
  <c r="AK20" i="15"/>
  <c r="AD4" i="15"/>
  <c r="BK18" i="13"/>
  <c r="BK15" i="13"/>
  <c r="BK17" i="13"/>
  <c r="BK19" i="13"/>
  <c r="BK16" i="13"/>
  <c r="BG15" i="13"/>
  <c r="BG19" i="13"/>
  <c r="BG18" i="13"/>
  <c r="BG16" i="13"/>
  <c r="BG20" i="13"/>
  <c r="BG17" i="13"/>
  <c r="AT15" i="13"/>
  <c r="AT19" i="13"/>
  <c r="AT16" i="13"/>
  <c r="AT20" i="13"/>
  <c r="AT17" i="13"/>
  <c r="AT18" i="13"/>
  <c r="AX16" i="13"/>
  <c r="AX15" i="13"/>
  <c r="AX17" i="13"/>
  <c r="AX18" i="13"/>
  <c r="AX19" i="13"/>
  <c r="AX20" i="13"/>
  <c r="AG18" i="13"/>
  <c r="AG19" i="13"/>
  <c r="AG16" i="13"/>
  <c r="AG17" i="13"/>
  <c r="AG15" i="13"/>
  <c r="AG20" i="13"/>
  <c r="T17" i="13"/>
  <c r="T15" i="13"/>
  <c r="T18" i="13"/>
  <c r="T20" i="13"/>
  <c r="T19" i="13"/>
  <c r="T16" i="13"/>
  <c r="X17" i="13"/>
  <c r="X19" i="13"/>
  <c r="X15" i="13"/>
  <c r="X18" i="13"/>
  <c r="X16" i="13"/>
  <c r="BG19" i="12"/>
  <c r="BG15" i="12"/>
  <c r="BG16" i="12"/>
  <c r="BG17" i="12"/>
  <c r="BG18" i="12"/>
  <c r="BG20" i="12"/>
  <c r="AX17" i="12"/>
  <c r="AX19" i="12"/>
  <c r="AX16" i="12"/>
  <c r="AX18" i="12"/>
  <c r="AX15" i="12"/>
  <c r="AX20" i="12"/>
  <c r="AG19" i="12"/>
  <c r="AG18" i="12"/>
  <c r="AG16" i="12"/>
  <c r="AG17" i="12"/>
  <c r="AG15" i="12"/>
  <c r="AG20" i="12"/>
  <c r="AK19" i="12"/>
  <c r="AK16" i="12"/>
  <c r="AK15" i="12"/>
  <c r="AK18" i="12"/>
  <c r="AK17" i="12"/>
  <c r="AK20" i="12"/>
  <c r="BG19" i="10"/>
  <c r="BG16" i="10"/>
  <c r="BG17" i="10"/>
  <c r="BG15" i="10"/>
  <c r="BG18" i="10"/>
  <c r="BG20" i="10"/>
  <c r="AT16" i="10"/>
  <c r="AT15" i="10"/>
  <c r="AT17" i="10"/>
  <c r="AT19" i="10"/>
  <c r="AT18" i="10"/>
  <c r="AT20" i="10"/>
  <c r="AG19" i="10"/>
  <c r="AG18" i="10"/>
  <c r="AG16" i="10"/>
  <c r="AG17" i="10"/>
  <c r="AG15" i="10"/>
  <c r="AG20" i="10"/>
  <c r="BK19" i="27"/>
  <c r="BK17" i="27"/>
  <c r="BK18" i="27"/>
  <c r="BK16" i="27"/>
  <c r="BK15" i="27"/>
  <c r="BD4" i="27"/>
  <c r="BK20" i="27"/>
  <c r="AG18" i="27"/>
  <c r="AG16" i="27"/>
  <c r="AG19" i="27"/>
  <c r="AG15" i="27"/>
  <c r="AG17" i="27"/>
  <c r="AG20" i="27"/>
  <c r="AK19" i="27"/>
  <c r="AK18" i="27"/>
  <c r="AK16" i="27"/>
  <c r="AK15" i="27"/>
  <c r="AK17" i="27"/>
  <c r="Q4" i="27"/>
  <c r="AG15" i="29"/>
  <c r="AG19" i="29"/>
  <c r="AG16" i="29"/>
  <c r="AG20" i="29"/>
  <c r="AG17" i="29"/>
  <c r="AG18" i="29"/>
  <c r="BG18" i="26"/>
  <c r="BG16" i="26"/>
  <c r="BG19" i="26"/>
  <c r="BG15" i="26"/>
  <c r="BG17" i="26"/>
  <c r="BG20" i="26"/>
  <c r="AT16" i="26"/>
  <c r="AT15" i="26"/>
  <c r="AT17" i="26"/>
  <c r="AT18" i="26"/>
  <c r="AT19" i="26"/>
  <c r="AT20" i="26"/>
  <c r="AQ3" i="26"/>
  <c r="AG18" i="26"/>
  <c r="AG17" i="26"/>
  <c r="AG19" i="26"/>
  <c r="AG16" i="26"/>
  <c r="AG20" i="26"/>
  <c r="AG15" i="26"/>
  <c r="X18" i="26"/>
  <c r="X16" i="26"/>
  <c r="X15" i="26"/>
  <c r="X17" i="26"/>
  <c r="X20" i="26"/>
  <c r="X19" i="26"/>
  <c r="BG19" i="9"/>
  <c r="BG16" i="9"/>
  <c r="BG15" i="9"/>
  <c r="BG17" i="9"/>
  <c r="BG18" i="9"/>
  <c r="BG20" i="9"/>
  <c r="AT19" i="9"/>
  <c r="AT17" i="9"/>
  <c r="AT18" i="9"/>
  <c r="AT16" i="9"/>
  <c r="AT15" i="9"/>
  <c r="AT20" i="9"/>
  <c r="AG17" i="9"/>
  <c r="AG15" i="9"/>
  <c r="AG19" i="9"/>
  <c r="AG18" i="9"/>
  <c r="AG16" i="9"/>
  <c r="AM16" i="9" s="1"/>
  <c r="AG20" i="9"/>
  <c r="AK17" i="9"/>
  <c r="AK16" i="9"/>
  <c r="AK18" i="9"/>
  <c r="AK19" i="9"/>
  <c r="AK15" i="9"/>
  <c r="AK20" i="9"/>
  <c r="T17" i="9"/>
  <c r="T18" i="9"/>
  <c r="T20" i="9"/>
  <c r="T19" i="9"/>
  <c r="T15" i="9"/>
  <c r="T16" i="9"/>
  <c r="AQ4" i="7"/>
  <c r="AQ3" i="7"/>
  <c r="C30" i="29"/>
  <c r="C31" i="29" s="1"/>
  <c r="B6" i="28" s="1"/>
  <c r="K20" i="29"/>
  <c r="BG18" i="29"/>
  <c r="BG16" i="29"/>
  <c r="BG20" i="29"/>
  <c r="BG19" i="29"/>
  <c r="BG17" i="29"/>
  <c r="BG15" i="29"/>
  <c r="AD3" i="29"/>
  <c r="BD3" i="29"/>
  <c r="AT19" i="29"/>
  <c r="AT15" i="29"/>
  <c r="AT17" i="29"/>
  <c r="AT16" i="29"/>
  <c r="AT20" i="29"/>
  <c r="AT18" i="29"/>
  <c r="Z16" i="29"/>
  <c r="AX15" i="29"/>
  <c r="AX18" i="29"/>
  <c r="AX16" i="29"/>
  <c r="AX19" i="29"/>
  <c r="AX20" i="29"/>
  <c r="AX17" i="29"/>
  <c r="AI10" i="7"/>
  <c r="AZ15" i="16"/>
  <c r="AZ19" i="16"/>
  <c r="AZ17" i="27"/>
  <c r="X17" i="17"/>
  <c r="X16" i="17"/>
  <c r="X20" i="17"/>
  <c r="X19" i="17"/>
  <c r="X18" i="17"/>
  <c r="Q4" i="17"/>
  <c r="AQ3" i="17"/>
  <c r="X18" i="16"/>
  <c r="X16" i="16"/>
  <c r="X20" i="16"/>
  <c r="X19" i="16"/>
  <c r="X17" i="16"/>
  <c r="X15" i="16"/>
  <c r="AZ16" i="16"/>
  <c r="AZ18" i="16"/>
  <c r="X17" i="15"/>
  <c r="X16" i="15"/>
  <c r="X18" i="15"/>
  <c r="X20" i="15"/>
  <c r="X19" i="15"/>
  <c r="X15" i="15"/>
  <c r="AQ3" i="15"/>
  <c r="BD4" i="15"/>
  <c r="Q4" i="15"/>
  <c r="Z15" i="13"/>
  <c r="AD3" i="13"/>
  <c r="BM15" i="13"/>
  <c r="X17" i="12"/>
  <c r="X18" i="12"/>
  <c r="X16" i="12"/>
  <c r="X20" i="12"/>
  <c r="X19" i="12"/>
  <c r="X15" i="12"/>
  <c r="BD3" i="12"/>
  <c r="AQ4" i="12"/>
  <c r="Q4" i="12"/>
  <c r="AD3" i="10"/>
  <c r="BD3" i="10"/>
  <c r="Q3" i="10"/>
  <c r="AQ3" i="10"/>
  <c r="X17" i="27"/>
  <c r="X20" i="27"/>
  <c r="X19" i="27"/>
  <c r="X18" i="27"/>
  <c r="X16" i="27"/>
  <c r="AZ20" i="27"/>
  <c r="AR30" i="27"/>
  <c r="AR31" i="27" s="1"/>
  <c r="E7" i="28" s="1"/>
  <c r="AD3" i="26"/>
  <c r="Q4" i="26"/>
  <c r="BD3" i="26"/>
  <c r="AQ3" i="9"/>
  <c r="Q3" i="9"/>
  <c r="BD3" i="9"/>
  <c r="Q4" i="7"/>
  <c r="Q3" i="7"/>
  <c r="BH6" i="7"/>
  <c r="BD4" i="7" s="1"/>
  <c r="AH6" i="7"/>
  <c r="AD4" i="7" s="1"/>
  <c r="B4" i="28"/>
  <c r="B7" i="28"/>
  <c r="B8" i="28"/>
  <c r="B9" i="28"/>
  <c r="B10" i="28"/>
  <c r="B11" i="28"/>
  <c r="C26" i="17"/>
  <c r="H20" i="17"/>
  <c r="H26" i="17" s="1"/>
  <c r="G20" i="17"/>
  <c r="I20" i="17" s="1"/>
  <c r="E20" i="17"/>
  <c r="C20" i="17"/>
  <c r="H19" i="17"/>
  <c r="G19" i="17" s="1"/>
  <c r="I19" i="17" s="1"/>
  <c r="C19" i="17"/>
  <c r="E19" i="17" s="1"/>
  <c r="H18" i="17"/>
  <c r="G18" i="17" s="1"/>
  <c r="I18" i="17" s="1"/>
  <c r="C18" i="17"/>
  <c r="E18" i="17" s="1"/>
  <c r="H17" i="17"/>
  <c r="G17" i="17" s="1"/>
  <c r="I17" i="17" s="1"/>
  <c r="C17" i="17"/>
  <c r="E17" i="17" s="1"/>
  <c r="H16" i="17"/>
  <c r="G16" i="17" s="1"/>
  <c r="I16" i="17" s="1"/>
  <c r="E16" i="17"/>
  <c r="C16" i="17"/>
  <c r="H15" i="17"/>
  <c r="G15" i="17" s="1"/>
  <c r="I15" i="17" s="1"/>
  <c r="C15" i="17"/>
  <c r="E15" i="17" s="1"/>
  <c r="B10" i="17"/>
  <c r="I5" i="17"/>
  <c r="I6" i="17" s="1"/>
  <c r="I4" i="17"/>
  <c r="L3" i="17"/>
  <c r="AZ15" i="29" l="1"/>
  <c r="AZ20" i="16"/>
  <c r="BK16" i="17"/>
  <c r="BM16" i="17" s="1"/>
  <c r="BK15" i="17"/>
  <c r="BM15" i="17" s="1"/>
  <c r="BK19" i="17"/>
  <c r="BK17" i="17"/>
  <c r="BK18" i="17"/>
  <c r="BM18" i="17" s="1"/>
  <c r="BK20" i="17"/>
  <c r="BE30" i="17" s="1"/>
  <c r="BE31" i="17" s="1"/>
  <c r="F13" i="28" s="1"/>
  <c r="AX19" i="17"/>
  <c r="AX16" i="17"/>
  <c r="AX15" i="17"/>
  <c r="AZ15" i="17" s="1"/>
  <c r="AX17" i="17"/>
  <c r="AZ17" i="17" s="1"/>
  <c r="AX18" i="17"/>
  <c r="AX20" i="17"/>
  <c r="T15" i="17"/>
  <c r="T20" i="17"/>
  <c r="T17" i="17"/>
  <c r="Z17" i="17" s="1"/>
  <c r="T16" i="17"/>
  <c r="T19" i="17"/>
  <c r="Z19" i="17" s="1"/>
  <c r="T18" i="17"/>
  <c r="Z18" i="17" s="1"/>
  <c r="BG19" i="16"/>
  <c r="BG17" i="16"/>
  <c r="BG18" i="16"/>
  <c r="BM18" i="16" s="1"/>
  <c r="BG16" i="16"/>
  <c r="BM16" i="16" s="1"/>
  <c r="BG15" i="16"/>
  <c r="BG20" i="16"/>
  <c r="AK18" i="16"/>
  <c r="AM18" i="16" s="1"/>
  <c r="AK19" i="16"/>
  <c r="AM19" i="16" s="1"/>
  <c r="AK16" i="16"/>
  <c r="AK15" i="16"/>
  <c r="AK17" i="16"/>
  <c r="AM17" i="16" s="1"/>
  <c r="AK20" i="16"/>
  <c r="AM20" i="16" s="1"/>
  <c r="T17" i="16"/>
  <c r="Z17" i="16" s="1"/>
  <c r="T16" i="16"/>
  <c r="T18" i="16"/>
  <c r="Z18" i="16" s="1"/>
  <c r="T19" i="16"/>
  <c r="Z19" i="16" s="1"/>
  <c r="T15" i="16"/>
  <c r="T20" i="16"/>
  <c r="BG15" i="15"/>
  <c r="BM15" i="15" s="1"/>
  <c r="BG19" i="15"/>
  <c r="BG18" i="15"/>
  <c r="BG16" i="15"/>
  <c r="BM16" i="15" s="1"/>
  <c r="BG20" i="15"/>
  <c r="BG17" i="15"/>
  <c r="BM17" i="15" s="1"/>
  <c r="AX17" i="15"/>
  <c r="AZ17" i="15" s="1"/>
  <c r="AX19" i="15"/>
  <c r="AZ19" i="15" s="1"/>
  <c r="AX15" i="15"/>
  <c r="AZ15" i="15" s="1"/>
  <c r="AX18" i="15"/>
  <c r="AZ18" i="15" s="1"/>
  <c r="AX16" i="15"/>
  <c r="AX20" i="15"/>
  <c r="AG19" i="15"/>
  <c r="AM19" i="15" s="1"/>
  <c r="AG15" i="15"/>
  <c r="AM15" i="15" s="1"/>
  <c r="AG18" i="15"/>
  <c r="AM18" i="15" s="1"/>
  <c r="AG16" i="15"/>
  <c r="AM16" i="15" s="1"/>
  <c r="AG17" i="15"/>
  <c r="AM17" i="15" s="1"/>
  <c r="AG20" i="15"/>
  <c r="AM20" i="15" s="1"/>
  <c r="T17" i="15"/>
  <c r="T16" i="15"/>
  <c r="Z16" i="15" s="1"/>
  <c r="T18" i="15"/>
  <c r="Z18" i="15" s="1"/>
  <c r="T19" i="15"/>
  <c r="Z19" i="15" s="1"/>
  <c r="T15" i="15"/>
  <c r="T20" i="15"/>
  <c r="AK18" i="13"/>
  <c r="AK19" i="13"/>
  <c r="AM19" i="13" s="1"/>
  <c r="AK16" i="13"/>
  <c r="AK15" i="13"/>
  <c r="AM15" i="13" s="1"/>
  <c r="AK17" i="13"/>
  <c r="AM17" i="13" s="1"/>
  <c r="AK20" i="13"/>
  <c r="BK19" i="12"/>
  <c r="BK17" i="12"/>
  <c r="BK18" i="12"/>
  <c r="BM18" i="12" s="1"/>
  <c r="BK16" i="12"/>
  <c r="BM16" i="12" s="1"/>
  <c r="BK15" i="12"/>
  <c r="BK20" i="12"/>
  <c r="AT17" i="12"/>
  <c r="AZ17" i="12" s="1"/>
  <c r="AT15" i="12"/>
  <c r="AZ15" i="12" s="1"/>
  <c r="AT18" i="12"/>
  <c r="AZ18" i="12" s="1"/>
  <c r="AT19" i="12"/>
  <c r="AZ19" i="12" s="1"/>
  <c r="AT16" i="12"/>
  <c r="AT20" i="12"/>
  <c r="AZ20" i="12" s="1"/>
  <c r="T17" i="12"/>
  <c r="T15" i="12"/>
  <c r="Z15" i="12" s="1"/>
  <c r="T19" i="12"/>
  <c r="Z19" i="12" s="1"/>
  <c r="T16" i="12"/>
  <c r="Z16" i="12" s="1"/>
  <c r="T18" i="12"/>
  <c r="T20" i="12"/>
  <c r="BK19" i="10"/>
  <c r="BK17" i="10"/>
  <c r="BM17" i="10" s="1"/>
  <c r="BK18" i="10"/>
  <c r="BM18" i="10" s="1"/>
  <c r="BK16" i="10"/>
  <c r="BK15" i="10"/>
  <c r="BM15" i="10" s="1"/>
  <c r="BK20" i="10"/>
  <c r="AX17" i="10"/>
  <c r="AX18" i="10"/>
  <c r="AZ18" i="10" s="1"/>
  <c r="AX19" i="10"/>
  <c r="AX16" i="10"/>
  <c r="AZ16" i="10" s="1"/>
  <c r="AX15" i="10"/>
  <c r="AX20" i="10"/>
  <c r="AK19" i="10"/>
  <c r="AM19" i="10" s="1"/>
  <c r="AK17" i="10"/>
  <c r="AM17" i="10" s="1"/>
  <c r="AK16" i="10"/>
  <c r="AK15" i="10"/>
  <c r="AM15" i="10" s="1"/>
  <c r="AK18" i="10"/>
  <c r="AK20" i="10"/>
  <c r="T16" i="10"/>
  <c r="T15" i="10"/>
  <c r="T17" i="10"/>
  <c r="T18" i="10"/>
  <c r="X15" i="10"/>
  <c r="T19" i="10"/>
  <c r="T20" i="10"/>
  <c r="BG18" i="27"/>
  <c r="BM18" i="27" s="1"/>
  <c r="BG19" i="27"/>
  <c r="BM19" i="27" s="1"/>
  <c r="BG16" i="27"/>
  <c r="BM16" i="27" s="1"/>
  <c r="BG15" i="27"/>
  <c r="BM15" i="27" s="1"/>
  <c r="BG17" i="27"/>
  <c r="BM17" i="27" s="1"/>
  <c r="BG20" i="27"/>
  <c r="BE30" i="27" s="1"/>
  <c r="BE31" i="27" s="1"/>
  <c r="F7" i="28" s="1"/>
  <c r="T16" i="27"/>
  <c r="Z16" i="27" s="1"/>
  <c r="T15" i="27"/>
  <c r="Z15" i="27" s="1"/>
  <c r="T17" i="27"/>
  <c r="Z17" i="27" s="1"/>
  <c r="T19" i="27"/>
  <c r="Z19" i="27" s="1"/>
  <c r="T18" i="27"/>
  <c r="Z18" i="27" s="1"/>
  <c r="T20" i="27"/>
  <c r="R30" i="27" s="1"/>
  <c r="R31" i="27" s="1"/>
  <c r="C7" i="28" s="1"/>
  <c r="BK19" i="26"/>
  <c r="BM19" i="26" s="1"/>
  <c r="BK18" i="26"/>
  <c r="BK16" i="26"/>
  <c r="BK15" i="26"/>
  <c r="BM15" i="26" s="1"/>
  <c r="BK17" i="26"/>
  <c r="BM17" i="26" s="1"/>
  <c r="BK20" i="26"/>
  <c r="AX17" i="26"/>
  <c r="AZ17" i="26" s="1"/>
  <c r="AX18" i="26"/>
  <c r="AZ18" i="26" s="1"/>
  <c r="AX19" i="26"/>
  <c r="AZ19" i="26" s="1"/>
  <c r="AX16" i="26"/>
  <c r="AZ16" i="26" s="1"/>
  <c r="AX15" i="26"/>
  <c r="AZ15" i="26" s="1"/>
  <c r="AX20" i="26"/>
  <c r="AZ20" i="26" s="1"/>
  <c r="AK19" i="26"/>
  <c r="AM19" i="26" s="1"/>
  <c r="AK17" i="26"/>
  <c r="AK16" i="26"/>
  <c r="AM16" i="26" s="1"/>
  <c r="AK15" i="26"/>
  <c r="AM15" i="26" s="1"/>
  <c r="AK18" i="26"/>
  <c r="AM18" i="26" s="1"/>
  <c r="AK20" i="26"/>
  <c r="T15" i="26"/>
  <c r="T16" i="26"/>
  <c r="T17" i="26"/>
  <c r="T19" i="26"/>
  <c r="Z19" i="26" s="1"/>
  <c r="T18" i="26"/>
  <c r="T20" i="26"/>
  <c r="BK16" i="9"/>
  <c r="BK15" i="9"/>
  <c r="BM15" i="9" s="1"/>
  <c r="BK17" i="9"/>
  <c r="BK18" i="9"/>
  <c r="BK19" i="9"/>
  <c r="BM19" i="9" s="1"/>
  <c r="BK20" i="9"/>
  <c r="AX19" i="9"/>
  <c r="AX16" i="9"/>
  <c r="AX15" i="9"/>
  <c r="AZ15" i="9" s="1"/>
  <c r="AX17" i="9"/>
  <c r="AZ17" i="9" s="1"/>
  <c r="AX18" i="9"/>
  <c r="AX20" i="9"/>
  <c r="BG17" i="7"/>
  <c r="BG15" i="7"/>
  <c r="BG16" i="7"/>
  <c r="BG18" i="7"/>
  <c r="BG19" i="7"/>
  <c r="BG20" i="7"/>
  <c r="AX19" i="7"/>
  <c r="AX17" i="7"/>
  <c r="AX18" i="7"/>
  <c r="AX16" i="7"/>
  <c r="AX15" i="7"/>
  <c r="AX20" i="7"/>
  <c r="AT18" i="7"/>
  <c r="AZ18" i="7" s="1"/>
  <c r="AT19" i="7"/>
  <c r="AZ19" i="7" s="1"/>
  <c r="AT16" i="7"/>
  <c r="AT15" i="7"/>
  <c r="AZ15" i="7" s="1"/>
  <c r="AT17" i="7"/>
  <c r="AZ17" i="7" s="1"/>
  <c r="AT20" i="7"/>
  <c r="AG16" i="7"/>
  <c r="AG15" i="7"/>
  <c r="AG17" i="7"/>
  <c r="AG18" i="7"/>
  <c r="AG19" i="7"/>
  <c r="AG20" i="7"/>
  <c r="AD3" i="7"/>
  <c r="T19" i="7"/>
  <c r="T17" i="7"/>
  <c r="T18" i="7"/>
  <c r="T16" i="7"/>
  <c r="T15" i="7"/>
  <c r="T20" i="7"/>
  <c r="AZ18" i="29"/>
  <c r="AZ19" i="29"/>
  <c r="AR30" i="29"/>
  <c r="AR31" i="29" s="1"/>
  <c r="E6" i="28" s="1"/>
  <c r="AZ20" i="29"/>
  <c r="AK20" i="29"/>
  <c r="AE30" i="29" s="1"/>
  <c r="AE31" i="29" s="1"/>
  <c r="D6" i="28" s="1"/>
  <c r="AK16" i="29"/>
  <c r="AM16" i="29" s="1"/>
  <c r="AK19" i="29"/>
  <c r="AM19" i="29" s="1"/>
  <c r="AK17" i="29"/>
  <c r="AM17" i="29" s="1"/>
  <c r="AK18" i="29"/>
  <c r="AM18" i="29" s="1"/>
  <c r="AK15" i="29"/>
  <c r="AM15" i="29" s="1"/>
  <c r="AZ16" i="29"/>
  <c r="BK15" i="29"/>
  <c r="BM15" i="29" s="1"/>
  <c r="BK19" i="29"/>
  <c r="BM19" i="29" s="1"/>
  <c r="BK18" i="29"/>
  <c r="BM18" i="29" s="1"/>
  <c r="BK16" i="29"/>
  <c r="BM16" i="29" s="1"/>
  <c r="BK17" i="29"/>
  <c r="BM17" i="29" s="1"/>
  <c r="BK20" i="29"/>
  <c r="BM20" i="29" s="1"/>
  <c r="AZ17" i="29"/>
  <c r="BM18" i="13"/>
  <c r="BM19" i="13"/>
  <c r="BM17" i="17"/>
  <c r="BM19" i="16"/>
  <c r="AM16" i="16"/>
  <c r="Z17" i="13"/>
  <c r="AM19" i="12"/>
  <c r="AM18" i="12"/>
  <c r="AM17" i="27"/>
  <c r="AM16" i="27"/>
  <c r="AM18" i="27"/>
  <c r="BM20" i="17"/>
  <c r="AM19" i="17"/>
  <c r="AZ19" i="17"/>
  <c r="AZ16" i="17"/>
  <c r="AZ18" i="17"/>
  <c r="AM15" i="17"/>
  <c r="AM20" i="17"/>
  <c r="AE30" i="17"/>
  <c r="AE31" i="17" s="1"/>
  <c r="D13" i="28" s="1"/>
  <c r="Z15" i="17"/>
  <c r="Z16" i="17"/>
  <c r="BM19" i="17"/>
  <c r="AM18" i="17"/>
  <c r="AM16" i="17"/>
  <c r="BM20" i="16"/>
  <c r="BE30" i="16"/>
  <c r="BE31" i="16" s="1"/>
  <c r="F12" i="28" s="1"/>
  <c r="Z15" i="16"/>
  <c r="BM15" i="16"/>
  <c r="AM15" i="16"/>
  <c r="Z20" i="16"/>
  <c r="R30" i="16"/>
  <c r="R31" i="16" s="1"/>
  <c r="C12" i="28" s="1"/>
  <c r="AE30" i="16"/>
  <c r="AE31" i="16" s="1"/>
  <c r="D12" i="28" s="1"/>
  <c r="Z16" i="16"/>
  <c r="BM17" i="16"/>
  <c r="BE30" i="15"/>
  <c r="BE31" i="15" s="1"/>
  <c r="F11" i="28" s="1"/>
  <c r="AZ16" i="15"/>
  <c r="BM19" i="15"/>
  <c r="BM18" i="15"/>
  <c r="Z15" i="15"/>
  <c r="Z17" i="15"/>
  <c r="AZ20" i="13"/>
  <c r="AR30" i="13"/>
  <c r="AR31" i="13" s="1"/>
  <c r="E10" i="28" s="1"/>
  <c r="BM16" i="13"/>
  <c r="AZ17" i="13"/>
  <c r="BM17" i="13"/>
  <c r="AZ18" i="13"/>
  <c r="AZ15" i="13"/>
  <c r="Z18" i="13"/>
  <c r="Z20" i="13"/>
  <c r="R30" i="13"/>
  <c r="R31" i="13" s="1"/>
  <c r="C10" i="28" s="1"/>
  <c r="AZ16" i="13"/>
  <c r="Z16" i="13"/>
  <c r="BM20" i="13"/>
  <c r="BE30" i="13"/>
  <c r="BE31" i="13" s="1"/>
  <c r="F10" i="28" s="1"/>
  <c r="AZ19" i="13"/>
  <c r="AM18" i="13"/>
  <c r="AM16" i="13"/>
  <c r="Z19" i="13"/>
  <c r="AZ16" i="12"/>
  <c r="AM15" i="12"/>
  <c r="AM20" i="12"/>
  <c r="AE30" i="12"/>
  <c r="AE31" i="12" s="1"/>
  <c r="D9" i="28" s="1"/>
  <c r="BM15" i="12"/>
  <c r="BM19" i="12"/>
  <c r="BM17" i="12"/>
  <c r="AM16" i="12"/>
  <c r="AM17" i="12"/>
  <c r="Z17" i="12"/>
  <c r="Z18" i="12"/>
  <c r="X18" i="10"/>
  <c r="X16" i="10"/>
  <c r="X20" i="10"/>
  <c r="X19" i="10"/>
  <c r="X17" i="10"/>
  <c r="Z15" i="10"/>
  <c r="AZ15" i="10"/>
  <c r="AZ17" i="10"/>
  <c r="AZ19" i="10"/>
  <c r="BM16" i="10"/>
  <c r="BM19" i="10"/>
  <c r="AM16" i="10"/>
  <c r="AM18" i="10"/>
  <c r="BM20" i="27"/>
  <c r="AM19" i="27"/>
  <c r="AM20" i="27"/>
  <c r="AE30" i="27"/>
  <c r="AE31" i="27" s="1"/>
  <c r="D7" i="28" s="1"/>
  <c r="AM15" i="27"/>
  <c r="BM16" i="26"/>
  <c r="BM18" i="26"/>
  <c r="Z17" i="26"/>
  <c r="Z15" i="26"/>
  <c r="Z16" i="26"/>
  <c r="Z18" i="26"/>
  <c r="AM17" i="26"/>
  <c r="AM15" i="9"/>
  <c r="AM17" i="9"/>
  <c r="BM16" i="9"/>
  <c r="BM17" i="9"/>
  <c r="BM18" i="9"/>
  <c r="AM19" i="9"/>
  <c r="X15" i="9"/>
  <c r="Z15" i="9" s="1"/>
  <c r="X16" i="9"/>
  <c r="Z16" i="9" s="1"/>
  <c r="X20" i="9"/>
  <c r="Z20" i="9" s="1"/>
  <c r="X19" i="9"/>
  <c r="Z19" i="9" s="1"/>
  <c r="X18" i="9"/>
  <c r="Z18" i="9" s="1"/>
  <c r="X17" i="9"/>
  <c r="Z17" i="9" s="1"/>
  <c r="AM18" i="9"/>
  <c r="AM20" i="9"/>
  <c r="AE30" i="9"/>
  <c r="AE31" i="9" s="1"/>
  <c r="D4" i="28" s="1"/>
  <c r="AZ16" i="9"/>
  <c r="AZ18" i="9"/>
  <c r="AZ19" i="9"/>
  <c r="BD3" i="7"/>
  <c r="X16" i="7"/>
  <c r="X15" i="7"/>
  <c r="X19" i="7"/>
  <c r="X17" i="7"/>
  <c r="X18" i="7"/>
  <c r="X20" i="7"/>
  <c r="AZ16" i="7"/>
  <c r="C30" i="17"/>
  <c r="G10" i="17"/>
  <c r="K16" i="17"/>
  <c r="K18" i="17"/>
  <c r="K15" i="17"/>
  <c r="K19" i="17"/>
  <c r="I29" i="17"/>
  <c r="L4" i="17"/>
  <c r="I30" i="17"/>
  <c r="K17" i="17"/>
  <c r="K20" i="17"/>
  <c r="C26" i="27"/>
  <c r="H20" i="27"/>
  <c r="H26" i="27" s="1"/>
  <c r="G20" i="27"/>
  <c r="I20" i="27" s="1"/>
  <c r="E20" i="27"/>
  <c r="K20" i="27" s="1"/>
  <c r="C20" i="27"/>
  <c r="H19" i="27"/>
  <c r="G19" i="27" s="1"/>
  <c r="I19" i="27" s="1"/>
  <c r="C19" i="27"/>
  <c r="E19" i="27" s="1"/>
  <c r="H18" i="27"/>
  <c r="G18" i="27" s="1"/>
  <c r="I18" i="27" s="1"/>
  <c r="C18" i="27"/>
  <c r="E18" i="27" s="1"/>
  <c r="H17" i="27"/>
  <c r="G17" i="27" s="1"/>
  <c r="I17" i="27" s="1"/>
  <c r="C17" i="27"/>
  <c r="E17" i="27" s="1"/>
  <c r="H16" i="27"/>
  <c r="G16" i="27"/>
  <c r="I16" i="27" s="1"/>
  <c r="C16" i="27"/>
  <c r="E16" i="27" s="1"/>
  <c r="K16" i="27" s="1"/>
  <c r="H15" i="27"/>
  <c r="G15" i="27" s="1"/>
  <c r="I15" i="27" s="1"/>
  <c r="C15" i="27"/>
  <c r="E15" i="27" s="1"/>
  <c r="B10" i="27"/>
  <c r="I5" i="27"/>
  <c r="I6" i="27" s="1"/>
  <c r="I4" i="27"/>
  <c r="L3" i="27"/>
  <c r="C26" i="26"/>
  <c r="H20" i="26"/>
  <c r="H26" i="26" s="1"/>
  <c r="G20" i="26"/>
  <c r="I20" i="26" s="1"/>
  <c r="E20" i="26"/>
  <c r="C30" i="26" s="1"/>
  <c r="C20" i="26"/>
  <c r="H19" i="26"/>
  <c r="G19" i="26" s="1"/>
  <c r="I19" i="26" s="1"/>
  <c r="C19" i="26"/>
  <c r="E19" i="26" s="1"/>
  <c r="H18" i="26"/>
  <c r="G18" i="26" s="1"/>
  <c r="I18" i="26" s="1"/>
  <c r="C18" i="26"/>
  <c r="E18" i="26" s="1"/>
  <c r="H17" i="26"/>
  <c r="G17" i="26" s="1"/>
  <c r="I17" i="26" s="1"/>
  <c r="C17" i="26"/>
  <c r="E17" i="26" s="1"/>
  <c r="H16" i="26"/>
  <c r="G16" i="26" s="1"/>
  <c r="I16" i="26" s="1"/>
  <c r="E16" i="26"/>
  <c r="C16" i="26"/>
  <c r="H15" i="26"/>
  <c r="G15" i="26" s="1"/>
  <c r="I15" i="26" s="1"/>
  <c r="C15" i="26"/>
  <c r="E15" i="26" s="1"/>
  <c r="B10" i="26"/>
  <c r="I5" i="26"/>
  <c r="I6" i="26" s="1"/>
  <c r="I4" i="26"/>
  <c r="L3" i="26"/>
  <c r="C26" i="16"/>
  <c r="H20" i="16"/>
  <c r="H26" i="16" s="1"/>
  <c r="C20" i="16"/>
  <c r="B10" i="16" s="1"/>
  <c r="H19" i="16"/>
  <c r="G19" i="16" s="1"/>
  <c r="I19" i="16" s="1"/>
  <c r="C19" i="16"/>
  <c r="E19" i="16" s="1"/>
  <c r="H18" i="16"/>
  <c r="G18" i="16" s="1"/>
  <c r="I18" i="16" s="1"/>
  <c r="E18" i="16"/>
  <c r="C18" i="16"/>
  <c r="H17" i="16"/>
  <c r="G17" i="16" s="1"/>
  <c r="I17" i="16" s="1"/>
  <c r="C17" i="16"/>
  <c r="E17" i="16" s="1"/>
  <c r="H16" i="16"/>
  <c r="G16" i="16" s="1"/>
  <c r="I16" i="16" s="1"/>
  <c r="C16" i="16"/>
  <c r="E16" i="16" s="1"/>
  <c r="H15" i="16"/>
  <c r="G15" i="16" s="1"/>
  <c r="I15" i="16" s="1"/>
  <c r="C15" i="16"/>
  <c r="E15" i="16" s="1"/>
  <c r="I5" i="16"/>
  <c r="I6" i="16" s="1"/>
  <c r="I4" i="16"/>
  <c r="L3" i="16"/>
  <c r="C26" i="15"/>
  <c r="H20" i="15"/>
  <c r="H26" i="15" s="1"/>
  <c r="C20" i="15"/>
  <c r="E20" i="15" s="1"/>
  <c r="H19" i="15"/>
  <c r="G19" i="15" s="1"/>
  <c r="I19" i="15" s="1"/>
  <c r="C19" i="15"/>
  <c r="E19" i="15" s="1"/>
  <c r="H18" i="15"/>
  <c r="G18" i="15" s="1"/>
  <c r="I18" i="15" s="1"/>
  <c r="C18" i="15"/>
  <c r="E18" i="15" s="1"/>
  <c r="H17" i="15"/>
  <c r="G17" i="15" s="1"/>
  <c r="I17" i="15" s="1"/>
  <c r="E17" i="15"/>
  <c r="C17" i="15"/>
  <c r="H16" i="15"/>
  <c r="G16" i="15" s="1"/>
  <c r="I16" i="15" s="1"/>
  <c r="E16" i="15"/>
  <c r="K16" i="15" s="1"/>
  <c r="C16" i="15"/>
  <c r="H15" i="15"/>
  <c r="G15" i="15" s="1"/>
  <c r="I15" i="15" s="1"/>
  <c r="E15" i="15"/>
  <c r="C15" i="15"/>
  <c r="I4" i="15"/>
  <c r="I5" i="15" s="1"/>
  <c r="I6" i="15" s="1"/>
  <c r="L3" i="15"/>
  <c r="C26" i="13"/>
  <c r="H20" i="13"/>
  <c r="H26" i="13" s="1"/>
  <c r="G20" i="13"/>
  <c r="I20" i="13" s="1"/>
  <c r="E20" i="13"/>
  <c r="C20" i="13"/>
  <c r="B10" i="13" s="1"/>
  <c r="H19" i="13"/>
  <c r="G19" i="13" s="1"/>
  <c r="I19" i="13" s="1"/>
  <c r="C19" i="13"/>
  <c r="E19" i="13" s="1"/>
  <c r="H18" i="13"/>
  <c r="G18" i="13" s="1"/>
  <c r="I18" i="13" s="1"/>
  <c r="C18" i="13"/>
  <c r="E18" i="13" s="1"/>
  <c r="H17" i="13"/>
  <c r="G17" i="13" s="1"/>
  <c r="I17" i="13" s="1"/>
  <c r="C17" i="13"/>
  <c r="E17" i="13" s="1"/>
  <c r="H16" i="13"/>
  <c r="G16" i="13"/>
  <c r="I16" i="13" s="1"/>
  <c r="E16" i="13"/>
  <c r="C16" i="13"/>
  <c r="H15" i="13"/>
  <c r="G15" i="13" s="1"/>
  <c r="I15" i="13" s="1"/>
  <c r="C15" i="13"/>
  <c r="E15" i="13" s="1"/>
  <c r="I5" i="13"/>
  <c r="I6" i="13" s="1"/>
  <c r="I4" i="13"/>
  <c r="L3" i="13"/>
  <c r="C26" i="12"/>
  <c r="H20" i="12"/>
  <c r="H26" i="12" s="1"/>
  <c r="C20" i="12"/>
  <c r="E20" i="12" s="1"/>
  <c r="H19" i="12"/>
  <c r="G19" i="12" s="1"/>
  <c r="I19" i="12" s="1"/>
  <c r="C19" i="12"/>
  <c r="E19" i="12" s="1"/>
  <c r="H18" i="12"/>
  <c r="G18" i="12" s="1"/>
  <c r="I18" i="12" s="1"/>
  <c r="E18" i="12"/>
  <c r="C18" i="12"/>
  <c r="H17" i="12"/>
  <c r="G17" i="12" s="1"/>
  <c r="I17" i="12" s="1"/>
  <c r="C17" i="12"/>
  <c r="E17" i="12" s="1"/>
  <c r="H16" i="12"/>
  <c r="G16" i="12" s="1"/>
  <c r="I16" i="12" s="1"/>
  <c r="C16" i="12"/>
  <c r="E16" i="12" s="1"/>
  <c r="H15" i="12"/>
  <c r="G15" i="12" s="1"/>
  <c r="I15" i="12" s="1"/>
  <c r="C15" i="12"/>
  <c r="E15" i="12" s="1"/>
  <c r="B10" i="12"/>
  <c r="I5" i="12"/>
  <c r="I6" i="12" s="1"/>
  <c r="I4" i="12"/>
  <c r="L3" i="12"/>
  <c r="C26" i="10"/>
  <c r="H20" i="10"/>
  <c r="H26" i="10" s="1"/>
  <c r="C20" i="10"/>
  <c r="B10" i="10" s="1"/>
  <c r="H19" i="10"/>
  <c r="G19" i="10" s="1"/>
  <c r="I19" i="10" s="1"/>
  <c r="C19" i="10"/>
  <c r="E19" i="10" s="1"/>
  <c r="H18" i="10"/>
  <c r="G18" i="10" s="1"/>
  <c r="I18" i="10" s="1"/>
  <c r="C18" i="10"/>
  <c r="E18" i="10" s="1"/>
  <c r="H17" i="10"/>
  <c r="G17" i="10" s="1"/>
  <c r="I17" i="10" s="1"/>
  <c r="C17" i="10"/>
  <c r="E17" i="10" s="1"/>
  <c r="H16" i="10"/>
  <c r="G16" i="10"/>
  <c r="I16" i="10" s="1"/>
  <c r="C16" i="10"/>
  <c r="E16" i="10" s="1"/>
  <c r="H15" i="10"/>
  <c r="G15" i="10" s="1"/>
  <c r="I15" i="10" s="1"/>
  <c r="C15" i="10"/>
  <c r="E15" i="10" s="1"/>
  <c r="I4" i="10"/>
  <c r="I5" i="10" s="1"/>
  <c r="I6" i="10" s="1"/>
  <c r="L3" i="10"/>
  <c r="C26" i="9"/>
  <c r="H20" i="9"/>
  <c r="H26" i="9" s="1"/>
  <c r="C20" i="9"/>
  <c r="E20" i="9" s="1"/>
  <c r="H19" i="9"/>
  <c r="G19" i="9" s="1"/>
  <c r="I19" i="9" s="1"/>
  <c r="C19" i="9"/>
  <c r="E19" i="9" s="1"/>
  <c r="H18" i="9"/>
  <c r="G18" i="9" s="1"/>
  <c r="I18" i="9" s="1"/>
  <c r="C18" i="9"/>
  <c r="E18" i="9" s="1"/>
  <c r="H17" i="9"/>
  <c r="G17" i="9" s="1"/>
  <c r="I17" i="9" s="1"/>
  <c r="C17" i="9"/>
  <c r="E17" i="9" s="1"/>
  <c r="H16" i="9"/>
  <c r="G16" i="9" s="1"/>
  <c r="I16" i="9" s="1"/>
  <c r="E16" i="9"/>
  <c r="C16" i="9"/>
  <c r="H15" i="9"/>
  <c r="G15" i="9" s="1"/>
  <c r="I15" i="9" s="1"/>
  <c r="C15" i="9"/>
  <c r="E15" i="9" s="1"/>
  <c r="I5" i="9"/>
  <c r="I6" i="9" s="1"/>
  <c r="I4" i="9"/>
  <c r="L3" i="9"/>
  <c r="C26" i="7"/>
  <c r="C16" i="7"/>
  <c r="C17" i="7"/>
  <c r="C18" i="7"/>
  <c r="C19" i="7"/>
  <c r="C20" i="7"/>
  <c r="C15" i="7"/>
  <c r="I4" i="7"/>
  <c r="I5" i="7" s="1"/>
  <c r="I6" i="7" s="1"/>
  <c r="I3" i="7"/>
  <c r="AR30" i="7" l="1"/>
  <c r="AR31" i="7" s="1"/>
  <c r="E3" i="28" s="1"/>
  <c r="AE30" i="15"/>
  <c r="AE31" i="15" s="1"/>
  <c r="D11" i="28" s="1"/>
  <c r="Z18" i="10"/>
  <c r="Z16" i="10"/>
  <c r="Z18" i="7"/>
  <c r="Z17" i="10"/>
  <c r="Z19" i="10"/>
  <c r="Z20" i="10"/>
  <c r="Z20" i="27"/>
  <c r="AR30" i="26"/>
  <c r="AR31" i="26" s="1"/>
  <c r="BK17" i="7"/>
  <c r="BK19" i="7"/>
  <c r="BM19" i="7" s="1"/>
  <c r="BK15" i="7"/>
  <c r="BM15" i="7" s="1"/>
  <c r="BK18" i="7"/>
  <c r="BK16" i="7"/>
  <c r="BM16" i="7" s="1"/>
  <c r="BK20" i="7"/>
  <c r="AK17" i="7"/>
  <c r="AK19" i="7"/>
  <c r="AK15" i="7"/>
  <c r="AM15" i="7" s="1"/>
  <c r="AK18" i="7"/>
  <c r="AM18" i="7" s="1"/>
  <c r="AK16" i="7"/>
  <c r="AK20" i="7"/>
  <c r="AE30" i="7" s="1"/>
  <c r="AE31" i="7" s="1"/>
  <c r="D3" i="28" s="1"/>
  <c r="AM20" i="29"/>
  <c r="BE30" i="29"/>
  <c r="BE31" i="29" s="1"/>
  <c r="F6" i="28" s="1"/>
  <c r="BM20" i="15"/>
  <c r="AR30" i="12"/>
  <c r="AR31" i="12" s="1"/>
  <c r="E9" i="28" s="1"/>
  <c r="Z20" i="17"/>
  <c r="R30" i="17"/>
  <c r="R31" i="17" s="1"/>
  <c r="C13" i="28" s="1"/>
  <c r="AZ20" i="17"/>
  <c r="AR30" i="17"/>
  <c r="AR31" i="17" s="1"/>
  <c r="E13" i="28" s="1"/>
  <c r="Z20" i="15"/>
  <c r="R30" i="15"/>
  <c r="R31" i="15" s="1"/>
  <c r="C11" i="28" s="1"/>
  <c r="AZ20" i="15"/>
  <c r="AR30" i="15"/>
  <c r="AR31" i="15" s="1"/>
  <c r="E11" i="28" s="1"/>
  <c r="AM20" i="13"/>
  <c r="AE30" i="13"/>
  <c r="AE31" i="13" s="1"/>
  <c r="D10" i="28" s="1"/>
  <c r="Z20" i="12"/>
  <c r="R30" i="12"/>
  <c r="R31" i="12" s="1"/>
  <c r="C9" i="28" s="1"/>
  <c r="BM20" i="12"/>
  <c r="BE30" i="12"/>
  <c r="BE31" i="12" s="1"/>
  <c r="F9" i="28" s="1"/>
  <c r="AM20" i="10"/>
  <c r="AE30" i="10"/>
  <c r="AE31" i="10" s="1"/>
  <c r="D8" i="28" s="1"/>
  <c r="R30" i="10"/>
  <c r="R31" i="10" s="1"/>
  <c r="C8" i="28" s="1"/>
  <c r="BM20" i="10"/>
  <c r="BE30" i="10"/>
  <c r="BE31" i="10" s="1"/>
  <c r="F8" i="28" s="1"/>
  <c r="AZ20" i="10"/>
  <c r="AR30" i="10"/>
  <c r="AR31" i="10" s="1"/>
  <c r="E8" i="28" s="1"/>
  <c r="Z20" i="26"/>
  <c r="R30" i="26"/>
  <c r="R31" i="26" s="1"/>
  <c r="AM20" i="26"/>
  <c r="AE30" i="26"/>
  <c r="AE31" i="26" s="1"/>
  <c r="BM20" i="26"/>
  <c r="BE30" i="26"/>
  <c r="BE31" i="26" s="1"/>
  <c r="R30" i="9"/>
  <c r="R31" i="9" s="1"/>
  <c r="C4" i="28" s="1"/>
  <c r="AZ20" i="9"/>
  <c r="AR30" i="9"/>
  <c r="AR31" i="9" s="1"/>
  <c r="E4" i="28" s="1"/>
  <c r="BM20" i="9"/>
  <c r="BE30" i="9"/>
  <c r="BE31" i="9" s="1"/>
  <c r="F4" i="28" s="1"/>
  <c r="AZ20" i="7"/>
  <c r="Z20" i="7"/>
  <c r="Z19" i="7"/>
  <c r="Z16" i="7"/>
  <c r="Z17" i="7"/>
  <c r="Z15" i="7"/>
  <c r="BM18" i="7"/>
  <c r="BM17" i="7"/>
  <c r="AM16" i="7"/>
  <c r="AM19" i="7"/>
  <c r="AM17" i="7"/>
  <c r="R30" i="7"/>
  <c r="R31" i="7" s="1"/>
  <c r="C3" i="28" s="1"/>
  <c r="C29" i="17"/>
  <c r="C31" i="17" s="1"/>
  <c r="G10" i="27"/>
  <c r="K18" i="27"/>
  <c r="K15" i="27"/>
  <c r="K19" i="27"/>
  <c r="I29" i="27"/>
  <c r="L4" i="27"/>
  <c r="I30" i="27"/>
  <c r="K17" i="27"/>
  <c r="C30" i="27"/>
  <c r="G10" i="26"/>
  <c r="K19" i="26"/>
  <c r="K16" i="26"/>
  <c r="K18" i="26"/>
  <c r="K15" i="26"/>
  <c r="L4" i="26"/>
  <c r="I29" i="26"/>
  <c r="I30" i="26"/>
  <c r="K17" i="26"/>
  <c r="K20" i="26"/>
  <c r="E20" i="16"/>
  <c r="K16" i="16"/>
  <c r="G20" i="16"/>
  <c r="K18" i="16"/>
  <c r="K17" i="16"/>
  <c r="I30" i="16"/>
  <c r="K15" i="16"/>
  <c r="K19" i="16"/>
  <c r="I29" i="16"/>
  <c r="L4" i="16"/>
  <c r="B10" i="15"/>
  <c r="K17" i="15"/>
  <c r="K19" i="15"/>
  <c r="K15" i="15"/>
  <c r="I30" i="15"/>
  <c r="L4" i="15"/>
  <c r="I29" i="15"/>
  <c r="K18" i="15"/>
  <c r="G20" i="15"/>
  <c r="K20" i="13"/>
  <c r="G10" i="13"/>
  <c r="K16" i="13"/>
  <c r="K18" i="13"/>
  <c r="K15" i="13"/>
  <c r="K19" i="13"/>
  <c r="I29" i="13"/>
  <c r="L4" i="13"/>
  <c r="I30" i="13"/>
  <c r="K17" i="13"/>
  <c r="C30" i="13"/>
  <c r="G20" i="12"/>
  <c r="K16" i="12"/>
  <c r="K18" i="12"/>
  <c r="K15" i="12"/>
  <c r="K19" i="12"/>
  <c r="I29" i="12"/>
  <c r="L4" i="12"/>
  <c r="I30" i="12"/>
  <c r="K17" i="12"/>
  <c r="E20" i="10"/>
  <c r="G20" i="10"/>
  <c r="K16" i="10"/>
  <c r="K18" i="10"/>
  <c r="B10" i="9"/>
  <c r="K18" i="9"/>
  <c r="K16" i="9"/>
  <c r="G20" i="9"/>
  <c r="K19" i="10"/>
  <c r="K15" i="10"/>
  <c r="I29" i="10"/>
  <c r="L4" i="10"/>
  <c r="I30" i="10"/>
  <c r="K17" i="10"/>
  <c r="K15" i="9"/>
  <c r="K19" i="9"/>
  <c r="I30" i="9"/>
  <c r="L4" i="9"/>
  <c r="I29" i="9"/>
  <c r="K17" i="9"/>
  <c r="BM20" i="7" l="1"/>
  <c r="BE30" i="7"/>
  <c r="BE31" i="7" s="1"/>
  <c r="F3" i="28" s="1"/>
  <c r="AM20" i="7"/>
  <c r="C29" i="27"/>
  <c r="C31" i="27" s="1"/>
  <c r="C29" i="26"/>
  <c r="C31" i="26" s="1"/>
  <c r="I20" i="16"/>
  <c r="G10" i="16"/>
  <c r="C29" i="16"/>
  <c r="C29" i="15"/>
  <c r="I20" i="15"/>
  <c r="G10" i="15"/>
  <c r="C29" i="13"/>
  <c r="C31" i="13" s="1"/>
  <c r="I20" i="12"/>
  <c r="G10" i="12"/>
  <c r="C29" i="12"/>
  <c r="I20" i="10"/>
  <c r="C30" i="10" s="1"/>
  <c r="G10" i="10"/>
  <c r="K20" i="10"/>
  <c r="I20" i="9"/>
  <c r="G10" i="9"/>
  <c r="C29" i="10"/>
  <c r="C31" i="10" s="1"/>
  <c r="C29" i="9"/>
  <c r="I29" i="7"/>
  <c r="H16" i="7"/>
  <c r="G16" i="7" s="1"/>
  <c r="H17" i="7"/>
  <c r="G17" i="7" s="1"/>
  <c r="H18" i="7"/>
  <c r="G18" i="7" s="1"/>
  <c r="H19" i="7"/>
  <c r="H20" i="7"/>
  <c r="H15" i="7"/>
  <c r="G15" i="7" s="1"/>
  <c r="I18" i="7"/>
  <c r="E16" i="7"/>
  <c r="E17" i="7"/>
  <c r="E18" i="7"/>
  <c r="E19" i="7"/>
  <c r="B10" i="7"/>
  <c r="E15" i="7"/>
  <c r="L4" i="7"/>
  <c r="G20" i="7" l="1"/>
  <c r="G10" i="7" s="1"/>
  <c r="H26" i="7"/>
  <c r="I30" i="7" s="1"/>
  <c r="C29" i="7" s="1"/>
  <c r="C30" i="16"/>
  <c r="C31" i="16" s="1"/>
  <c r="K20" i="16"/>
  <c r="C30" i="15"/>
  <c r="C31" i="15" s="1"/>
  <c r="K20" i="15"/>
  <c r="C30" i="12"/>
  <c r="C31" i="12" s="1"/>
  <c r="K20" i="12"/>
  <c r="C30" i="9"/>
  <c r="C31" i="9" s="1"/>
  <c r="K20" i="9"/>
  <c r="G19" i="7"/>
  <c r="I19" i="7" s="1"/>
  <c r="K19" i="7" s="1"/>
  <c r="K18" i="7"/>
  <c r="I17" i="7"/>
  <c r="K17" i="7" s="1"/>
  <c r="I16" i="7"/>
  <c r="K16" i="7" s="1"/>
  <c r="I15" i="7"/>
  <c r="K15" i="7" s="1"/>
  <c r="E20" i="7"/>
  <c r="B12" i="28" l="1"/>
  <c r="I20" i="7"/>
  <c r="C30" i="7"/>
  <c r="C31" i="7" s="1"/>
  <c r="B3" i="28" s="1"/>
  <c r="K20" i="7"/>
</calcChain>
</file>

<file path=xl/connections.xml><?xml version="1.0" encoding="utf-8"?>
<connections xmlns="http://schemas.openxmlformats.org/spreadsheetml/2006/main">
  <connection id="1" name="20forward.csv" type="4" refreshedVersion="0" background="1">
    <webPr xml="1" sourceData="1" url="C:\Users\hp\Downloads\PlotDigitizer_2.6.9_Windows\PlotDigitizer_Windows\20forward.csv.xml" htmlTables="1" htmlFormat="all"/>
  </connection>
</connections>
</file>

<file path=xl/sharedStrings.xml><?xml version="1.0" encoding="utf-8"?>
<sst xmlns="http://schemas.openxmlformats.org/spreadsheetml/2006/main" count="2791" uniqueCount="76">
  <si>
    <t>dx</t>
  </si>
  <si>
    <t>dy</t>
  </si>
  <si>
    <t xml:space="preserve">Guide vane angle </t>
  </si>
  <si>
    <t>deg</t>
  </si>
  <si>
    <t>Air Density</t>
  </si>
  <si>
    <t>kg/m^3</t>
  </si>
  <si>
    <t>Hub ratio</t>
  </si>
  <si>
    <t>Flow rate</t>
  </si>
  <si>
    <t>m^3/sec</t>
  </si>
  <si>
    <t>Inner diameter</t>
  </si>
  <si>
    <t>m</t>
  </si>
  <si>
    <t>Cross sectional area</t>
  </si>
  <si>
    <t>m/s</t>
  </si>
  <si>
    <t>m^2</t>
  </si>
  <si>
    <t>Flow coeff</t>
  </si>
  <si>
    <t>u</t>
  </si>
  <si>
    <t>Caf</t>
  </si>
  <si>
    <t>Forward Input coeff</t>
  </si>
  <si>
    <t>Flow coeff forward</t>
  </si>
  <si>
    <r>
      <t>F</t>
    </r>
    <r>
      <rPr>
        <sz val="11"/>
        <color theme="1"/>
        <rFont val="Calibri"/>
        <family val="2"/>
        <scheme val="minor"/>
      </rPr>
      <t>f</t>
    </r>
  </si>
  <si>
    <t>pressure drop</t>
  </si>
  <si>
    <t>▲pf</t>
  </si>
  <si>
    <t>Car</t>
  </si>
  <si>
    <r>
      <t>F</t>
    </r>
    <r>
      <rPr>
        <sz val="11"/>
        <color theme="1"/>
        <rFont val="Calibri"/>
        <family val="2"/>
        <scheme val="minor"/>
      </rPr>
      <t>r</t>
    </r>
  </si>
  <si>
    <t>▲pr</t>
  </si>
  <si>
    <r>
      <t>y = -0.3692x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+ 3.2334x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- 9.9211x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+ 11.101x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+ 2.5501x - 0.4597</t>
    </r>
  </si>
  <si>
    <t>tangential velo</t>
  </si>
  <si>
    <t>y= -0.3357x5 + 3.0338x4 - 9.8999x3 + 13.149x2 - 2.1762x - 0.1569</t>
  </si>
  <si>
    <t xml:space="preserve">Ctf </t>
  </si>
  <si>
    <r>
      <t>y = 0.0849x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- 0.7271x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+ 1.9264x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- 1.0196x - 0.0848</t>
    </r>
  </si>
  <si>
    <t xml:space="preserve">Ctr </t>
  </si>
  <si>
    <t>Po</t>
  </si>
  <si>
    <t>Pi</t>
  </si>
  <si>
    <t>effi</t>
  </si>
  <si>
    <t>mean radius</t>
  </si>
  <si>
    <t>tangential velo u</t>
  </si>
  <si>
    <t>Axial flow velo v</t>
  </si>
  <si>
    <t>w</t>
  </si>
  <si>
    <r>
      <t>y= -1.2126x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+ 9.7809x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- 26.612x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+ 24.413x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+ 7.4154x + 0.3595</t>
    </r>
  </si>
  <si>
    <t>Backward Input coeff</t>
  </si>
  <si>
    <t>Flow coeff reverse</t>
  </si>
  <si>
    <t>▲p</t>
  </si>
  <si>
    <t>Tof</t>
  </si>
  <si>
    <t>Tor</t>
  </si>
  <si>
    <t>F</t>
  </si>
  <si>
    <t>y = -0.3078x6 + 2.2651x5 - 4.751x4 + 0.2832x3 + 5.9876x2 + 3.6672x - 0.2951</t>
  </si>
  <si>
    <t>y = 0.9808x6 - 9.1296x5 + 32.097x4 - 52.719x3 + 35.366x2 + 6.8355x + 0.7557</t>
  </si>
  <si>
    <t>y = -0.266x6 + 1.8555x5 - 3.4393x4 - 1.4822x3 + 8.492x2 - 1.321x - 0.0869</t>
  </si>
  <si>
    <t>y= -0.129x6 + 1.0756x5 - 3.0752x4 + 3.1771x3 + 0.0649x2 - 0.7917x - 0.1795</t>
  </si>
  <si>
    <t>rad/sec</t>
  </si>
  <si>
    <t>phi</t>
  </si>
  <si>
    <t>efficiency of the twin turbine without fluidic diode</t>
  </si>
  <si>
    <t>Using Nozzle type</t>
  </si>
  <si>
    <t>Q</t>
  </si>
  <si>
    <t>D/L</t>
  </si>
  <si>
    <t xml:space="preserve">L </t>
  </si>
  <si>
    <t>mm</t>
  </si>
  <si>
    <t>Db</t>
  </si>
  <si>
    <t>Angle</t>
  </si>
  <si>
    <t>Ds</t>
  </si>
  <si>
    <t xml:space="preserve">Vb </t>
  </si>
  <si>
    <t>Vs</t>
  </si>
  <si>
    <t>Head loss</t>
  </si>
  <si>
    <t>Pa</t>
  </si>
  <si>
    <t>velo head</t>
  </si>
  <si>
    <t>m3/s</t>
  </si>
  <si>
    <t>p2-p1</t>
  </si>
  <si>
    <t>p1-p2</t>
  </si>
  <si>
    <t>.</t>
  </si>
  <si>
    <t>y = 1.8555x5 - 3.4393x4 - 1.4822x3 + 8.492x2 - 1.321x - 0.0869</t>
  </si>
  <si>
    <t>NA</t>
  </si>
  <si>
    <t>D/L=0.8 and 12.5</t>
  </si>
  <si>
    <t>D/L=1 and 12.5</t>
  </si>
  <si>
    <t>D/L=0.6 and 12.5</t>
  </si>
  <si>
    <t>D/L=0.5 and 12.5</t>
  </si>
  <si>
    <t>Diodicity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</si>
</sst>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3" borderId="2" xfId="0" applyFill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image" form="unqualified">
              <xsd:complexType>
                <xsd:attribute name="file" form="unqualified" type="xsd:string"/>
              </xsd:complexType>
            </xsd:element>
            <xsd:element minOccurs="0" nillable="true" name="axesnames" form="unqualified">
              <xsd:complexType>
                <xsd:attribute name="x" form="unqualified" type="xsd:string"/>
                <xsd:attribute name="y" form="unqualified" type="xsd:string"/>
              </xsd:complexType>
            </xsd:element>
            <xsd:element minOccurs="0" nillable="true" name="calibpoints" form="unqualified">
              <xsd:complexType>
                <xsd:attribute name="minXaxisX" form="unqualified" type="xsd:double"/>
                <xsd:attribute name="minXaxisY" form="unqualified" type="xsd:double"/>
                <xsd:attribute name="maxXaxisX" form="unqualified" type="xsd:double"/>
                <xsd:attribute name="maxXaxisY" form="unqualified" type="xsd:double"/>
                <xsd:attribute name="minYaxisX" form="unqualified" type="xsd:double"/>
                <xsd:attribute name="minYaxisY" form="unqualified" type="xsd:double"/>
                <xsd:attribute name="maxYaxisX" form="unqualified" type="xsd:double"/>
                <xsd:attribute name="maxYaxisY" form="unqualified" type="xsd:double"/>
                <xsd:attribute name="aX1" form="unqualified" type="xsd:double"/>
                <xsd:attribute name="aX2" form="unqualified" type="xsd:double"/>
                <xsd:attribute name="aY1" form="unqualified" type="xsd:double"/>
                <xsd:attribute name="aY2" form="unqualified" type="xsd:double"/>
                <xsd:attribute name="isXLog" form="unqualified" type="xsd:boolean"/>
                <xsd:attribute name="isYLog" form="unqualified" type="xsd:boolean"/>
              </xsd:complexType>
            </xsd:element>
            <xsd:element minOccurs="0" maxOccurs="unbounded" nillable="true" name="point" form="unqualified">
              <xsd:complexType>
                <xsd:attribute name="n" form="unqualified" type="xsd:integer"/>
                <xsd:attribute name="x" form="unqualified" type="xsd:double"/>
                <xsd:attribute name="y" form="unqualified" type="xsd:double"/>
                <xsd:attribute name="dx" form="unqualified" type="xsd:double"/>
                <xsd:attribute name="dy" form="unqualified" type="xsd:double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xmlMaps" Target="xmlMap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9253543307086615"/>
                  <c:y val="0.389219524642752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forward20Canew!$A$2:$A$15</c:f>
              <c:numCache>
                <c:formatCode>General</c:formatCode>
                <c:ptCount val="14"/>
                <c:pt idx="0">
                  <c:v>1.2461059190031154E-2</c:v>
                </c:pt>
                <c:pt idx="1">
                  <c:v>0.22429906542056077</c:v>
                </c:pt>
                <c:pt idx="2">
                  <c:v>0.36137071651090336</c:v>
                </c:pt>
                <c:pt idx="3">
                  <c:v>0.46105919003115259</c:v>
                </c:pt>
                <c:pt idx="4">
                  <c:v>0.57320872274143297</c:v>
                </c:pt>
                <c:pt idx="5">
                  <c:v>0.66043613707165105</c:v>
                </c:pt>
                <c:pt idx="6">
                  <c:v>0.76012461059190028</c:v>
                </c:pt>
                <c:pt idx="7">
                  <c:v>0.82242990654205606</c:v>
                </c:pt>
                <c:pt idx="8">
                  <c:v>0.95950155763239875</c:v>
                </c:pt>
                <c:pt idx="9">
                  <c:v>1.1214953271028039</c:v>
                </c:pt>
                <c:pt idx="10">
                  <c:v>1.333333333333333</c:v>
                </c:pt>
                <c:pt idx="11">
                  <c:v>1.6822429906542054</c:v>
                </c:pt>
                <c:pt idx="12">
                  <c:v>2.2429906542056073</c:v>
                </c:pt>
                <c:pt idx="13">
                  <c:v>3.3769470404984419</c:v>
                </c:pt>
              </c:numCache>
            </c:numRef>
          </c:xVal>
          <c:yVal>
            <c:numRef>
              <c:f>forward20Canew!$B$2:$B$15</c:f>
              <c:numCache>
                <c:formatCode>General</c:formatCode>
                <c:ptCount val="14"/>
                <c:pt idx="0">
                  <c:v>-0.26153846153845706</c:v>
                </c:pt>
                <c:pt idx="1">
                  <c:v>0.8461538461538467</c:v>
                </c:pt>
                <c:pt idx="2">
                  <c:v>1.815384615384616</c:v>
                </c:pt>
                <c:pt idx="3">
                  <c:v>2.5076923076923094</c:v>
                </c:pt>
                <c:pt idx="4">
                  <c:v>3.3384615384615408</c:v>
                </c:pt>
                <c:pt idx="5">
                  <c:v>4.1692307692307722</c:v>
                </c:pt>
                <c:pt idx="6">
                  <c:v>4.861538461538462</c:v>
                </c:pt>
                <c:pt idx="7">
                  <c:v>5.6923076923076934</c:v>
                </c:pt>
                <c:pt idx="8">
                  <c:v>6.6615384615384627</c:v>
                </c:pt>
                <c:pt idx="9">
                  <c:v>7.6307692307692321</c:v>
                </c:pt>
                <c:pt idx="10">
                  <c:v>8.6000000000000014</c:v>
                </c:pt>
                <c:pt idx="11">
                  <c:v>9.7076923076923087</c:v>
                </c:pt>
                <c:pt idx="12">
                  <c:v>10.400000000000002</c:v>
                </c:pt>
                <c:pt idx="13">
                  <c:v>11.784615384615385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43824"/>
        <c:axId val="463144216"/>
      </c:scatterChart>
      <c:valAx>
        <c:axId val="46314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44216"/>
        <c:crosses val="autoZero"/>
        <c:crossBetween val="midCat"/>
      </c:valAx>
      <c:valAx>
        <c:axId val="463144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4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8019903762029749"/>
                  <c:y val="0.490324074074074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reverse20Canew!$A$2:$A$15</c:f>
              <c:numCache>
                <c:formatCode>General</c:formatCode>
                <c:ptCount val="14"/>
                <c:pt idx="0">
                  <c:v>0.13973781961832521</c:v>
                </c:pt>
                <c:pt idx="1">
                  <c:v>0.24048269491558727</c:v>
                </c:pt>
                <c:pt idx="2">
                  <c:v>0.34118826280930026</c:v>
                </c:pt>
                <c:pt idx="3">
                  <c:v>0.41693362944910672</c:v>
                </c:pt>
                <c:pt idx="4">
                  <c:v>0.51767850474636889</c:v>
                </c:pt>
                <c:pt idx="5">
                  <c:v>0.60588431831135392</c:v>
                </c:pt>
                <c:pt idx="6">
                  <c:v>0.74424637880544797</c:v>
                </c:pt>
                <c:pt idx="7">
                  <c:v>0.8951868084353688</c:v>
                </c:pt>
                <c:pt idx="8">
                  <c:v>1.0460486232581907</c:v>
                </c:pt>
                <c:pt idx="9">
                  <c:v>1.1968318232739135</c:v>
                </c:pt>
                <c:pt idx="10">
                  <c:v>1.3851929010829189</c:v>
                </c:pt>
                <c:pt idx="11">
                  <c:v>1.6989839036182466</c:v>
                </c:pt>
                <c:pt idx="12">
                  <c:v>2.2633596037813724</c:v>
                </c:pt>
                <c:pt idx="13">
                  <c:v>3.4295709596902584</c:v>
                </c:pt>
              </c:numCache>
            </c:numRef>
          </c:xVal>
          <c:yVal>
            <c:numRef>
              <c:f>reverse20Canew!$B$2:$B$15</c:f>
              <c:numCache>
                <c:formatCode>General</c:formatCode>
                <c:ptCount val="14"/>
                <c:pt idx="0">
                  <c:v>2.3157970303545135</c:v>
                </c:pt>
                <c:pt idx="1">
                  <c:v>3.8237834862824371</c:v>
                </c:pt>
                <c:pt idx="2">
                  <c:v>5.1943670060661127</c:v>
                </c:pt>
                <c:pt idx="3">
                  <c:v>6.9780207946972297</c:v>
                </c:pt>
                <c:pt idx="4">
                  <c:v>8.4860072506251534</c:v>
                </c:pt>
                <c:pt idx="5">
                  <c:v>9.9944244367604291</c:v>
                </c:pt>
                <c:pt idx="6">
                  <c:v>11.501118702066307</c:v>
                </c:pt>
                <c:pt idx="7">
                  <c:v>13.144785173309081</c:v>
                </c:pt>
                <c:pt idx="8">
                  <c:v>14.513645772263366</c:v>
                </c:pt>
                <c:pt idx="9">
                  <c:v>15.607700498929155</c:v>
                </c:pt>
                <c:pt idx="10">
                  <c:v>16.563060098828654</c:v>
                </c:pt>
                <c:pt idx="11">
                  <c:v>17.651515332798912</c:v>
                </c:pt>
                <c:pt idx="12">
                  <c:v>18.044341281900955</c:v>
                </c:pt>
                <c:pt idx="13">
                  <c:v>18.279089244906018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39512"/>
        <c:axId val="463137944"/>
      </c:scatterChart>
      <c:valAx>
        <c:axId val="463139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37944"/>
        <c:crosses val="autoZero"/>
        <c:crossBetween val="midCat"/>
      </c:valAx>
      <c:valAx>
        <c:axId val="46313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139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1890069991251094"/>
                  <c:y val="-0.204080635753864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forward20Ctnew!$A$2:$A$22</c:f>
              <c:numCache>
                <c:formatCode>General</c:formatCode>
                <c:ptCount val="21"/>
                <c:pt idx="0">
                  <c:v>-2.2126255519433258E-2</c:v>
                </c:pt>
                <c:pt idx="1">
                  <c:v>5.2559561356688933E-2</c:v>
                </c:pt>
                <c:pt idx="2">
                  <c:v>0.10240186326362277</c:v>
                </c:pt>
                <c:pt idx="3">
                  <c:v>0.18970352758503572</c:v>
                </c:pt>
                <c:pt idx="4">
                  <c:v>0.25223931292153923</c:v>
                </c:pt>
                <c:pt idx="5">
                  <c:v>0.31493037022660009</c:v>
                </c:pt>
                <c:pt idx="6">
                  <c:v>0.40254257848512776</c:v>
                </c:pt>
                <c:pt idx="7">
                  <c:v>0.46523363579018895</c:v>
                </c:pt>
                <c:pt idx="8">
                  <c:v>0.54030763258770431</c:v>
                </c:pt>
                <c:pt idx="9">
                  <c:v>0.59053811441603199</c:v>
                </c:pt>
                <c:pt idx="10">
                  <c:v>0.61584744529089219</c:v>
                </c:pt>
                <c:pt idx="11">
                  <c:v>0.67869377456451074</c:v>
                </c:pt>
                <c:pt idx="12">
                  <c:v>0.74146246785385039</c:v>
                </c:pt>
                <c:pt idx="13">
                  <c:v>0.8043864331117474</c:v>
                </c:pt>
                <c:pt idx="14">
                  <c:v>0.82954049201805047</c:v>
                </c:pt>
                <c:pt idx="15">
                  <c:v>0.94253966713571757</c:v>
                </c:pt>
                <c:pt idx="16">
                  <c:v>1.118152263574167</c:v>
                </c:pt>
                <c:pt idx="17">
                  <c:v>1.3311465864428167</c:v>
                </c:pt>
                <c:pt idx="18">
                  <c:v>1.6690572080159158</c:v>
                </c:pt>
                <c:pt idx="19">
                  <c:v>2.2190305206463199</c:v>
                </c:pt>
                <c:pt idx="20">
                  <c:v>3.3792614876995479</c:v>
                </c:pt>
              </c:numCache>
            </c:numRef>
          </c:xVal>
          <c:yVal>
            <c:numRef>
              <c:f>forward20Ctnew!$B$2:$B$22</c:f>
              <c:numCache>
                <c:formatCode>General</c:formatCode>
                <c:ptCount val="21"/>
                <c:pt idx="0">
                  <c:v>-6.8343219984962289E-2</c:v>
                </c:pt>
                <c:pt idx="1">
                  <c:v>-0.12398696632968509</c:v>
                </c:pt>
                <c:pt idx="2">
                  <c:v>-0.12532375302865795</c:v>
                </c:pt>
                <c:pt idx="3">
                  <c:v>-7.4024563455594716E-2</c:v>
                </c:pt>
                <c:pt idx="4">
                  <c:v>8.5220152059486409E-2</c:v>
                </c:pt>
                <c:pt idx="5">
                  <c:v>0.35174200016709811</c:v>
                </c:pt>
                <c:pt idx="6">
                  <c:v>0.6175954549252225</c:v>
                </c:pt>
                <c:pt idx="7">
                  <c:v>0.8841173030328342</c:v>
                </c:pt>
                <c:pt idx="8">
                  <c:v>1.0966663881694387</c:v>
                </c:pt>
                <c:pt idx="9">
                  <c:v>1.3635224329517914</c:v>
                </c:pt>
                <c:pt idx="10">
                  <c:v>1.6310468710836332</c:v>
                </c:pt>
                <c:pt idx="11">
                  <c:v>2.0048458517837737</c:v>
                </c:pt>
                <c:pt idx="12">
                  <c:v>2.3250062661876516</c:v>
                </c:pt>
                <c:pt idx="13">
                  <c:v>2.7524438131840583</c:v>
                </c:pt>
                <c:pt idx="14">
                  <c:v>2.9126911187233695</c:v>
                </c:pt>
                <c:pt idx="15">
                  <c:v>3.4997075779095983</c:v>
                </c:pt>
                <c:pt idx="16">
                  <c:v>4.2996073189071762</c:v>
                </c:pt>
                <c:pt idx="17">
                  <c:v>5.098504469880524</c:v>
                </c:pt>
                <c:pt idx="18">
                  <c:v>6.1086139192915025</c:v>
                </c:pt>
                <c:pt idx="19">
                  <c:v>7.2739577241206455</c:v>
                </c:pt>
                <c:pt idx="20">
                  <c:v>8.2083716267023146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477216"/>
        <c:axId val="396477608"/>
      </c:scatterChart>
      <c:valAx>
        <c:axId val="39647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77608"/>
        <c:crosses val="autoZero"/>
        <c:crossBetween val="midCat"/>
      </c:valAx>
      <c:valAx>
        <c:axId val="39647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77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0.11068591426071742"/>
                  <c:y val="-0.220192111402741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reverse20Ctnew!$A$2:$A$16</c:f>
              <c:numCache>
                <c:formatCode>General</c:formatCode>
                <c:ptCount val="15"/>
                <c:pt idx="0">
                  <c:v>1.1110575300188108E-2</c:v>
                </c:pt>
                <c:pt idx="1">
                  <c:v>9.8143415151661251E-2</c:v>
                </c:pt>
                <c:pt idx="2">
                  <c:v>0.20998215749626281</c:v>
                </c:pt>
                <c:pt idx="3">
                  <c:v>0.29697641896127702</c:v>
                </c:pt>
                <c:pt idx="4">
                  <c:v>0.40873800453296061</c:v>
                </c:pt>
                <c:pt idx="5">
                  <c:v>0.49565510922505684</c:v>
                </c:pt>
                <c:pt idx="6">
                  <c:v>0.61983893523653377</c:v>
                </c:pt>
                <c:pt idx="7">
                  <c:v>0.75648358007426342</c:v>
                </c:pt>
                <c:pt idx="8">
                  <c:v>0.84332352799344179</c:v>
                </c:pt>
                <c:pt idx="9">
                  <c:v>0.94262429473887266</c:v>
                </c:pt>
                <c:pt idx="10">
                  <c:v>1.128765009403482</c:v>
                </c:pt>
                <c:pt idx="11">
                  <c:v>1.3149828808410091</c:v>
                </c:pt>
                <c:pt idx="12">
                  <c:v>1.6626512996093941</c:v>
                </c:pt>
                <c:pt idx="13">
                  <c:v>2.2586873704007333</c:v>
                </c:pt>
                <c:pt idx="14">
                  <c:v>3.3764189612769453</c:v>
                </c:pt>
              </c:numCache>
            </c:numRef>
          </c:xVal>
          <c:yVal>
            <c:numRef>
              <c:f>reverse20Ctnew!$B$2:$B$16</c:f>
              <c:numCache>
                <c:formatCode>General</c:formatCode>
                <c:ptCount val="15"/>
                <c:pt idx="0">
                  <c:v>-0.16906354515050381</c:v>
                </c:pt>
                <c:pt idx="1">
                  <c:v>-0.27558528428093609</c:v>
                </c:pt>
                <c:pt idx="2">
                  <c:v>-0.32792642140468153</c:v>
                </c:pt>
                <c:pt idx="3">
                  <c:v>-0.38060200668896371</c:v>
                </c:pt>
                <c:pt idx="4">
                  <c:v>-0.32525083612040184</c:v>
                </c:pt>
                <c:pt idx="5">
                  <c:v>-0.27023411371237316</c:v>
                </c:pt>
                <c:pt idx="6">
                  <c:v>-0.21471571906354647</c:v>
                </c:pt>
                <c:pt idx="7">
                  <c:v>-0.2128762541806033</c:v>
                </c:pt>
                <c:pt idx="8">
                  <c:v>-5.0167224080269079E-2</c:v>
                </c:pt>
                <c:pt idx="9">
                  <c:v>5.8862876254179852E-2</c:v>
                </c:pt>
                <c:pt idx="10">
                  <c:v>0.330602006688963</c:v>
                </c:pt>
                <c:pt idx="11">
                  <c:v>0.49464882943143706</c:v>
                </c:pt>
                <c:pt idx="12">
                  <c:v>0.7147157190635447</c:v>
                </c:pt>
                <c:pt idx="13">
                  <c:v>1.045819397993311</c:v>
                </c:pt>
                <c:pt idx="14">
                  <c:v>1.437792642140467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472120"/>
        <c:axId val="396473688"/>
      </c:scatterChart>
      <c:valAx>
        <c:axId val="396472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73688"/>
        <c:crosses val="autoZero"/>
        <c:crossBetween val="midCat"/>
      </c:valAx>
      <c:valAx>
        <c:axId val="39647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72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 Vs Flow Coefficient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plots!$B$1</c:f>
              <c:strCache>
                <c:ptCount val="1"/>
                <c:pt idx="0">
                  <c:v>efficiency of the twin turbine without fluidic diode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plots!$A$3:$A$12</c:f>
              <c:numCache>
                <c:formatCode>General</c:formatCode>
                <c:ptCount val="10"/>
                <c:pt idx="0">
                  <c:v>0.48099999999999998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1.2</c:v>
                </c:pt>
                <c:pt idx="7">
                  <c:v>1.6</c:v>
                </c:pt>
                <c:pt idx="8">
                  <c:v>2.1</c:v>
                </c:pt>
                <c:pt idx="9">
                  <c:v>2.6</c:v>
                </c:pt>
              </c:numCache>
            </c:numRef>
          </c:xVal>
          <c:yVal>
            <c:numRef>
              <c:f>plots!$B$3:$B$12</c:f>
              <c:numCache>
                <c:formatCode>General</c:formatCode>
                <c:ptCount val="10"/>
                <c:pt idx="0">
                  <c:v>0.1720134342008422</c:v>
                </c:pt>
                <c:pt idx="1">
                  <c:v>0.25980434659521273</c:v>
                </c:pt>
                <c:pt idx="2">
                  <c:v>0.27926109919627029</c:v>
                </c:pt>
                <c:pt idx="3">
                  <c:v>0.33376343590941504</c:v>
                </c:pt>
                <c:pt idx="4">
                  <c:v>0.31162102853760815</c:v>
                </c:pt>
                <c:pt idx="5">
                  <c:v>0.25469518473207053</c:v>
                </c:pt>
                <c:pt idx="6">
                  <c:v>0.22108331977486756</c:v>
                </c:pt>
                <c:pt idx="7">
                  <c:v>0.16023206355573294</c:v>
                </c:pt>
                <c:pt idx="8">
                  <c:v>0.10720808548000928</c:v>
                </c:pt>
                <c:pt idx="9">
                  <c:v>7.3383408404839631E-2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478784"/>
        <c:axId val="396474864"/>
      </c:scatterChart>
      <c:valAx>
        <c:axId val="39647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 coefficient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74864"/>
        <c:crosses val="autoZero"/>
        <c:crossBetween val="midCat"/>
      </c:valAx>
      <c:valAx>
        <c:axId val="3964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478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67779090113735785"/>
          <c:y val="0.21626502022234809"/>
          <c:w val="0.31083486439195102"/>
          <c:h val="0.1916891033782067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187325</xdr:colOff>
      <xdr:row>4</xdr:row>
      <xdr:rowOff>101600</xdr:rowOff>
    </xdr:from>
    <xdr:to>
      <xdr:col>12</xdr:col>
      <xdr:colOff>492125</xdr:colOff>
      <xdr:row>19</xdr:row>
      <xdr:rowOff>82550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231775</xdr:colOff>
      <xdr:row>4</xdr:row>
      <xdr:rowOff>101600</xdr:rowOff>
    </xdr:from>
    <xdr:to>
      <xdr:col>12</xdr:col>
      <xdr:colOff>536575</xdr:colOff>
      <xdr:row>19</xdr:row>
      <xdr:rowOff>82550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4</xdr:row>
      <xdr:rowOff>101600</xdr:rowOff>
    </xdr:from>
    <xdr:to>
      <xdr:col>12</xdr:col>
      <xdr:colOff>447675</xdr:colOff>
      <xdr:row>19</xdr:row>
      <xdr:rowOff>82550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187325</xdr:colOff>
      <xdr:row>4</xdr:row>
      <xdr:rowOff>101600</xdr:rowOff>
    </xdr:from>
    <xdr:to>
      <xdr:col>12</xdr:col>
      <xdr:colOff>492125</xdr:colOff>
      <xdr:row>19</xdr:row>
      <xdr:rowOff>82550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6</xdr:row>
      <xdr:rowOff>88900</xdr:rowOff>
    </xdr:from>
    <xdr:to>
      <xdr:col>14</xdr:col>
      <xdr:colOff>276225</xdr:colOff>
      <xdr:row>20</xdr:row>
      <xdr:rowOff>69850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5" name="Table16" displayName="Table16" ref="A1:B15" totalsRowShown="0">
  <autoFilter ref="A1:B15"/>
  <tableColumns count="2">
    <tableColumn id="21" name="dx"/>
    <tableColumn id="22" name="d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17" displayName="Table17" ref="A1:B15" totalsRowShown="0">
  <autoFilter ref="A1:B15"/>
  <tableColumns count="2">
    <tableColumn id="21" name="dx"/>
    <tableColumn id="22" name="d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9" name="Table1" displayName="Table1" ref="A1:B22" totalsRowShown="0">
  <autoFilter ref="A1:B22"/>
  <tableColumns count="2">
    <tableColumn id="21" name="dx"/>
    <tableColumn id="22" name="d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Table111" displayName="Table111" ref="A1:B16" totalsRowShown="0">
  <autoFilter ref="A1:B16"/>
  <tableColumns count="2">
    <tableColumn id="21" name="dx"/>
    <tableColumn id="22" name="d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O16" sqref="O16"/>
    </sheetView>
  </sheetViews>
  <sheetFormatPr defaultRowHeight="14.5" x14ac:dyDescent="0.35"/>
  <cols>
    <col min="1" max="1" width="11.8164062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1.2461059190031154E-2</v>
      </c>
      <c r="B2">
        <v>-0.26153846153845706</v>
      </c>
    </row>
    <row r="3" spans="1:2" x14ac:dyDescent="0.35">
      <c r="A3">
        <v>0.22429906542056077</v>
      </c>
      <c r="B3">
        <v>0.8461538461538467</v>
      </c>
    </row>
    <row r="4" spans="1:2" x14ac:dyDescent="0.35">
      <c r="A4">
        <v>0.36137071651090336</v>
      </c>
      <c r="B4">
        <v>1.815384615384616</v>
      </c>
    </row>
    <row r="5" spans="1:2" x14ac:dyDescent="0.35">
      <c r="A5">
        <v>0.46105919003115259</v>
      </c>
      <c r="B5">
        <v>2.5076923076923094</v>
      </c>
    </row>
    <row r="6" spans="1:2" x14ac:dyDescent="0.35">
      <c r="A6">
        <v>0.57320872274143297</v>
      </c>
      <c r="B6">
        <v>3.3384615384615408</v>
      </c>
    </row>
    <row r="7" spans="1:2" x14ac:dyDescent="0.35">
      <c r="A7">
        <v>0.66043613707165105</v>
      </c>
      <c r="B7">
        <v>4.1692307692307722</v>
      </c>
    </row>
    <row r="8" spans="1:2" x14ac:dyDescent="0.35">
      <c r="A8">
        <v>0.76012461059190028</v>
      </c>
      <c r="B8">
        <v>4.861538461538462</v>
      </c>
    </row>
    <row r="9" spans="1:2" x14ac:dyDescent="0.35">
      <c r="A9">
        <v>0.82242990654205606</v>
      </c>
      <c r="B9">
        <v>5.6923076923076934</v>
      </c>
    </row>
    <row r="10" spans="1:2" x14ac:dyDescent="0.35">
      <c r="A10">
        <v>0.95950155763239875</v>
      </c>
      <c r="B10">
        <v>6.6615384615384627</v>
      </c>
    </row>
    <row r="11" spans="1:2" x14ac:dyDescent="0.35">
      <c r="A11">
        <v>1.1214953271028039</v>
      </c>
      <c r="B11">
        <v>7.6307692307692321</v>
      </c>
    </row>
    <row r="12" spans="1:2" x14ac:dyDescent="0.35">
      <c r="A12">
        <v>1.333333333333333</v>
      </c>
      <c r="B12">
        <v>8.6000000000000014</v>
      </c>
    </row>
    <row r="13" spans="1:2" x14ac:dyDescent="0.35">
      <c r="A13">
        <v>1.6822429906542054</v>
      </c>
      <c r="B13">
        <v>9.7076923076923087</v>
      </c>
    </row>
    <row r="14" spans="1:2" x14ac:dyDescent="0.35">
      <c r="A14">
        <v>2.2429906542056073</v>
      </c>
      <c r="B14">
        <v>10.400000000000002</v>
      </c>
    </row>
    <row r="15" spans="1:2" x14ac:dyDescent="0.35">
      <c r="A15">
        <v>3.3769470404984419</v>
      </c>
      <c r="B15">
        <v>11.784615384615385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O17" sqref="O17"/>
    </sheetView>
  </sheetViews>
  <sheetFormatPr defaultRowHeight="14.5" x14ac:dyDescent="0.35"/>
  <cols>
    <col min="1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0.13973781961832521</v>
      </c>
      <c r="B2">
        <v>2.3157970303545135</v>
      </c>
    </row>
    <row r="3" spans="1:2" x14ac:dyDescent="0.35">
      <c r="A3">
        <v>0.24048269491558727</v>
      </c>
      <c r="B3">
        <v>3.8237834862824371</v>
      </c>
    </row>
    <row r="4" spans="1:2" x14ac:dyDescent="0.35">
      <c r="A4">
        <v>0.34118826280930026</v>
      </c>
      <c r="B4">
        <v>5.1943670060661127</v>
      </c>
    </row>
    <row r="5" spans="1:2" x14ac:dyDescent="0.35">
      <c r="A5">
        <v>0.41693362944910672</v>
      </c>
      <c r="B5">
        <v>6.9780207946972297</v>
      </c>
    </row>
    <row r="6" spans="1:2" x14ac:dyDescent="0.35">
      <c r="A6">
        <v>0.51767850474636889</v>
      </c>
      <c r="B6">
        <v>8.4860072506251534</v>
      </c>
    </row>
    <row r="7" spans="1:2" x14ac:dyDescent="0.35">
      <c r="A7">
        <v>0.60588431831135392</v>
      </c>
      <c r="B7">
        <v>9.9944244367604291</v>
      </c>
    </row>
    <row r="8" spans="1:2" x14ac:dyDescent="0.35">
      <c r="A8">
        <v>0.74424637880544797</v>
      </c>
      <c r="B8">
        <v>11.501118702066307</v>
      </c>
    </row>
    <row r="9" spans="1:2" x14ac:dyDescent="0.35">
      <c r="A9">
        <v>0.8951868084353688</v>
      </c>
      <c r="B9">
        <v>13.144785173309081</v>
      </c>
    </row>
    <row r="10" spans="1:2" x14ac:dyDescent="0.35">
      <c r="A10">
        <v>1.0460486232581907</v>
      </c>
      <c r="B10">
        <v>14.513645772263366</v>
      </c>
    </row>
    <row r="11" spans="1:2" x14ac:dyDescent="0.35">
      <c r="A11">
        <v>1.1968318232739135</v>
      </c>
      <c r="B11">
        <v>15.607700498929155</v>
      </c>
    </row>
    <row r="12" spans="1:2" x14ac:dyDescent="0.35">
      <c r="A12">
        <v>1.3851929010829189</v>
      </c>
      <c r="B12">
        <v>16.563060098828654</v>
      </c>
    </row>
    <row r="13" spans="1:2" x14ac:dyDescent="0.35">
      <c r="A13">
        <v>1.6989839036182466</v>
      </c>
      <c r="B13">
        <v>17.651515332798912</v>
      </c>
    </row>
    <row r="14" spans="1:2" x14ac:dyDescent="0.35">
      <c r="A14">
        <v>2.2633596037813724</v>
      </c>
      <c r="B14">
        <v>18.044341281900955</v>
      </c>
    </row>
    <row r="15" spans="1:2" x14ac:dyDescent="0.35">
      <c r="A15">
        <v>3.4295709596902584</v>
      </c>
      <c r="B15">
        <v>18.279089244906018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8" sqref="E8"/>
    </sheetView>
  </sheetViews>
  <sheetFormatPr defaultRowHeight="14.5" x14ac:dyDescent="0.35"/>
  <cols>
    <col min="1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-2.2126255519433258E-2</v>
      </c>
      <c r="B2">
        <v>-6.8343219984962289E-2</v>
      </c>
    </row>
    <row r="3" spans="1:2" x14ac:dyDescent="0.35">
      <c r="A3">
        <v>5.2559561356688933E-2</v>
      </c>
      <c r="B3">
        <v>-0.12398696632968509</v>
      </c>
    </row>
    <row r="4" spans="1:2" x14ac:dyDescent="0.35">
      <c r="A4">
        <v>0.10240186326362277</v>
      </c>
      <c r="B4">
        <v>-0.12532375302865795</v>
      </c>
    </row>
    <row r="5" spans="1:2" x14ac:dyDescent="0.35">
      <c r="A5">
        <v>0.18970352758503572</v>
      </c>
      <c r="B5">
        <v>-7.4024563455594716E-2</v>
      </c>
    </row>
    <row r="6" spans="1:2" x14ac:dyDescent="0.35">
      <c r="A6">
        <v>0.25223931292153923</v>
      </c>
      <c r="B6">
        <v>8.5220152059486409E-2</v>
      </c>
    </row>
    <row r="7" spans="1:2" x14ac:dyDescent="0.35">
      <c r="A7">
        <v>0.31493037022660009</v>
      </c>
      <c r="B7">
        <v>0.35174200016709811</v>
      </c>
    </row>
    <row r="8" spans="1:2" x14ac:dyDescent="0.35">
      <c r="A8">
        <v>0.40254257848512776</v>
      </c>
      <c r="B8">
        <v>0.6175954549252225</v>
      </c>
    </row>
    <row r="9" spans="1:2" x14ac:dyDescent="0.35">
      <c r="A9">
        <v>0.46523363579018895</v>
      </c>
      <c r="B9">
        <v>0.8841173030328342</v>
      </c>
    </row>
    <row r="10" spans="1:2" x14ac:dyDescent="0.35">
      <c r="A10">
        <v>0.54030763258770431</v>
      </c>
      <c r="B10">
        <v>1.0966663881694387</v>
      </c>
    </row>
    <row r="11" spans="1:2" x14ac:dyDescent="0.35">
      <c r="A11">
        <v>0.59053811441603199</v>
      </c>
      <c r="B11">
        <v>1.3635224329517914</v>
      </c>
    </row>
    <row r="12" spans="1:2" x14ac:dyDescent="0.35">
      <c r="A12">
        <v>0.61584744529089219</v>
      </c>
      <c r="B12">
        <v>1.6310468710836332</v>
      </c>
    </row>
    <row r="13" spans="1:2" x14ac:dyDescent="0.35">
      <c r="A13">
        <v>0.67869377456451074</v>
      </c>
      <c r="B13">
        <v>2.0048458517837737</v>
      </c>
    </row>
    <row r="14" spans="1:2" x14ac:dyDescent="0.35">
      <c r="A14">
        <v>0.74146246785385039</v>
      </c>
      <c r="B14">
        <v>2.3250062661876516</v>
      </c>
    </row>
    <row r="15" spans="1:2" x14ac:dyDescent="0.35">
      <c r="A15">
        <v>0.8043864331117474</v>
      </c>
      <c r="B15">
        <v>2.7524438131840583</v>
      </c>
    </row>
    <row r="16" spans="1:2" x14ac:dyDescent="0.35">
      <c r="A16">
        <v>0.82954049201805047</v>
      </c>
      <c r="B16">
        <v>2.9126911187233695</v>
      </c>
    </row>
    <row r="17" spans="1:2" x14ac:dyDescent="0.35">
      <c r="A17">
        <v>0.94253966713571757</v>
      </c>
      <c r="B17">
        <v>3.4997075779095983</v>
      </c>
    </row>
    <row r="18" spans="1:2" x14ac:dyDescent="0.35">
      <c r="A18">
        <v>1.118152263574167</v>
      </c>
      <c r="B18">
        <v>4.2996073189071762</v>
      </c>
    </row>
    <row r="19" spans="1:2" x14ac:dyDescent="0.35">
      <c r="A19">
        <v>1.3311465864428167</v>
      </c>
      <c r="B19">
        <v>5.098504469880524</v>
      </c>
    </row>
    <row r="20" spans="1:2" x14ac:dyDescent="0.35">
      <c r="A20">
        <v>1.6690572080159158</v>
      </c>
      <c r="B20">
        <v>6.1086139192915025</v>
      </c>
    </row>
    <row r="21" spans="1:2" x14ac:dyDescent="0.35">
      <c r="A21">
        <v>2.2190305206463199</v>
      </c>
      <c r="B21">
        <v>7.2739577241206455</v>
      </c>
    </row>
    <row r="22" spans="1:2" x14ac:dyDescent="0.35">
      <c r="A22">
        <v>3.3792614876995479</v>
      </c>
      <c r="B22">
        <v>8.2083716267023146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12" sqref="E12"/>
    </sheetView>
  </sheetViews>
  <sheetFormatPr defaultRowHeight="14.5" x14ac:dyDescent="0.35"/>
  <cols>
    <col min="1" max="1" width="11.8164062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1.1110575300188108E-2</v>
      </c>
      <c r="B2">
        <v>-0.16906354515050381</v>
      </c>
    </row>
    <row r="3" spans="1:2" x14ac:dyDescent="0.35">
      <c r="A3">
        <v>9.8143415151661251E-2</v>
      </c>
      <c r="B3">
        <v>-0.27558528428093609</v>
      </c>
    </row>
    <row r="4" spans="1:2" x14ac:dyDescent="0.35">
      <c r="A4">
        <v>0.20998215749626281</v>
      </c>
      <c r="B4">
        <v>-0.32792642140468153</v>
      </c>
    </row>
    <row r="5" spans="1:2" x14ac:dyDescent="0.35">
      <c r="A5">
        <v>0.29697641896127702</v>
      </c>
      <c r="B5">
        <v>-0.38060200668896371</v>
      </c>
    </row>
    <row r="6" spans="1:2" x14ac:dyDescent="0.35">
      <c r="A6">
        <v>0.40873800453296061</v>
      </c>
      <c r="B6">
        <v>-0.32525083612040184</v>
      </c>
    </row>
    <row r="7" spans="1:2" x14ac:dyDescent="0.35">
      <c r="A7">
        <v>0.49565510922505684</v>
      </c>
      <c r="B7">
        <v>-0.27023411371237316</v>
      </c>
    </row>
    <row r="8" spans="1:2" x14ac:dyDescent="0.35">
      <c r="A8">
        <v>0.61983893523653377</v>
      </c>
      <c r="B8">
        <v>-0.21471571906354647</v>
      </c>
    </row>
    <row r="9" spans="1:2" x14ac:dyDescent="0.35">
      <c r="A9">
        <v>0.75648358007426342</v>
      </c>
      <c r="B9">
        <v>-0.2128762541806033</v>
      </c>
    </row>
    <row r="10" spans="1:2" x14ac:dyDescent="0.35">
      <c r="A10">
        <v>0.84332352799344179</v>
      </c>
      <c r="B10">
        <v>-5.0167224080269079E-2</v>
      </c>
    </row>
    <row r="11" spans="1:2" x14ac:dyDescent="0.35">
      <c r="A11">
        <v>0.94262429473887266</v>
      </c>
      <c r="B11">
        <v>5.8862876254179852E-2</v>
      </c>
    </row>
    <row r="12" spans="1:2" x14ac:dyDescent="0.35">
      <c r="A12">
        <v>1.128765009403482</v>
      </c>
      <c r="B12">
        <v>0.330602006688963</v>
      </c>
    </row>
    <row r="13" spans="1:2" x14ac:dyDescent="0.35">
      <c r="A13">
        <v>1.3149828808410091</v>
      </c>
      <c r="B13">
        <v>0.49464882943143706</v>
      </c>
    </row>
    <row r="14" spans="1:2" x14ac:dyDescent="0.35">
      <c r="A14">
        <v>1.6626512996093941</v>
      </c>
      <c r="B14">
        <v>0.7147157190635447</v>
      </c>
    </row>
    <row r="15" spans="1:2" x14ac:dyDescent="0.35">
      <c r="A15">
        <v>2.2586873704007333</v>
      </c>
      <c r="B15">
        <v>1.045819397993311</v>
      </c>
    </row>
    <row r="16" spans="1:2" x14ac:dyDescent="0.35">
      <c r="A16">
        <v>3.3764189612769453</v>
      </c>
      <c r="B16">
        <v>1.437792642140467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AU1" workbookViewId="0">
      <selection activeCell="AS21" sqref="AS21"/>
    </sheetView>
  </sheetViews>
  <sheetFormatPr defaultRowHeight="14.5" x14ac:dyDescent="0.35"/>
  <cols>
    <col min="1" max="1" width="10.54296875" customWidth="1"/>
    <col min="2" max="2" width="15.6328125" customWidth="1"/>
    <col min="3" max="3" width="17.1796875" customWidth="1"/>
    <col min="4" max="4" width="16.453125" customWidth="1"/>
    <col min="5" max="5" width="14.08984375" customWidth="1"/>
    <col min="7" max="7" width="19.90625" customWidth="1"/>
    <col min="8" max="8" width="15.08984375" customWidth="1"/>
    <col min="9" max="9" width="12.36328125" customWidth="1"/>
    <col min="11" max="11" width="13" customWidth="1"/>
    <col min="15" max="15" width="5.90625" customWidth="1"/>
    <col min="16" max="16" width="15.453125" bestFit="1" customWidth="1"/>
    <col min="17" max="17" width="13.453125" customWidth="1"/>
    <col min="18" max="18" width="20.6328125" customWidth="1"/>
    <col min="19" max="19" width="11.453125" customWidth="1"/>
    <col min="20" max="20" width="13.453125" customWidth="1"/>
    <col min="21" max="21" width="11.90625" customWidth="1"/>
    <col min="22" max="22" width="12.36328125" customWidth="1"/>
    <col min="23" max="23" width="12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4" t="s">
        <v>2</v>
      </c>
      <c r="C2" s="24"/>
      <c r="D2" s="12">
        <v>20</v>
      </c>
      <c r="E2" s="12" t="s">
        <v>3</v>
      </c>
      <c r="F2" s="16"/>
      <c r="G2" s="24" t="s">
        <v>9</v>
      </c>
      <c r="H2" s="24"/>
      <c r="I2" s="12">
        <v>0.24</v>
      </c>
      <c r="J2" s="12" t="s">
        <v>10</v>
      </c>
      <c r="K2" s="11" t="s">
        <v>14</v>
      </c>
      <c r="L2" s="12">
        <v>0.48099999999999998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4" t="s">
        <v>4</v>
      </c>
      <c r="C3" s="24"/>
      <c r="D3" s="12">
        <v>1.2</v>
      </c>
      <c r="E3" s="12" t="s">
        <v>5</v>
      </c>
      <c r="F3" s="16"/>
      <c r="G3" s="25" t="s">
        <v>34</v>
      </c>
      <c r="H3" s="26"/>
      <c r="I3" s="12">
        <f>(I2+I2*D4)/4</f>
        <v>0.10199999999999999</v>
      </c>
      <c r="J3" s="12" t="s">
        <v>10</v>
      </c>
      <c r="P3" s="19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4" t="s">
        <v>6</v>
      </c>
      <c r="C4" s="24"/>
      <c r="D4" s="12">
        <v>0.7</v>
      </c>
      <c r="E4" s="12"/>
      <c r="F4" s="16"/>
      <c r="G4" s="24" t="s">
        <v>11</v>
      </c>
      <c r="H4" s="24"/>
      <c r="I4" s="12">
        <f>(PI()/4)*(I2^2-I2^2*D4^2)</f>
        <v>2.3071856447963442E-2</v>
      </c>
      <c r="J4" s="12" t="s">
        <v>13</v>
      </c>
      <c r="K4" s="11" t="s">
        <v>37</v>
      </c>
      <c r="L4" s="12">
        <f>I6/I3</f>
        <v>132.51452068575708</v>
      </c>
      <c r="M4" s="12" t="s">
        <v>49</v>
      </c>
      <c r="P4" s="19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4" t="s">
        <v>7</v>
      </c>
      <c r="C5" s="24"/>
      <c r="D5" s="12">
        <v>0.15</v>
      </c>
      <c r="E5" s="12" t="s">
        <v>8</v>
      </c>
      <c r="F5" s="16"/>
      <c r="G5" s="24" t="s">
        <v>36</v>
      </c>
      <c r="H5" s="24"/>
      <c r="I5" s="12">
        <f>D5/I4</f>
        <v>6.5014274138846133</v>
      </c>
      <c r="J5" s="12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B6" s="12"/>
      <c r="C6" s="12"/>
      <c r="D6" s="12"/>
      <c r="E6" s="12"/>
      <c r="F6" s="16"/>
      <c r="G6" s="24" t="s">
        <v>35</v>
      </c>
      <c r="H6" s="24"/>
      <c r="I6" s="12">
        <f>I5/L2</f>
        <v>13.516481109947222</v>
      </c>
      <c r="J6" s="12" t="s">
        <v>12</v>
      </c>
      <c r="Q6">
        <f>L4</f>
        <v>132.51452068575708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132.51452068575708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132.51452068575708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132.51452068575708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1"/>
      <c r="H7" s="1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x14ac:dyDescent="0.35">
      <c r="A8" s="11" t="s">
        <v>16</v>
      </c>
      <c r="B8" s="24" t="s">
        <v>45</v>
      </c>
      <c r="C8" s="24"/>
      <c r="D8" s="24"/>
      <c r="E8" s="24"/>
      <c r="F8" s="11" t="s">
        <v>22</v>
      </c>
      <c r="G8" s="24" t="s">
        <v>46</v>
      </c>
      <c r="H8" s="24"/>
      <c r="I8" s="24"/>
      <c r="J8" s="24"/>
      <c r="K8" s="24"/>
      <c r="P8" s="19"/>
      <c r="Q8" s="24"/>
      <c r="R8" s="24"/>
      <c r="S8" s="24"/>
      <c r="T8" s="24"/>
      <c r="U8" s="19"/>
      <c r="V8" s="24"/>
      <c r="W8" s="24"/>
      <c r="X8" s="24"/>
      <c r="Y8" s="24"/>
      <c r="Z8" s="24"/>
      <c r="AC8" s="19"/>
      <c r="AD8" s="24"/>
      <c r="AE8" s="24"/>
      <c r="AF8" s="24"/>
      <c r="AG8" s="24"/>
      <c r="AH8" s="19"/>
      <c r="AI8" s="24"/>
      <c r="AJ8" s="24"/>
      <c r="AK8" s="24"/>
      <c r="AL8" s="24"/>
      <c r="AM8" s="24"/>
      <c r="AP8" s="19"/>
      <c r="AQ8" s="24"/>
      <c r="AR8" s="24"/>
      <c r="AS8" s="24"/>
      <c r="AT8" s="24"/>
      <c r="AU8" s="19"/>
      <c r="AV8" s="24"/>
      <c r="AW8" s="24"/>
      <c r="AX8" s="24"/>
      <c r="AY8" s="24"/>
      <c r="AZ8" s="24"/>
      <c r="BC8" s="19"/>
      <c r="BD8" s="24"/>
      <c r="BE8" s="24"/>
      <c r="BF8" s="24"/>
      <c r="BG8" s="24"/>
      <c r="BH8" s="19"/>
      <c r="BI8" s="24"/>
      <c r="BJ8" s="24"/>
      <c r="BK8" s="24"/>
      <c r="BL8" s="24"/>
      <c r="BM8" s="24"/>
    </row>
    <row r="9" spans="1:65" x14ac:dyDescent="0.35">
      <c r="A9" s="3"/>
      <c r="F9" s="3"/>
      <c r="G9" s="1"/>
      <c r="H9" s="1"/>
      <c r="P9" s="20"/>
      <c r="U9" s="20"/>
      <c r="V9" s="20"/>
      <c r="W9" s="20"/>
      <c r="AC9" s="20"/>
      <c r="AH9" s="20"/>
      <c r="AI9" s="20"/>
      <c r="AJ9" s="20"/>
      <c r="AP9" s="20"/>
      <c r="AU9" s="20"/>
      <c r="AV9" s="20"/>
      <c r="AW9" s="20"/>
      <c r="BC9" s="20"/>
      <c r="BH9" s="20"/>
      <c r="BI9" s="20"/>
      <c r="BJ9" s="20"/>
    </row>
    <row r="10" spans="1:65" x14ac:dyDescent="0.35">
      <c r="A10" s="11" t="s">
        <v>16</v>
      </c>
      <c r="B10" s="10">
        <f>C20</f>
        <v>1.7697000249715493</v>
      </c>
      <c r="F10" s="11" t="s">
        <v>22</v>
      </c>
      <c r="G10" s="9">
        <f>G20</f>
        <v>1.9741228595588205</v>
      </c>
      <c r="H10" s="1"/>
      <c r="P10" s="19" t="s">
        <v>16</v>
      </c>
      <c r="Q10" s="10">
        <f>R20</f>
        <v>1.8067988698422768</v>
      </c>
      <c r="U10" s="19" t="s">
        <v>22</v>
      </c>
      <c r="V10" s="9">
        <f>V20</f>
        <v>1.9086990332191665</v>
      </c>
      <c r="W10" s="20"/>
      <c r="AC10" s="19" t="s">
        <v>16</v>
      </c>
      <c r="AD10" s="10">
        <f>AE20</f>
        <v>1.868016710881635</v>
      </c>
      <c r="AH10" s="19" t="s">
        <v>22</v>
      </c>
      <c r="AI10" s="9">
        <f>AI20</f>
        <v>1.8035634883156133</v>
      </c>
      <c r="AJ10" s="20"/>
      <c r="AP10" s="19" t="s">
        <v>16</v>
      </c>
      <c r="AQ10" s="10">
        <f>AR20</f>
        <v>2.6858325054704442</v>
      </c>
      <c r="AU10" s="19" t="s">
        <v>22</v>
      </c>
      <c r="AV10" s="9">
        <f>AV20</f>
        <v>0.75570000000000004</v>
      </c>
      <c r="AW10" s="20"/>
      <c r="BC10" s="19" t="s">
        <v>16</v>
      </c>
      <c r="BD10" s="10">
        <f>BE20</f>
        <v>2.6858325054704442</v>
      </c>
      <c r="BH10" s="19" t="s">
        <v>22</v>
      </c>
      <c r="BI10" s="9">
        <f>BI20</f>
        <v>0.75570000000000004</v>
      </c>
      <c r="BJ10" s="20"/>
    </row>
    <row r="13" spans="1:65" x14ac:dyDescent="0.35">
      <c r="A13" s="11" t="s">
        <v>14</v>
      </c>
      <c r="B13" s="11" t="s">
        <v>26</v>
      </c>
      <c r="C13" s="11" t="s">
        <v>17</v>
      </c>
      <c r="D13" s="11" t="s">
        <v>18</v>
      </c>
      <c r="E13" s="11" t="s">
        <v>20</v>
      </c>
      <c r="F13" s="3"/>
      <c r="G13" s="11" t="s">
        <v>39</v>
      </c>
      <c r="H13" s="11" t="s">
        <v>40</v>
      </c>
      <c r="I13" s="11" t="s">
        <v>20</v>
      </c>
      <c r="J13" s="11"/>
      <c r="K13" s="11"/>
      <c r="P13" s="19" t="s">
        <v>14</v>
      </c>
      <c r="Q13" s="19" t="s">
        <v>26</v>
      </c>
      <c r="R13" s="19" t="s">
        <v>17</v>
      </c>
      <c r="S13" s="19" t="s">
        <v>18</v>
      </c>
      <c r="T13" s="19" t="s">
        <v>20</v>
      </c>
      <c r="U13" s="20"/>
      <c r="V13" s="19" t="s">
        <v>39</v>
      </c>
      <c r="W13" s="19" t="s">
        <v>40</v>
      </c>
      <c r="X13" s="19" t="s">
        <v>20</v>
      </c>
      <c r="Y13" s="19"/>
      <c r="Z13" s="19"/>
      <c r="AC13" s="19" t="s">
        <v>14</v>
      </c>
      <c r="AD13" s="19" t="s">
        <v>26</v>
      </c>
      <c r="AE13" s="19" t="s">
        <v>17</v>
      </c>
      <c r="AF13" s="19" t="s">
        <v>18</v>
      </c>
      <c r="AG13" s="19" t="s">
        <v>20</v>
      </c>
      <c r="AH13" s="20"/>
      <c r="AI13" s="19" t="s">
        <v>39</v>
      </c>
      <c r="AJ13" s="19" t="s">
        <v>40</v>
      </c>
      <c r="AK13" s="19" t="s">
        <v>20</v>
      </c>
      <c r="AL13" s="19"/>
      <c r="AM13" s="19"/>
      <c r="AP13" s="19" t="s">
        <v>14</v>
      </c>
      <c r="AQ13" s="19" t="s">
        <v>26</v>
      </c>
      <c r="AR13" s="19" t="s">
        <v>17</v>
      </c>
      <c r="AS13" s="19" t="s">
        <v>18</v>
      </c>
      <c r="AT13" s="19" t="s">
        <v>20</v>
      </c>
      <c r="AU13" s="20"/>
      <c r="AV13" s="19" t="s">
        <v>39</v>
      </c>
      <c r="AW13" s="19" t="s">
        <v>40</v>
      </c>
      <c r="AX13" s="19" t="s">
        <v>20</v>
      </c>
      <c r="AY13" s="19"/>
      <c r="AZ13" s="19"/>
      <c r="BC13" s="19" t="s">
        <v>14</v>
      </c>
      <c r="BD13" s="19" t="s">
        <v>26</v>
      </c>
      <c r="BE13" s="19" t="s">
        <v>17</v>
      </c>
      <c r="BF13" s="19" t="s">
        <v>18</v>
      </c>
      <c r="BG13" s="19" t="s">
        <v>20</v>
      </c>
      <c r="BH13" s="20"/>
      <c r="BI13" s="19" t="s">
        <v>39</v>
      </c>
      <c r="BJ13" s="19" t="s">
        <v>40</v>
      </c>
      <c r="BK13" s="19" t="s">
        <v>20</v>
      </c>
      <c r="BL13" s="19"/>
      <c r="BM13" s="19"/>
    </row>
    <row r="14" spans="1:65" x14ac:dyDescent="0.35">
      <c r="A14" s="17" t="s">
        <v>44</v>
      </c>
      <c r="B14" s="11" t="s">
        <v>15</v>
      </c>
      <c r="C14" s="11" t="s">
        <v>16</v>
      </c>
      <c r="D14" s="17" t="s">
        <v>19</v>
      </c>
      <c r="E14" s="11" t="s">
        <v>21</v>
      </c>
      <c r="F14" s="3"/>
      <c r="G14" s="11" t="s">
        <v>22</v>
      </c>
      <c r="H14" s="17" t="s">
        <v>23</v>
      </c>
      <c r="I14" s="11" t="s">
        <v>24</v>
      </c>
      <c r="J14" s="11"/>
      <c r="K14" s="11" t="s">
        <v>41</v>
      </c>
      <c r="P14" s="17" t="s">
        <v>44</v>
      </c>
      <c r="Q14" s="19" t="s">
        <v>15</v>
      </c>
      <c r="R14" s="19" t="s">
        <v>16</v>
      </c>
      <c r="S14" s="17" t="s">
        <v>19</v>
      </c>
      <c r="T14" s="19" t="s">
        <v>21</v>
      </c>
      <c r="U14" s="20"/>
      <c r="V14" s="19" t="s">
        <v>22</v>
      </c>
      <c r="W14" s="17" t="s">
        <v>23</v>
      </c>
      <c r="X14" s="19" t="s">
        <v>24</v>
      </c>
      <c r="Y14" s="19"/>
      <c r="Z14" s="19" t="s">
        <v>41</v>
      </c>
      <c r="AC14" s="17" t="s">
        <v>44</v>
      </c>
      <c r="AD14" s="19" t="s">
        <v>15</v>
      </c>
      <c r="AE14" s="19" t="s">
        <v>16</v>
      </c>
      <c r="AF14" s="17" t="s">
        <v>19</v>
      </c>
      <c r="AG14" s="19" t="s">
        <v>21</v>
      </c>
      <c r="AH14" s="20"/>
      <c r="AI14" s="19" t="s">
        <v>22</v>
      </c>
      <c r="AJ14" s="17" t="s">
        <v>23</v>
      </c>
      <c r="AK14" s="19" t="s">
        <v>24</v>
      </c>
      <c r="AL14" s="19"/>
      <c r="AM14" s="19" t="s">
        <v>41</v>
      </c>
      <c r="AP14" s="17" t="s">
        <v>44</v>
      </c>
      <c r="AQ14" s="19" t="s">
        <v>15</v>
      </c>
      <c r="AR14" s="19" t="s">
        <v>16</v>
      </c>
      <c r="AS14" s="17" t="s">
        <v>19</v>
      </c>
      <c r="AT14" s="19" t="s">
        <v>21</v>
      </c>
      <c r="AU14" s="20"/>
      <c r="AV14" s="19" t="s">
        <v>22</v>
      </c>
      <c r="AW14" s="17" t="s">
        <v>23</v>
      </c>
      <c r="AX14" s="19" t="s">
        <v>24</v>
      </c>
      <c r="AY14" s="19"/>
      <c r="AZ14" s="19" t="s">
        <v>41</v>
      </c>
      <c r="BC14" s="17" t="s">
        <v>44</v>
      </c>
      <c r="BD14" s="19" t="s">
        <v>15</v>
      </c>
      <c r="BE14" s="19" t="s">
        <v>16</v>
      </c>
      <c r="BF14" s="17" t="s">
        <v>19</v>
      </c>
      <c r="BG14" s="19" t="s">
        <v>21</v>
      </c>
      <c r="BH14" s="20"/>
      <c r="BI14" s="19" t="s">
        <v>22</v>
      </c>
      <c r="BJ14" s="17" t="s">
        <v>23</v>
      </c>
      <c r="BK14" s="19" t="s">
        <v>24</v>
      </c>
      <c r="BL14" s="19"/>
      <c r="BM14" s="19" t="s">
        <v>41</v>
      </c>
    </row>
    <row r="15" spans="1:65" x14ac:dyDescent="0.35">
      <c r="A15" s="12">
        <v>0.48099999999999998</v>
      </c>
      <c r="B15" s="12">
        <v>13.516481110000001</v>
      </c>
      <c r="C15" s="12">
        <f t="shared" ref="C15:C20" si="0" xml:space="preserve"> -0.3078*D15^6 + 2.2651*D15^5 - 4.751*D15^4 + 0.2832*D15^3 + 5.9876*D15^2 + 3.6672*D15 - 0.2951</f>
        <v>0.67321313279999995</v>
      </c>
      <c r="D15" s="12">
        <v>0.2</v>
      </c>
      <c r="E15" s="12">
        <f t="shared" ref="E15:E20" si="1">1.2*B15^2*C15*(D15^2+1)/2</f>
        <v>76.747538030231979</v>
      </c>
      <c r="G15" s="12">
        <f t="shared" ref="G15:G20" si="2" xml:space="preserve"> 0.9808*H15^6 - 9.1296*H15^5 + 32.097*H15^4 - 52.719*H15^3 + 35.366*H15^2 + 6.8355*H15 + 0.7557</f>
        <v>4.4838864264136671</v>
      </c>
      <c r="H15" s="12">
        <f t="shared" ref="H15:H20" si="3">A15-D15</f>
        <v>0.28099999999999997</v>
      </c>
      <c r="I15" s="12">
        <f t="shared" ref="I15:I20" si="4">1.2*B15^2*G15*(H15^2+1)/2</f>
        <v>530.3210729552535</v>
      </c>
      <c r="J15" s="12"/>
      <c r="K15" s="12">
        <f t="shared" ref="K15:K20" si="5">E15-I15</f>
        <v>-453.57353492502153</v>
      </c>
      <c r="P15" s="12">
        <v>0.48099999999999998</v>
      </c>
      <c r="Q15" s="12">
        <v>13.516481110000001</v>
      </c>
      <c r="R15" s="12">
        <f t="shared" ref="R15:R20" si="6" xml:space="preserve"> -0.3078*S15^6 + 2.2651*S15^5 - 4.751*S15^4 + 0.2832*S15^3 + 5.9876*S15^2 + 3.6672*S15 - 0.2951</f>
        <v>0.67321313279999995</v>
      </c>
      <c r="S15" s="12">
        <v>0.2</v>
      </c>
      <c r="T15" s="12">
        <f>(1.2*Q15^2*R15*(S15^2+1)/2) + Q$4</f>
        <v>132.21864306759522</v>
      </c>
      <c r="V15" s="12">
        <f t="shared" ref="V15:V20" si="7" xml:space="preserve"> 0.9808*W15^6 - 9.1296*W15^5 + 32.097*W15^4 - 52.719*W15^3 + 35.366*W15^2 + 6.8355*W15 + 0.7557</f>
        <v>4.4838864264136671</v>
      </c>
      <c r="W15" s="12">
        <f t="shared" ref="W15:W20" si="8">P15-S15</f>
        <v>0.28099999999999997</v>
      </c>
      <c r="X15" s="12">
        <f>1.2*Q15^2*V15*(W15^2+1)/2 + Q$3</f>
        <v>599.10336029020482</v>
      </c>
      <c r="Y15" s="12"/>
      <c r="Z15" s="12">
        <f t="shared" ref="Z15:Z20" si="9">T15-X15</f>
        <v>-466.88471722260959</v>
      </c>
      <c r="AC15" s="12">
        <v>0.48099999999999998</v>
      </c>
      <c r="AD15" s="12">
        <v>13.516481110000001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220.02733123672851</v>
      </c>
      <c r="AI15" s="12">
        <f t="shared" ref="AI15:AI20" si="11" xml:space="preserve"> 0.9808*AJ15^6 - 9.1296*AJ15^5 + 32.097*AJ15^4 - 52.719*AJ15^3 + 35.366*AJ15^2 + 6.8355*AJ15 + 0.7557</f>
        <v>4.4838864264136671</v>
      </c>
      <c r="AJ15" s="12">
        <f t="shared" ref="AJ15:AJ20" si="12">AC15-AF15</f>
        <v>0.28099999999999997</v>
      </c>
      <c r="AK15" s="12">
        <f>1.2*AD15^2*AI15*(AJ15^2+1)/2 + AD$3</f>
        <v>707.98315304151879</v>
      </c>
      <c r="AL15" s="12"/>
      <c r="AM15" s="12">
        <f t="shared" ref="AM15:AM20" si="13">AG15-AK15</f>
        <v>-487.95582180479028</v>
      </c>
      <c r="AP15" s="12">
        <v>0.48099999999999998</v>
      </c>
      <c r="AQ15" s="12">
        <v>13.516481110000001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1339.7278571652037</v>
      </c>
      <c r="AV15" s="12">
        <f t="shared" ref="AV15:AV20" si="15" xml:space="preserve"> 0.9808*AW15^6 - 9.1296*AW15^5 + 32.097*AW15^4 - 52.719*AW15^3 + 35.366*AW15^2 + 6.8355*AW15 + 0.7557</f>
        <v>4.4838864264136671</v>
      </c>
      <c r="AW15" s="12">
        <f t="shared" ref="AW15:AW20" si="16">AP15-AS15</f>
        <v>0.28099999999999997</v>
      </c>
      <c r="AX15" s="12">
        <f>1.2*AQ15^2*AV15*(AW15^2+1)/2 + AQ$3</f>
        <v>2096.3737980743476</v>
      </c>
      <c r="AY15" s="12"/>
      <c r="AZ15" s="12">
        <f t="shared" ref="AZ15:AZ20" si="17">AT15-AX15</f>
        <v>-756.64594090914397</v>
      </c>
      <c r="BC15" s="12">
        <v>0.48099999999999998</v>
      </c>
      <c r="BD15" s="12">
        <v>13.516481110000001</v>
      </c>
      <c r="BE15" s="12">
        <f t="shared" ref="BE15:BE20" si="18" xml:space="preserve"> -0.3078*BF15^6 + 2.2651*BF15^5 - 4.751*BF15^4 + 0.2832*BF15^3 + 5.9876*BF15^2 + 3.6672*BF15 - 0.2951</f>
        <v>0.67321313279999995</v>
      </c>
      <c r="BF15" s="12">
        <v>0.2</v>
      </c>
      <c r="BG15" s="12">
        <f>(1.2*BD15^2*BE15*(BF15^2+1)/2) + BD$4</f>
        <v>35912.202092863969</v>
      </c>
      <c r="BI15" s="12">
        <f t="shared" ref="BI15:BI20" si="19" xml:space="preserve"> 0.9808*BJ15^6 - 9.1296*BJ15^5 + 32.097*BJ15^4 - 52.719*BJ15^3 + 35.366*BJ15^2 + 6.8355*BJ15 + 0.7557</f>
        <v>4.4838864264136671</v>
      </c>
      <c r="BJ15" s="12">
        <f t="shared" ref="BJ15:BJ20" si="20">BC15-BF15</f>
        <v>0.28099999999999997</v>
      </c>
      <c r="BK15" s="12">
        <f>1.2*BD15^2*BI15*(BJ15^2+1)/2 + BD$3</f>
        <v>44965.068322157153</v>
      </c>
      <c r="BL15" s="12"/>
      <c r="BM15" s="12">
        <f t="shared" ref="BM15:BM20" si="21">BG15-BK15</f>
        <v>-9052.866229293184</v>
      </c>
    </row>
    <row r="16" spans="1:65" x14ac:dyDescent="0.35">
      <c r="A16" s="12">
        <v>0.48099999999999998</v>
      </c>
      <c r="B16" s="12">
        <v>13.516481110000001</v>
      </c>
      <c r="C16" s="12">
        <f t="shared" si="0"/>
        <v>1.1149964265880559</v>
      </c>
      <c r="D16" s="12">
        <v>0.27</v>
      </c>
      <c r="E16" s="12">
        <f t="shared" si="1"/>
        <v>131.13277592327833</v>
      </c>
      <c r="G16" s="12">
        <f t="shared" si="2"/>
        <v>3.3371699298625233</v>
      </c>
      <c r="H16" s="12">
        <f t="shared" si="3"/>
        <v>0.21099999999999997</v>
      </c>
      <c r="I16" s="12">
        <f t="shared" si="4"/>
        <v>382.09735509048568</v>
      </c>
      <c r="J16" s="12"/>
      <c r="K16" s="12">
        <f t="shared" si="5"/>
        <v>-250.96457916720735</v>
      </c>
      <c r="P16" s="12">
        <v>0.48099999999999998</v>
      </c>
      <c r="Q16" s="12">
        <v>13.516481110000001</v>
      </c>
      <c r="R16" s="12">
        <f t="shared" si="6"/>
        <v>1.1149964265880559</v>
      </c>
      <c r="S16" s="12">
        <v>0.27</v>
      </c>
      <c r="T16" s="12">
        <f t="shared" ref="T16:T20" si="22">(1.2*Q16^2*R16*(S16^2+1)/2) + Q$4</f>
        <v>186.60388096064156</v>
      </c>
      <c r="V16" s="12">
        <f t="shared" si="7"/>
        <v>3.3371699298625233</v>
      </c>
      <c r="W16" s="12">
        <f t="shared" si="8"/>
        <v>0.21099999999999997</v>
      </c>
      <c r="X16" s="12">
        <f t="shared" ref="X16:X20" si="23">1.2*Q16^2*V16*(W16^2+1)/2 + Q$3</f>
        <v>450.87964242543705</v>
      </c>
      <c r="Y16" s="12"/>
      <c r="Z16" s="12">
        <f t="shared" si="9"/>
        <v>-264.27576146479549</v>
      </c>
      <c r="AC16" s="12">
        <v>0.48099999999999998</v>
      </c>
      <c r="AD16" s="12">
        <v>13.516481110000001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274.41256912977485</v>
      </c>
      <c r="AI16" s="12">
        <f t="shared" si="11"/>
        <v>3.3371699298625233</v>
      </c>
      <c r="AJ16" s="12">
        <f t="shared" si="12"/>
        <v>0.21099999999999997</v>
      </c>
      <c r="AK16" s="12">
        <f t="shared" ref="AK16:AK20" si="25">1.2*AD16^2*AI16*(AJ16^2+1)/2 + AD$3</f>
        <v>559.75943517675091</v>
      </c>
      <c r="AL16" s="12"/>
      <c r="AM16" s="12">
        <f t="shared" si="13"/>
        <v>-285.34686604697606</v>
      </c>
      <c r="AP16" s="12">
        <v>0.48099999999999998</v>
      </c>
      <c r="AQ16" s="12">
        <v>13.516481110000001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1394.1130950582501</v>
      </c>
      <c r="AV16" s="12">
        <f t="shared" si="15"/>
        <v>3.3371699298625233</v>
      </c>
      <c r="AW16" s="12">
        <f t="shared" si="16"/>
        <v>0.21099999999999997</v>
      </c>
      <c r="AX16" s="12">
        <f t="shared" ref="AX16:AX20" si="27">1.2*AQ16^2*AV16*(AW16^2+1)/2 + AQ$3</f>
        <v>1948.1500802095798</v>
      </c>
      <c r="AY16" s="12"/>
      <c r="AZ16" s="12">
        <f t="shared" si="17"/>
        <v>-554.03698515132965</v>
      </c>
      <c r="BC16" s="12">
        <v>0.48099999999999998</v>
      </c>
      <c r="BD16" s="12">
        <v>13.516481110000001</v>
      </c>
      <c r="BE16" s="12">
        <f t="shared" si="18"/>
        <v>1.1149964265880559</v>
      </c>
      <c r="BF16" s="12">
        <v>0.27</v>
      </c>
      <c r="BG16" s="12">
        <f t="shared" ref="BG16:BG20" si="28">(1.2*BD16^2*BE16*(BF16^2+1)/2) + BD$4</f>
        <v>35966.587330757015</v>
      </c>
      <c r="BI16" s="12">
        <f t="shared" si="19"/>
        <v>3.3371699298625233</v>
      </c>
      <c r="BJ16" s="12">
        <f t="shared" si="20"/>
        <v>0.21099999999999997</v>
      </c>
      <c r="BK16" s="12">
        <f t="shared" ref="BK16:BK20" si="29">1.2*BD16^2*BI16*(BJ16^2+1)/2 + BD$3</f>
        <v>44816.84460429239</v>
      </c>
      <c r="BL16" s="12"/>
      <c r="BM16" s="12">
        <f t="shared" si="21"/>
        <v>-8850.2572735353751</v>
      </c>
    </row>
    <row r="17" spans="1:65" x14ac:dyDescent="0.35">
      <c r="A17" s="12">
        <v>0.48099999999999998</v>
      </c>
      <c r="B17" s="12">
        <v>13.516481110000001</v>
      </c>
      <c r="C17" s="12">
        <f t="shared" si="0"/>
        <v>0.85666281909629594</v>
      </c>
      <c r="D17" s="12">
        <v>0.23</v>
      </c>
      <c r="E17" s="12">
        <f t="shared" si="1"/>
        <v>98.872514170015563</v>
      </c>
      <c r="G17" s="12">
        <f t="shared" si="2"/>
        <v>3.9843920118438465</v>
      </c>
      <c r="H17" s="12">
        <f t="shared" si="3"/>
        <v>0.251</v>
      </c>
      <c r="I17" s="12">
        <f t="shared" si="4"/>
        <v>464.27389794932935</v>
      </c>
      <c r="J17" s="12"/>
      <c r="K17" s="12">
        <f t="shared" si="5"/>
        <v>-365.40138377931379</v>
      </c>
      <c r="P17" s="12">
        <v>0.48099999999999998</v>
      </c>
      <c r="Q17" s="12">
        <v>13.516481110000001</v>
      </c>
      <c r="R17" s="12">
        <f t="shared" si="6"/>
        <v>1.3183871067999997</v>
      </c>
      <c r="S17" s="12">
        <v>0.3</v>
      </c>
      <c r="T17" s="12">
        <f t="shared" si="22"/>
        <v>212.99555763271331</v>
      </c>
      <c r="V17" s="12">
        <f t="shared" si="7"/>
        <v>2.8716511104267122</v>
      </c>
      <c r="W17" s="12">
        <f t="shared" si="8"/>
        <v>0.18099999999999999</v>
      </c>
      <c r="X17" s="12">
        <f t="shared" si="23"/>
        <v>393.87709848920008</v>
      </c>
      <c r="Y17" s="12"/>
      <c r="Z17" s="12">
        <f t="shared" si="9"/>
        <v>-180.88154085648677</v>
      </c>
      <c r="AC17" s="12">
        <v>0.48099999999999998</v>
      </c>
      <c r="AD17" s="12">
        <v>13.516481110000001</v>
      </c>
      <c r="AE17" s="12">
        <f t="shared" si="10"/>
        <v>1.3183871067999997</v>
      </c>
      <c r="AF17" s="12">
        <v>0.3</v>
      </c>
      <c r="AG17" s="12">
        <f t="shared" si="24"/>
        <v>300.8042458018466</v>
      </c>
      <c r="AI17" s="12">
        <f t="shared" si="11"/>
        <v>2.8716511104267122</v>
      </c>
      <c r="AJ17" s="12">
        <f t="shared" si="12"/>
        <v>0.18099999999999999</v>
      </c>
      <c r="AK17" s="12">
        <f t="shared" si="25"/>
        <v>502.75689124051394</v>
      </c>
      <c r="AL17" s="12"/>
      <c r="AM17" s="12">
        <f t="shared" si="13"/>
        <v>-201.95264543866733</v>
      </c>
      <c r="AP17" s="12">
        <v>0.48099999999999998</v>
      </c>
      <c r="AQ17" s="12">
        <v>13.516481110000001</v>
      </c>
      <c r="AR17" s="12">
        <f t="shared" si="14"/>
        <v>1.3183871067999997</v>
      </c>
      <c r="AS17" s="12">
        <v>0.3</v>
      </c>
      <c r="AT17" s="12">
        <f t="shared" si="26"/>
        <v>1420.5047717303219</v>
      </c>
      <c r="AV17" s="12">
        <f t="shared" si="15"/>
        <v>2.8716511104267122</v>
      </c>
      <c r="AW17" s="12">
        <f t="shared" si="16"/>
        <v>0.18099999999999999</v>
      </c>
      <c r="AX17" s="12">
        <f t="shared" si="27"/>
        <v>1891.1475362733427</v>
      </c>
      <c r="AY17" s="12"/>
      <c r="AZ17" s="12">
        <f t="shared" si="17"/>
        <v>-470.6427645430208</v>
      </c>
      <c r="BC17" s="12">
        <v>0.48099999999999998</v>
      </c>
      <c r="BD17" s="12">
        <v>13.516481110000001</v>
      </c>
      <c r="BE17" s="12">
        <f t="shared" si="18"/>
        <v>1.3183871067999997</v>
      </c>
      <c r="BF17" s="12">
        <v>0.3</v>
      </c>
      <c r="BG17" s="12">
        <f t="shared" si="28"/>
        <v>35992.979007429087</v>
      </c>
      <c r="BI17" s="12">
        <f t="shared" si="19"/>
        <v>2.8716511104267122</v>
      </c>
      <c r="BJ17" s="12">
        <f t="shared" si="20"/>
        <v>0.18099999999999999</v>
      </c>
      <c r="BK17" s="12">
        <f t="shared" si="29"/>
        <v>44759.842060356146</v>
      </c>
      <c r="BL17" s="12"/>
      <c r="BM17" s="12">
        <f t="shared" si="21"/>
        <v>-8766.8630529270595</v>
      </c>
    </row>
    <row r="18" spans="1:65" x14ac:dyDescent="0.35">
      <c r="A18" s="12">
        <v>0.48099999999999998</v>
      </c>
      <c r="B18" s="12">
        <v>13.516481110000001</v>
      </c>
      <c r="C18" s="12">
        <f t="shared" si="0"/>
        <v>1.6740794179968745</v>
      </c>
      <c r="D18" s="12">
        <v>0.35</v>
      </c>
      <c r="E18" s="12">
        <f t="shared" si="1"/>
        <v>205.98753504761501</v>
      </c>
      <c r="G18" s="12">
        <f t="shared" si="2"/>
        <v>2.1486546221046314</v>
      </c>
      <c r="H18" s="12">
        <f t="shared" si="3"/>
        <v>0.13100000000000001</v>
      </c>
      <c r="I18" s="12">
        <f t="shared" si="4"/>
        <v>239.57133118167613</v>
      </c>
      <c r="J18" s="12"/>
      <c r="K18" s="12">
        <f t="shared" si="5"/>
        <v>-33.583796134061117</v>
      </c>
      <c r="P18" s="12">
        <v>0.48099999999999998</v>
      </c>
      <c r="Q18" s="12">
        <v>13.516481110000001</v>
      </c>
      <c r="R18" s="12">
        <f t="shared" si="6"/>
        <v>1.6740794179968745</v>
      </c>
      <c r="S18" s="12">
        <v>0.35</v>
      </c>
      <c r="T18" s="12">
        <f t="shared" si="22"/>
        <v>261.45864008497824</v>
      </c>
      <c r="V18" s="12">
        <f t="shared" si="7"/>
        <v>2.1486546221046314</v>
      </c>
      <c r="W18" s="12">
        <f t="shared" si="8"/>
        <v>0.13100000000000001</v>
      </c>
      <c r="X18" s="12">
        <f t="shared" si="23"/>
        <v>308.35361851662748</v>
      </c>
      <c r="Y18" s="12"/>
      <c r="Z18" s="12">
        <f t="shared" si="9"/>
        <v>-46.894978431649236</v>
      </c>
      <c r="AC18" s="12">
        <v>0.48099999999999998</v>
      </c>
      <c r="AD18" s="12">
        <v>13.516481110000001</v>
      </c>
      <c r="AE18" s="12">
        <f t="shared" si="10"/>
        <v>1.6740794179968745</v>
      </c>
      <c r="AF18" s="12">
        <v>0.35</v>
      </c>
      <c r="AG18" s="12">
        <f t="shared" si="24"/>
        <v>349.26732825411159</v>
      </c>
      <c r="AI18" s="12">
        <f t="shared" si="11"/>
        <v>2.1486546221046314</v>
      </c>
      <c r="AJ18" s="12">
        <f t="shared" si="12"/>
        <v>0.13100000000000001</v>
      </c>
      <c r="AK18" s="12">
        <f t="shared" si="25"/>
        <v>417.23341126794139</v>
      </c>
      <c r="AL18" s="12"/>
      <c r="AM18" s="12">
        <f t="shared" si="13"/>
        <v>-67.966083013829802</v>
      </c>
      <c r="AP18" s="12">
        <v>0.48099999999999998</v>
      </c>
      <c r="AQ18" s="12">
        <v>13.516481110000001</v>
      </c>
      <c r="AR18" s="12">
        <f t="shared" si="14"/>
        <v>1.6740794179968745</v>
      </c>
      <c r="AS18" s="12">
        <v>0.35</v>
      </c>
      <c r="AT18" s="12">
        <f t="shared" si="26"/>
        <v>1468.9678541825867</v>
      </c>
      <c r="AV18" s="12">
        <f t="shared" si="15"/>
        <v>2.1486546221046314</v>
      </c>
      <c r="AW18" s="12">
        <f t="shared" si="16"/>
        <v>0.13100000000000001</v>
      </c>
      <c r="AX18" s="12">
        <f t="shared" si="27"/>
        <v>1805.6240563007702</v>
      </c>
      <c r="AY18" s="12"/>
      <c r="AZ18" s="12">
        <f t="shared" si="17"/>
        <v>-336.6562021181835</v>
      </c>
      <c r="BC18" s="12">
        <v>0.48099999999999998</v>
      </c>
      <c r="BD18" s="12">
        <v>13.516481110000001</v>
      </c>
      <c r="BE18" s="12">
        <f t="shared" si="18"/>
        <v>1.6740794179968745</v>
      </c>
      <c r="BF18" s="12">
        <v>0.35</v>
      </c>
      <c r="BG18" s="12">
        <f t="shared" si="28"/>
        <v>36041.442089881348</v>
      </c>
      <c r="BI18" s="12">
        <f t="shared" si="19"/>
        <v>2.1486546221046314</v>
      </c>
      <c r="BJ18" s="12">
        <f t="shared" si="20"/>
        <v>0.13100000000000001</v>
      </c>
      <c r="BK18" s="12">
        <f t="shared" si="29"/>
        <v>44674.318580383573</v>
      </c>
      <c r="BL18" s="12"/>
      <c r="BM18" s="12">
        <f t="shared" si="21"/>
        <v>-8632.8764905022254</v>
      </c>
    </row>
    <row r="19" spans="1:65" x14ac:dyDescent="0.35">
      <c r="A19" s="12">
        <v>0.48099999999999998</v>
      </c>
      <c r="B19" s="12">
        <v>13.516481110000001</v>
      </c>
      <c r="C19" s="12">
        <f t="shared" si="0"/>
        <v>1.7475255629627389</v>
      </c>
      <c r="D19" s="12">
        <v>0.36</v>
      </c>
      <c r="E19" s="12">
        <f t="shared" si="1"/>
        <v>216.38480232025623</v>
      </c>
      <c r="G19" s="12">
        <f t="shared" si="2"/>
        <v>2.0138407385033714</v>
      </c>
      <c r="H19" s="12">
        <f t="shared" si="3"/>
        <v>0.121</v>
      </c>
      <c r="I19" s="12">
        <f t="shared" si="4"/>
        <v>223.98351897896609</v>
      </c>
      <c r="J19" s="12"/>
      <c r="K19" s="12">
        <f t="shared" si="5"/>
        <v>-7.5987166587098613</v>
      </c>
      <c r="P19" s="12">
        <v>0.48099999999999998</v>
      </c>
      <c r="Q19" s="12">
        <v>13.516481110000001</v>
      </c>
      <c r="R19" s="12">
        <f t="shared" si="6"/>
        <v>1.7475255629627389</v>
      </c>
      <c r="S19" s="12">
        <v>0.36</v>
      </c>
      <c r="T19" s="12">
        <f t="shared" si="22"/>
        <v>271.85590735761946</v>
      </c>
      <c r="V19" s="12">
        <f t="shared" si="7"/>
        <v>2.0138407385033714</v>
      </c>
      <c r="W19" s="12">
        <f t="shared" si="8"/>
        <v>0.121</v>
      </c>
      <c r="X19" s="12">
        <f t="shared" si="23"/>
        <v>292.76580631391744</v>
      </c>
      <c r="Y19" s="12"/>
      <c r="Z19" s="12">
        <f t="shared" si="9"/>
        <v>-20.90989895629798</v>
      </c>
      <c r="AC19" s="12">
        <v>0.48099999999999998</v>
      </c>
      <c r="AD19" s="12">
        <v>13.516481110000001</v>
      </c>
      <c r="AE19" s="12">
        <f t="shared" si="10"/>
        <v>1.7475255629627389</v>
      </c>
      <c r="AF19" s="12">
        <v>0.36</v>
      </c>
      <c r="AG19" s="12">
        <f t="shared" si="24"/>
        <v>359.66459552675281</v>
      </c>
      <c r="AI19" s="12">
        <f t="shared" si="11"/>
        <v>2.0138407385033714</v>
      </c>
      <c r="AJ19" s="12">
        <f t="shared" si="12"/>
        <v>0.121</v>
      </c>
      <c r="AK19" s="12">
        <f t="shared" si="25"/>
        <v>401.64559906523129</v>
      </c>
      <c r="AL19" s="12"/>
      <c r="AM19" s="12">
        <f t="shared" si="13"/>
        <v>-41.98100353847849</v>
      </c>
      <c r="AP19" s="12">
        <v>0.48099999999999998</v>
      </c>
      <c r="AQ19" s="12">
        <v>13.516481110000001</v>
      </c>
      <c r="AR19" s="12">
        <f t="shared" si="14"/>
        <v>1.7475255629627389</v>
      </c>
      <c r="AS19" s="12">
        <v>0.36</v>
      </c>
      <c r="AT19" s="12">
        <f t="shared" si="26"/>
        <v>1479.3651214552281</v>
      </c>
      <c r="AV19" s="12">
        <f t="shared" si="15"/>
        <v>2.0138407385033714</v>
      </c>
      <c r="AW19" s="12">
        <f t="shared" si="16"/>
        <v>0.121</v>
      </c>
      <c r="AX19" s="12">
        <f t="shared" si="27"/>
        <v>1790.03624409806</v>
      </c>
      <c r="AY19" s="12"/>
      <c r="AZ19" s="12">
        <f t="shared" si="17"/>
        <v>-310.67112264283196</v>
      </c>
      <c r="BC19" s="12">
        <v>0.48099999999999998</v>
      </c>
      <c r="BD19" s="12">
        <v>13.516481110000001</v>
      </c>
      <c r="BE19" s="12">
        <f t="shared" si="18"/>
        <v>1.7475255629627389</v>
      </c>
      <c r="BF19" s="12">
        <v>0.36</v>
      </c>
      <c r="BG19" s="12">
        <f t="shared" si="28"/>
        <v>36051.839357153993</v>
      </c>
      <c r="BI19" s="12">
        <f t="shared" si="19"/>
        <v>2.0138407385033714</v>
      </c>
      <c r="BJ19" s="12">
        <f t="shared" si="20"/>
        <v>0.121</v>
      </c>
      <c r="BK19" s="12">
        <f t="shared" si="29"/>
        <v>44658.730768180867</v>
      </c>
      <c r="BL19" s="12"/>
      <c r="BM19" s="12">
        <f t="shared" si="21"/>
        <v>-8606.8914110268743</v>
      </c>
    </row>
    <row r="20" spans="1:65" x14ac:dyDescent="0.35">
      <c r="A20" s="18">
        <v>0.48099999999999998</v>
      </c>
      <c r="B20" s="18">
        <v>13.516481110000001</v>
      </c>
      <c r="C20" s="18">
        <f t="shared" si="0"/>
        <v>1.7697000249715493</v>
      </c>
      <c r="D20" s="18">
        <v>0.36299999999999999</v>
      </c>
      <c r="E20" s="18">
        <f t="shared" si="1"/>
        <v>219.55128590871541</v>
      </c>
      <c r="F20" s="2"/>
      <c r="G20" s="18">
        <f t="shared" si="2"/>
        <v>1.9741228595588205</v>
      </c>
      <c r="H20" s="18">
        <f t="shared" si="3"/>
        <v>0.11799999999999999</v>
      </c>
      <c r="I20" s="18">
        <f t="shared" si="4"/>
        <v>219.41085741804179</v>
      </c>
      <c r="J20" s="12"/>
      <c r="K20" s="12">
        <f t="shared" si="5"/>
        <v>0.14042849067362795</v>
      </c>
      <c r="P20" s="18">
        <v>0.48099999999999998</v>
      </c>
      <c r="Q20" s="18">
        <v>13.516481110000001</v>
      </c>
      <c r="R20" s="18">
        <f t="shared" si="6"/>
        <v>1.8067988698422768</v>
      </c>
      <c r="S20" s="18">
        <v>0.36799999999999999</v>
      </c>
      <c r="T20" s="18">
        <f t="shared" si="22"/>
        <v>280.34881712109552</v>
      </c>
      <c r="U20" s="2"/>
      <c r="V20" s="18">
        <f t="shared" si="7"/>
        <v>1.9086990332191665</v>
      </c>
      <c r="W20" s="18">
        <f t="shared" si="8"/>
        <v>0.11299999999999999</v>
      </c>
      <c r="X20" s="18">
        <f t="shared" si="23"/>
        <v>280.68005770161176</v>
      </c>
      <c r="Y20" s="12"/>
      <c r="Z20" s="12">
        <f t="shared" si="9"/>
        <v>-0.33124058051623706</v>
      </c>
      <c r="AC20" s="18">
        <v>0.48099999999999998</v>
      </c>
      <c r="AD20" s="18">
        <v>13.516481110000001</v>
      </c>
      <c r="AE20" s="18">
        <f t="shared" si="10"/>
        <v>1.868016710881635</v>
      </c>
      <c r="AF20" s="18">
        <v>0.37619999999999998</v>
      </c>
      <c r="AG20" s="18">
        <f t="shared" si="24"/>
        <v>377.02637359588925</v>
      </c>
      <c r="AH20" s="2"/>
      <c r="AI20" s="18">
        <f t="shared" si="11"/>
        <v>1.8035634883156133</v>
      </c>
      <c r="AJ20" s="18">
        <f t="shared" si="12"/>
        <v>0.1048</v>
      </c>
      <c r="AK20" s="18">
        <f t="shared" si="25"/>
        <v>377.53494557335898</v>
      </c>
      <c r="AL20" s="12"/>
      <c r="AM20" s="12">
        <f t="shared" si="13"/>
        <v>-0.50857197746972815</v>
      </c>
      <c r="AP20" s="18">
        <v>0.48099999999999998</v>
      </c>
      <c r="AQ20" s="18">
        <v>13.516481110000001</v>
      </c>
      <c r="AR20" s="18">
        <f t="shared" si="14"/>
        <v>2.6858325054704442</v>
      </c>
      <c r="AS20" s="18">
        <v>0.48099999999999998</v>
      </c>
      <c r="AT20" s="18">
        <f t="shared" si="26"/>
        <v>1625.5094033461528</v>
      </c>
      <c r="AU20" s="2"/>
      <c r="AV20" s="18">
        <f t="shared" si="15"/>
        <v>0.75570000000000004</v>
      </c>
      <c r="AW20" s="18">
        <f t="shared" si="16"/>
        <v>0</v>
      </c>
      <c r="AX20" s="18">
        <f t="shared" si="27"/>
        <v>1648.8904106323998</v>
      </c>
      <c r="AY20" s="12"/>
      <c r="AZ20" s="12">
        <f t="shared" si="17"/>
        <v>-23.381007286247041</v>
      </c>
      <c r="BC20" s="18">
        <v>0.48099999999999998</v>
      </c>
      <c r="BD20" s="18">
        <v>13.516481110000001</v>
      </c>
      <c r="BE20" s="18">
        <f t="shared" si="18"/>
        <v>2.6858325054704442</v>
      </c>
      <c r="BF20" s="18">
        <v>0.48099999999999998</v>
      </c>
      <c r="BG20" s="18">
        <f t="shared" si="28"/>
        <v>36197.983639044913</v>
      </c>
      <c r="BH20" s="2"/>
      <c r="BI20" s="18">
        <f t="shared" si="19"/>
        <v>0.75570000000000004</v>
      </c>
      <c r="BJ20" s="18">
        <f t="shared" si="20"/>
        <v>0</v>
      </c>
      <c r="BK20" s="18">
        <f t="shared" si="29"/>
        <v>44517.584934715203</v>
      </c>
      <c r="BL20" s="12"/>
      <c r="BM20" s="12">
        <f t="shared" si="21"/>
        <v>-8319.6012956702907</v>
      </c>
    </row>
    <row r="22" spans="1:65" x14ac:dyDescent="0.35">
      <c r="AW22" t="s">
        <v>70</v>
      </c>
      <c r="BF22" t="s">
        <v>70</v>
      </c>
    </row>
    <row r="25" spans="1:65" x14ac:dyDescent="0.35">
      <c r="B25" s="24" t="s">
        <v>47</v>
      </c>
      <c r="C25" s="24"/>
      <c r="D25" s="24"/>
      <c r="E25" s="24"/>
      <c r="G25" s="24" t="s">
        <v>48</v>
      </c>
      <c r="H25" s="24"/>
      <c r="I25" s="24"/>
      <c r="J25" s="24"/>
      <c r="K25" s="24"/>
    </row>
    <row r="26" spans="1:65" x14ac:dyDescent="0.35">
      <c r="B26" s="14" t="s">
        <v>28</v>
      </c>
      <c r="C26" s="15">
        <f xml:space="preserve"> -0.266*D20^6 + 1.8555*D20^5 - 3.4393*D20^4 - 1.4822*D20^3 + 8.492*D20^2 - 1.321*D20 - 0.0869</f>
        <v>0.43303198466042825</v>
      </c>
      <c r="G26" s="14" t="s">
        <v>30</v>
      </c>
      <c r="H26" s="15">
        <f xml:space="preserve"> -0.129*H20^6 + 1.0756*H20^5 - 3.0752*H20^4 + 3.1771*H20^3 + 0.0649*H20^2 - 0.7917*H20 - 0.1795</f>
        <v>-0.26736880948960878</v>
      </c>
      <c r="Q26" s="14" t="s">
        <v>28</v>
      </c>
      <c r="R26" s="15">
        <f xml:space="preserve"> -0.266*S20^6 + 1.8555*S20^5 - 3.4393*S20^4 - 1.4822*S20^3 + 8.492*S20^2 - 1.321*S20 - 0.0869</f>
        <v>0.45191216374614651</v>
      </c>
      <c r="V26" s="14" t="s">
        <v>30</v>
      </c>
      <c r="W26" s="15">
        <f xml:space="preserve"> -0.129*W20^6 + 1.0756*W20^5 - 3.0752*W20^4 + 3.1771*W20^3 + 0.0649*W20^2 - 0.7917*W20 - 0.1795</f>
        <v>-0.26403101842483473</v>
      </c>
      <c r="AD26" s="14" t="s">
        <v>28</v>
      </c>
      <c r="AE26" s="15">
        <f xml:space="preserve"> -0.266*AF20^6 + 1.8555*AF20^5 - 3.4393*AF20^4 - 1.4822*AF20^3 + 8.492*AF20^2 - 1.321*AF20 - 0.0869</f>
        <v>0.48340590587033305</v>
      </c>
      <c r="AI26" s="14" t="s">
        <v>30</v>
      </c>
      <c r="AJ26" s="15">
        <f xml:space="preserve"> -0.129*AJ20^6 + 1.0756*AJ20^5 - 3.0752*AJ20^4 + 3.1771*AJ20^3 + 0.0649*AJ20^2 - 0.7917*AJ20 - 0.1795</f>
        <v>-0.25845797295718337</v>
      </c>
      <c r="AQ26" s="14" t="s">
        <v>28</v>
      </c>
      <c r="AR26" s="15">
        <f xml:space="preserve"> -0.266*AS20^6 + 1.8555*AS20^5 - 3.4393*AS20^4 - 1.4822*AS20^3 + 8.492*AS20^2 - 1.321*AS20 - 0.0869</f>
        <v>0.93785117296328702</v>
      </c>
      <c r="AV26" s="14" t="s">
        <v>30</v>
      </c>
      <c r="AW26" s="15">
        <f xml:space="preserve"> -0.129*AW20^6 + 1.0756*AW20^5 - 3.0752*AW20^4 + 3.1771*AW20^3 + 0.0649*AW20^2 - 0.7917*AW20 - 0.1795</f>
        <v>-0.17949999999999999</v>
      </c>
      <c r="BD26" s="14" t="s">
        <v>28</v>
      </c>
      <c r="BE26" s="15">
        <f xml:space="preserve"> -0.266*BF20^6 + 1.8555*BF20^5 - 3.4393*BF20^4 - 1.4822*BF20^3 + 8.492*BF20^2 - 1.321*BF20 - 0.0869</f>
        <v>0.93785117296328702</v>
      </c>
      <c r="BI26" s="14" t="s">
        <v>30</v>
      </c>
      <c r="BJ26" s="15">
        <f xml:space="preserve"> -0.129*BJ20^6 + 1.0756*BJ20^5 - 3.0752*BJ20^4 + 3.1771*BJ20^3 + 0.0649*BJ20^2 - 0.7917*BJ20 - 0.1795</f>
        <v>-0.17949999999999999</v>
      </c>
    </row>
    <row r="29" spans="1:65" x14ac:dyDescent="0.35">
      <c r="B29" s="11" t="s">
        <v>31</v>
      </c>
      <c r="C29" s="12">
        <f>(I29+I30)*L4</f>
        <v>5.6630539318348356</v>
      </c>
      <c r="H29" s="11" t="s">
        <v>42</v>
      </c>
      <c r="I29" s="13">
        <f>C26*1.2*I6^2*I4*I3/2</f>
        <v>0.11170721438941895</v>
      </c>
      <c r="Q29" s="19" t="s">
        <v>31</v>
      </c>
      <c r="R29" s="12">
        <f>(X29+X30)*Q6</f>
        <v>6.4225562357620474</v>
      </c>
      <c r="W29" s="19" t="s">
        <v>42</v>
      </c>
      <c r="X29" s="13">
        <f>R26*1.2*I$6^2*I$4*I$3/2</f>
        <v>0.11657764495240107</v>
      </c>
      <c r="AD29" s="19" t="s">
        <v>31</v>
      </c>
      <c r="AE29" s="12">
        <f>(AK29+AK30)*AD6</f>
        <v>7.6896526619653915</v>
      </c>
      <c r="AJ29" s="19" t="s">
        <v>42</v>
      </c>
      <c r="AK29" s="13">
        <f>AE26*1.2*I$6^2*I$4*I$3/2</f>
        <v>0.12470193675535035</v>
      </c>
      <c r="AQ29" s="19" t="s">
        <v>31</v>
      </c>
      <c r="AR29" s="12">
        <f>(AX29+AX30)*AQ6</f>
        <v>25.923586139967725</v>
      </c>
      <c r="AW29" s="19" t="s">
        <v>42</v>
      </c>
      <c r="AX29" s="13">
        <f>AR26*1.2*I$6^2*I$4*I$3/2</f>
        <v>0.24193303440560296</v>
      </c>
      <c r="BD29" s="19" t="s">
        <v>31</v>
      </c>
      <c r="BE29" s="12">
        <f>(BK29+BK30)*BD6</f>
        <v>25.923586139967725</v>
      </c>
      <c r="BJ29" s="19" t="s">
        <v>42</v>
      </c>
      <c r="BK29" s="13">
        <f>BE26*1.2*I$6^2*I$4*I$3/2</f>
        <v>0.24193303440560296</v>
      </c>
    </row>
    <row r="30" spans="1:65" x14ac:dyDescent="0.35">
      <c r="B30" s="11" t="s">
        <v>32</v>
      </c>
      <c r="C30" s="12">
        <f>(E20+I20)*D5/2</f>
        <v>32.922160749506787</v>
      </c>
      <c r="H30" s="11" t="s">
        <v>43</v>
      </c>
      <c r="I30" s="13">
        <f>H26*1.2*I6^2*I4*I3/2</f>
        <v>-6.8971868085264745E-2</v>
      </c>
      <c r="Q30" s="19" t="s">
        <v>32</v>
      </c>
      <c r="R30" s="12">
        <f>(T20+X20)*Q5/2</f>
        <v>42.077165611703045</v>
      </c>
      <c r="W30" s="19" t="s">
        <v>43</v>
      </c>
      <c r="X30" s="13">
        <f>W26*1.2*I$6^2*I$4*I$3/2</f>
        <v>-6.8110833900105902E-2</v>
      </c>
      <c r="AD30" s="19" t="s">
        <v>32</v>
      </c>
      <c r="AE30" s="12">
        <f>(AG20+AK20)*AD5/2</f>
        <v>56.592098937693613</v>
      </c>
      <c r="AJ30" s="19" t="s">
        <v>43</v>
      </c>
      <c r="AK30" s="13">
        <f>AJ26*1.2*I$6^2*I$4*I$3/2</f>
        <v>-6.6673181701400325E-2</v>
      </c>
      <c r="AQ30" s="19" t="s">
        <v>32</v>
      </c>
      <c r="AR30" s="12">
        <f>(AT20+AX20)*AQ5/2</f>
        <v>245.57998604839145</v>
      </c>
      <c r="AW30" s="19" t="s">
        <v>43</v>
      </c>
      <c r="AX30" s="13">
        <f>AW26*1.2*I$6^2*I$4*I$3/2</f>
        <v>-4.6304766606615658E-2</v>
      </c>
      <c r="BD30" s="19" t="s">
        <v>32</v>
      </c>
      <c r="BE30" s="12">
        <f>(BG20+BK20)*BD5/2</f>
        <v>6053.6676430320085</v>
      </c>
      <c r="BJ30" s="19" t="s">
        <v>43</v>
      </c>
      <c r="BK30" s="13">
        <f>BJ26*1.2*I$6^2*I$4*I$3/2</f>
        <v>-4.6304766606615658E-2</v>
      </c>
    </row>
    <row r="31" spans="1:65" x14ac:dyDescent="0.35">
      <c r="B31" s="11" t="s">
        <v>33</v>
      </c>
      <c r="C31" s="13">
        <f>C29/C30</f>
        <v>0.1720134342008422</v>
      </c>
      <c r="Q31" s="19" t="s">
        <v>33</v>
      </c>
      <c r="R31" s="13">
        <f>R29/R30</f>
        <v>0.15263756820102262</v>
      </c>
      <c r="AD31" s="19" t="s">
        <v>33</v>
      </c>
      <c r="AE31" s="13">
        <f>AE29/AE30</f>
        <v>0.13587855559892723</v>
      </c>
      <c r="AQ31" s="19" t="s">
        <v>33</v>
      </c>
      <c r="AR31" s="13">
        <f>AR29/AR30</f>
        <v>0.10556066297218329</v>
      </c>
      <c r="BD31" s="19" t="s">
        <v>33</v>
      </c>
      <c r="BE31" s="13">
        <f>BE29/BE30</f>
        <v>4.2822942501322672E-3</v>
      </c>
    </row>
  </sheetData>
  <mergeCells count="21">
    <mergeCell ref="BI8:BM8"/>
    <mergeCell ref="AD8:AG8"/>
    <mergeCell ref="AI8:AM8"/>
    <mergeCell ref="AQ8:AT8"/>
    <mergeCell ref="AV8:AZ8"/>
    <mergeCell ref="BD8:BG8"/>
    <mergeCell ref="Q8:T8"/>
    <mergeCell ref="V8:Z8"/>
    <mergeCell ref="B8:E8"/>
    <mergeCell ref="G8:K8"/>
    <mergeCell ref="B25:E25"/>
    <mergeCell ref="G25:K25"/>
    <mergeCell ref="G5:H5"/>
    <mergeCell ref="G6:H6"/>
    <mergeCell ref="B2:C2"/>
    <mergeCell ref="B3:C3"/>
    <mergeCell ref="B4:C4"/>
    <mergeCell ref="B5:C5"/>
    <mergeCell ref="G2:H2"/>
    <mergeCell ref="G3:H3"/>
    <mergeCell ref="G4:H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N1" workbookViewId="0">
      <selection activeCell="S21" sqref="S21"/>
    </sheetView>
  </sheetViews>
  <sheetFormatPr defaultRowHeight="14.5" x14ac:dyDescent="0.35"/>
  <cols>
    <col min="1" max="1" width="10.54296875" customWidth="1"/>
    <col min="2" max="2" width="15.6328125" customWidth="1"/>
    <col min="3" max="3" width="17.1796875" customWidth="1"/>
    <col min="4" max="4" width="16.453125" customWidth="1"/>
    <col min="5" max="5" width="14.08984375" customWidth="1"/>
    <col min="7" max="7" width="17.6328125" customWidth="1"/>
    <col min="8" max="8" width="15.08984375" customWidth="1"/>
    <col min="9" max="9" width="12.36328125" customWidth="1"/>
    <col min="11" max="11" width="13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7" t="s">
        <v>2</v>
      </c>
      <c r="C2" s="27"/>
      <c r="D2">
        <v>20</v>
      </c>
      <c r="E2" t="s">
        <v>3</v>
      </c>
      <c r="G2" s="27" t="s">
        <v>9</v>
      </c>
      <c r="H2" s="27"/>
      <c r="I2">
        <v>0.24</v>
      </c>
      <c r="J2" t="s">
        <v>10</v>
      </c>
      <c r="K2" s="3" t="s">
        <v>14</v>
      </c>
      <c r="L2">
        <v>0.6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7" t="s">
        <v>4</v>
      </c>
      <c r="C3" s="27"/>
      <c r="D3">
        <v>1.2</v>
      </c>
      <c r="E3" t="s">
        <v>5</v>
      </c>
      <c r="G3" s="25" t="s">
        <v>34</v>
      </c>
      <c r="H3" s="26"/>
      <c r="I3" s="12">
        <f>(I2+I2*D4)/4</f>
        <v>0.10199999999999999</v>
      </c>
      <c r="J3" s="12" t="s">
        <v>10</v>
      </c>
      <c r="K3" s="3" t="s">
        <v>34</v>
      </c>
      <c r="L3">
        <f>(I2+I2*D4)/4</f>
        <v>0.10199999999999999</v>
      </c>
      <c r="P3" s="21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7" t="s">
        <v>6</v>
      </c>
      <c r="C4" s="27"/>
      <c r="D4">
        <v>0.7</v>
      </c>
      <c r="G4" s="27" t="s">
        <v>11</v>
      </c>
      <c r="H4" s="27"/>
      <c r="I4">
        <f>(PI()/4)*(I2^2-I2^2*D4^2)</f>
        <v>2.3071856447963442E-2</v>
      </c>
      <c r="J4" t="s">
        <v>13</v>
      </c>
      <c r="K4" s="3" t="s">
        <v>37</v>
      </c>
      <c r="L4">
        <f>I6/L3</f>
        <v>106.23247408308194</v>
      </c>
      <c r="P4" s="21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7" t="s">
        <v>7</v>
      </c>
      <c r="C5" s="27"/>
      <c r="D5">
        <v>0.15</v>
      </c>
      <c r="E5" t="s">
        <v>8</v>
      </c>
      <c r="G5" s="27" t="s">
        <v>36</v>
      </c>
      <c r="H5" s="27"/>
      <c r="I5">
        <f>D5/I4</f>
        <v>6.5014274138846133</v>
      </c>
      <c r="J5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G6" s="27" t="s">
        <v>35</v>
      </c>
      <c r="H6" s="27"/>
      <c r="I6">
        <f>I5/L2</f>
        <v>10.835712356474357</v>
      </c>
      <c r="J6" t="s">
        <v>12</v>
      </c>
      <c r="Q6">
        <f>L4</f>
        <v>106.23247408308194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106.23247408308194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106.23247408308194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106.23247408308194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3"/>
      <c r="H7" s="3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x14ac:dyDescent="0.35">
      <c r="A8" s="3" t="s">
        <v>16</v>
      </c>
      <c r="B8" s="27" t="s">
        <v>45</v>
      </c>
      <c r="C8" s="27"/>
      <c r="D8" s="27"/>
      <c r="E8" s="27"/>
      <c r="F8" s="3" t="s">
        <v>22</v>
      </c>
      <c r="G8" s="27" t="s">
        <v>46</v>
      </c>
      <c r="H8" s="27"/>
      <c r="I8" s="27"/>
      <c r="J8" s="27"/>
      <c r="K8" s="27"/>
      <c r="P8" s="21"/>
      <c r="Q8" s="24"/>
      <c r="R8" s="24"/>
      <c r="S8" s="24"/>
      <c r="T8" s="24"/>
      <c r="U8" s="21"/>
      <c r="V8" s="24"/>
      <c r="W8" s="24"/>
      <c r="X8" s="24"/>
      <c r="Y8" s="24"/>
      <c r="Z8" s="24"/>
      <c r="AC8" s="21"/>
      <c r="AD8" s="24"/>
      <c r="AE8" s="24"/>
      <c r="AF8" s="24"/>
      <c r="AG8" s="24"/>
      <c r="AH8" s="21"/>
      <c r="AI8" s="24"/>
      <c r="AJ8" s="24"/>
      <c r="AK8" s="24"/>
      <c r="AL8" s="24"/>
      <c r="AM8" s="24"/>
      <c r="AP8" s="21"/>
      <c r="AQ8" s="24"/>
      <c r="AR8" s="24"/>
      <c r="AS8" s="24"/>
      <c r="AT8" s="24"/>
      <c r="AU8" s="21"/>
      <c r="AV8" s="24"/>
      <c r="AW8" s="24"/>
      <c r="AX8" s="24"/>
      <c r="AY8" s="24"/>
      <c r="AZ8" s="24"/>
      <c r="BC8" s="21"/>
      <c r="BD8" s="24"/>
      <c r="BE8" s="24"/>
      <c r="BF8" s="24"/>
      <c r="BG8" s="24"/>
      <c r="BH8" s="21"/>
      <c r="BI8" s="24"/>
      <c r="BJ8" s="24"/>
      <c r="BK8" s="24"/>
      <c r="BL8" s="24"/>
      <c r="BM8" s="24"/>
    </row>
    <row r="9" spans="1:65" x14ac:dyDescent="0.35">
      <c r="A9" s="3"/>
      <c r="F9" s="3"/>
      <c r="G9" s="3"/>
      <c r="H9" s="3"/>
      <c r="P9" s="22"/>
      <c r="U9" s="22"/>
      <c r="V9" s="22"/>
      <c r="W9" s="22"/>
      <c r="AC9" s="22"/>
      <c r="AH9" s="22"/>
      <c r="AI9" s="22"/>
      <c r="AJ9" s="22"/>
      <c r="AP9" s="22"/>
      <c r="AU9" s="22"/>
      <c r="AV9" s="22"/>
      <c r="AW9" s="22"/>
      <c r="BC9" s="22"/>
      <c r="BH9" s="22"/>
      <c r="BI9" s="22"/>
      <c r="BJ9" s="22"/>
    </row>
    <row r="10" spans="1:65" x14ac:dyDescent="0.35">
      <c r="A10" s="3" t="s">
        <v>16</v>
      </c>
      <c r="B10" s="7">
        <f>C20</f>
        <v>2.3116797804038165</v>
      </c>
      <c r="F10" s="3" t="s">
        <v>22</v>
      </c>
      <c r="G10" s="8">
        <f>G20</f>
        <v>2.6470282435872177</v>
      </c>
      <c r="H10" s="3"/>
      <c r="P10" s="21" t="s">
        <v>16</v>
      </c>
      <c r="Q10" s="10">
        <f>R20</f>
        <v>2.3564785520551697</v>
      </c>
      <c r="U10" s="21" t="s">
        <v>22</v>
      </c>
      <c r="V10" s="9">
        <f>V20</f>
        <v>2.5632882423117223</v>
      </c>
      <c r="W10" s="22"/>
      <c r="AC10" s="21" t="s">
        <v>16</v>
      </c>
      <c r="AD10" s="10">
        <f>AE20</f>
        <v>2.4441993985250234</v>
      </c>
      <c r="AH10" s="21" t="s">
        <v>22</v>
      </c>
      <c r="AI10" s="9">
        <f>AI20</f>
        <v>2.4029724925897717</v>
      </c>
      <c r="AJ10" s="22"/>
      <c r="AP10" s="21" t="s">
        <v>16</v>
      </c>
      <c r="AQ10" s="10">
        <f>AR20</f>
        <v>3.6679710591999992</v>
      </c>
      <c r="AU10" s="21" t="s">
        <v>22</v>
      </c>
      <c r="AV10" s="9">
        <f>AV20</f>
        <v>0.75570000000000004</v>
      </c>
      <c r="AW10" s="22"/>
      <c r="BC10" s="21" t="s">
        <v>16</v>
      </c>
      <c r="BD10" s="10">
        <f>BE20</f>
        <v>3.6679710591999992</v>
      </c>
      <c r="BH10" s="21" t="s">
        <v>22</v>
      </c>
      <c r="BI10" s="9">
        <f>BI20</f>
        <v>0.75570000000000004</v>
      </c>
      <c r="BJ10" s="22"/>
    </row>
    <row r="13" spans="1:65" x14ac:dyDescent="0.35">
      <c r="A13" s="3" t="s">
        <v>14</v>
      </c>
      <c r="B13" s="3" t="s">
        <v>26</v>
      </c>
      <c r="C13" s="3" t="s">
        <v>17</v>
      </c>
      <c r="D13" s="3" t="s">
        <v>18</v>
      </c>
      <c r="E13" s="3" t="s">
        <v>20</v>
      </c>
      <c r="F13" s="3"/>
      <c r="G13" s="3" t="s">
        <v>39</v>
      </c>
      <c r="H13" s="3" t="s">
        <v>40</v>
      </c>
      <c r="I13" s="3" t="s">
        <v>20</v>
      </c>
      <c r="J13" s="3"/>
      <c r="K13" s="3"/>
      <c r="P13" s="21" t="s">
        <v>14</v>
      </c>
      <c r="Q13" s="21" t="s">
        <v>26</v>
      </c>
      <c r="R13" s="21" t="s">
        <v>17</v>
      </c>
      <c r="S13" s="21" t="s">
        <v>18</v>
      </c>
      <c r="T13" s="21" t="s">
        <v>20</v>
      </c>
      <c r="U13" s="22"/>
      <c r="V13" s="21" t="s">
        <v>39</v>
      </c>
      <c r="W13" s="21" t="s">
        <v>40</v>
      </c>
      <c r="X13" s="21" t="s">
        <v>20</v>
      </c>
      <c r="Y13" s="21"/>
      <c r="Z13" s="21"/>
      <c r="AC13" s="21" t="s">
        <v>14</v>
      </c>
      <c r="AD13" s="21" t="s">
        <v>26</v>
      </c>
      <c r="AE13" s="21" t="s">
        <v>17</v>
      </c>
      <c r="AF13" s="21" t="s">
        <v>18</v>
      </c>
      <c r="AG13" s="21" t="s">
        <v>20</v>
      </c>
      <c r="AH13" s="22"/>
      <c r="AI13" s="21" t="s">
        <v>39</v>
      </c>
      <c r="AJ13" s="21" t="s">
        <v>40</v>
      </c>
      <c r="AK13" s="21" t="s">
        <v>20</v>
      </c>
      <c r="AL13" s="21"/>
      <c r="AM13" s="21"/>
      <c r="AP13" s="21" t="s">
        <v>14</v>
      </c>
      <c r="AQ13" s="21" t="s">
        <v>26</v>
      </c>
      <c r="AR13" s="21" t="s">
        <v>17</v>
      </c>
      <c r="AS13" s="21" t="s">
        <v>18</v>
      </c>
      <c r="AT13" s="21" t="s">
        <v>20</v>
      </c>
      <c r="AU13" s="22"/>
      <c r="AV13" s="21" t="s">
        <v>39</v>
      </c>
      <c r="AW13" s="21" t="s">
        <v>40</v>
      </c>
      <c r="AX13" s="21" t="s">
        <v>20</v>
      </c>
      <c r="AY13" s="21"/>
      <c r="AZ13" s="21"/>
      <c r="BC13" s="21" t="s">
        <v>14</v>
      </c>
      <c r="BD13" s="21" t="s">
        <v>26</v>
      </c>
      <c r="BE13" s="21" t="s">
        <v>17</v>
      </c>
      <c r="BF13" s="21" t="s">
        <v>18</v>
      </c>
      <c r="BG13" s="21" t="s">
        <v>20</v>
      </c>
      <c r="BH13" s="22"/>
      <c r="BI13" s="21" t="s">
        <v>39</v>
      </c>
      <c r="BJ13" s="21" t="s">
        <v>40</v>
      </c>
      <c r="BK13" s="21" t="s">
        <v>20</v>
      </c>
      <c r="BL13" s="21"/>
      <c r="BM13" s="21"/>
    </row>
    <row r="14" spans="1:65" x14ac:dyDescent="0.35">
      <c r="A14" s="5" t="s">
        <v>44</v>
      </c>
      <c r="B14" s="3" t="s">
        <v>15</v>
      </c>
      <c r="C14" s="3" t="s">
        <v>16</v>
      </c>
      <c r="D14" s="5" t="s">
        <v>19</v>
      </c>
      <c r="E14" s="3" t="s">
        <v>21</v>
      </c>
      <c r="F14" s="3"/>
      <c r="G14" s="3" t="s">
        <v>22</v>
      </c>
      <c r="H14" s="5" t="s">
        <v>23</v>
      </c>
      <c r="I14" s="3" t="s">
        <v>24</v>
      </c>
      <c r="J14" s="3"/>
      <c r="K14" s="3" t="s">
        <v>41</v>
      </c>
      <c r="P14" s="17" t="s">
        <v>44</v>
      </c>
      <c r="Q14" s="21" t="s">
        <v>15</v>
      </c>
      <c r="R14" s="21" t="s">
        <v>16</v>
      </c>
      <c r="S14" s="17" t="s">
        <v>19</v>
      </c>
      <c r="T14" s="21" t="s">
        <v>21</v>
      </c>
      <c r="U14" s="22"/>
      <c r="V14" s="21" t="s">
        <v>22</v>
      </c>
      <c r="W14" s="17" t="s">
        <v>23</v>
      </c>
      <c r="X14" s="21" t="s">
        <v>24</v>
      </c>
      <c r="Y14" s="21"/>
      <c r="Z14" s="21" t="s">
        <v>41</v>
      </c>
      <c r="AC14" s="17" t="s">
        <v>44</v>
      </c>
      <c r="AD14" s="21" t="s">
        <v>15</v>
      </c>
      <c r="AE14" s="21" t="s">
        <v>16</v>
      </c>
      <c r="AF14" s="17" t="s">
        <v>19</v>
      </c>
      <c r="AG14" s="21" t="s">
        <v>21</v>
      </c>
      <c r="AH14" s="22"/>
      <c r="AI14" s="21" t="s">
        <v>22</v>
      </c>
      <c r="AJ14" s="17" t="s">
        <v>23</v>
      </c>
      <c r="AK14" s="21" t="s">
        <v>24</v>
      </c>
      <c r="AL14" s="21"/>
      <c r="AM14" s="21" t="s">
        <v>41</v>
      </c>
      <c r="AP14" s="17" t="s">
        <v>44</v>
      </c>
      <c r="AQ14" s="21" t="s">
        <v>15</v>
      </c>
      <c r="AR14" s="21" t="s">
        <v>16</v>
      </c>
      <c r="AS14" s="17" t="s">
        <v>19</v>
      </c>
      <c r="AT14" s="21" t="s">
        <v>21</v>
      </c>
      <c r="AU14" s="22"/>
      <c r="AV14" s="21" t="s">
        <v>22</v>
      </c>
      <c r="AW14" s="17" t="s">
        <v>23</v>
      </c>
      <c r="AX14" s="21" t="s">
        <v>24</v>
      </c>
      <c r="AY14" s="21"/>
      <c r="AZ14" s="21" t="s">
        <v>41</v>
      </c>
      <c r="BC14" s="17" t="s">
        <v>44</v>
      </c>
      <c r="BD14" s="21" t="s">
        <v>15</v>
      </c>
      <c r="BE14" s="21" t="s">
        <v>16</v>
      </c>
      <c r="BF14" s="17" t="s">
        <v>19</v>
      </c>
      <c r="BG14" s="21" t="s">
        <v>21</v>
      </c>
      <c r="BH14" s="22"/>
      <c r="BI14" s="21" t="s">
        <v>22</v>
      </c>
      <c r="BJ14" s="17" t="s">
        <v>23</v>
      </c>
      <c r="BK14" s="21" t="s">
        <v>24</v>
      </c>
      <c r="BL14" s="21"/>
      <c r="BM14" s="21" t="s">
        <v>41</v>
      </c>
    </row>
    <row r="15" spans="1:65" x14ac:dyDescent="0.35">
      <c r="A15">
        <v>0.6</v>
      </c>
      <c r="B15">
        <v>10.83571236</v>
      </c>
      <c r="C15">
        <f t="shared" ref="C15:C20" si="0" xml:space="preserve"> -0.3078*D15^6 + 2.2651*D15^5 - 4.751*D15^4 + 0.2832*D15^3 + 5.9876*D15^2 + 3.6672*D15 - 0.2951</f>
        <v>0.67321313279999995</v>
      </c>
      <c r="D15">
        <v>0.2</v>
      </c>
      <c r="E15">
        <f t="shared" ref="E15:E20" si="1">1.2*B15^2*C15*(D15^2+1)/2</f>
        <v>49.32329766007976</v>
      </c>
      <c r="G15">
        <f t="shared" ref="G15:G20" si="2" xml:space="preserve"> 0.9808*H15^6 - 9.1296*H15^5 + 32.097*H15^4 - 52.719*H15^3 + 35.366*H15^2 + 6.8355*H15 + 0.7557</f>
        <v>6.506657452799999</v>
      </c>
      <c r="H15">
        <f t="shared" ref="H15:H20" si="3">A15-D15</f>
        <v>0.39999999999999997</v>
      </c>
      <c r="I15">
        <f t="shared" ref="I15:I20" si="4">1.2*B15^2*G15*(H15^2+1)/2</f>
        <v>531.71892626868816</v>
      </c>
      <c r="K15">
        <f t="shared" ref="K15:K20" si="5">E15-I15</f>
        <v>-482.39562860860838</v>
      </c>
      <c r="P15">
        <v>0.6</v>
      </c>
      <c r="Q15">
        <v>10.83571236</v>
      </c>
      <c r="R15" s="12">
        <f t="shared" ref="R15:R20" si="6" xml:space="preserve"> -0.3078*S15^6 + 2.2651*S15^5 - 4.751*S15^4 + 0.2832*S15^3 + 5.9876*S15^2 + 3.6672*S15 - 0.2951</f>
        <v>0.67321313279999995</v>
      </c>
      <c r="S15">
        <v>0.2</v>
      </c>
      <c r="T15" s="12">
        <f>(1.2*Q15^2*R15*(S15^2+1)/2) + Q$4</f>
        <v>104.794402697443</v>
      </c>
      <c r="V15" s="12">
        <f t="shared" ref="V15:V20" si="7" xml:space="preserve"> 0.9808*W15^6 - 9.1296*W15^5 + 32.097*W15^4 - 52.719*W15^3 + 35.366*W15^2 + 6.8355*W15 + 0.7557</f>
        <v>6.506657452799999</v>
      </c>
      <c r="W15" s="12">
        <f t="shared" ref="W15:W20" si="8">P15-S15</f>
        <v>0.39999999999999997</v>
      </c>
      <c r="X15" s="12">
        <f>1.2*Q15^2*V15*(W15^2+1)/2 + Q$3</f>
        <v>600.50121360363948</v>
      </c>
      <c r="Y15" s="12"/>
      <c r="Z15" s="12">
        <f t="shared" ref="Z15:Z20" si="9">T15-X15</f>
        <v>-495.70681090619649</v>
      </c>
      <c r="AC15">
        <v>0.6</v>
      </c>
      <c r="AD15">
        <v>10.83571236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192.60309086657631</v>
      </c>
      <c r="AI15" s="12">
        <f t="shared" ref="AI15:AI20" si="11" xml:space="preserve"> 0.9808*AJ15^6 - 9.1296*AJ15^5 + 32.097*AJ15^4 - 52.719*AJ15^3 + 35.366*AJ15^2 + 6.8355*AJ15 + 0.7557</f>
        <v>6.506657452799999</v>
      </c>
      <c r="AJ15" s="12">
        <f t="shared" ref="AJ15:AJ20" si="12">AC15-AF15</f>
        <v>0.39999999999999997</v>
      </c>
      <c r="AK15" s="12">
        <f>1.2*AD15^2*AI15*(AJ15^2+1)/2 + AD$3</f>
        <v>709.38100635495334</v>
      </c>
      <c r="AL15" s="12"/>
      <c r="AM15" s="12">
        <f t="shared" ref="AM15:AM20" si="13">AG15-AK15</f>
        <v>-516.77791548837706</v>
      </c>
      <c r="AP15">
        <v>0.6</v>
      </c>
      <c r="AQ15">
        <v>10.83571236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1312.3036167950515</v>
      </c>
      <c r="AV15" s="12">
        <f t="shared" ref="AV15:AV20" si="15" xml:space="preserve"> 0.9808*AW15^6 - 9.1296*AW15^5 + 32.097*AW15^4 - 52.719*AW15^3 + 35.366*AW15^2 + 6.8355*AW15 + 0.7557</f>
        <v>6.506657452799999</v>
      </c>
      <c r="AW15" s="12">
        <f t="shared" ref="AW15:AW20" si="16">AP15-AS15</f>
        <v>0.39999999999999997</v>
      </c>
      <c r="AX15" s="12">
        <f>1.2*AQ15^2*AV15*(AW15^2+1)/2 + AQ$3</f>
        <v>2097.7716513877822</v>
      </c>
      <c r="AY15" s="12"/>
      <c r="AZ15" s="12">
        <f t="shared" ref="AZ15:AZ20" si="17">AT15-AX15</f>
        <v>-785.46803459273065</v>
      </c>
      <c r="BC15">
        <v>0.6</v>
      </c>
      <c r="BD15">
        <v>10.83571236</v>
      </c>
      <c r="BE15" s="12">
        <f t="shared" ref="BE15:BE20" si="18" xml:space="preserve"> -0.3078*BF15^6 + 2.2651*BF15^5 - 4.751*BF15^4 + 0.2832*BF15^3 + 5.9876*BF15^2 + 3.6672*BF15 - 0.2951</f>
        <v>0.67321313279999995</v>
      </c>
      <c r="BF15" s="12">
        <v>0.2</v>
      </c>
      <c r="BG15" s="12">
        <f>(1.2*BD15^2*BE15*(BF15^2+1)/2) + BD$4</f>
        <v>35884.777852493811</v>
      </c>
      <c r="BI15" s="12">
        <f t="shared" ref="BI15:BI20" si="19" xml:space="preserve"> 0.9808*BJ15^6 - 9.1296*BJ15^5 + 32.097*BJ15^4 - 52.719*BJ15^3 + 35.366*BJ15^2 + 6.8355*BJ15 + 0.7557</f>
        <v>6.506657452799999</v>
      </c>
      <c r="BJ15" s="12">
        <f t="shared" ref="BJ15:BJ20" si="20">BC15-BF15</f>
        <v>0.39999999999999997</v>
      </c>
      <c r="BK15" s="12">
        <f>1.2*BD15^2*BI15*(BJ15^2+1)/2 + BD$3</f>
        <v>44966.466175470588</v>
      </c>
      <c r="BL15" s="12"/>
      <c r="BM15" s="12">
        <f t="shared" ref="BM15:BM20" si="21">BG15-BK15</f>
        <v>-9081.6883229767773</v>
      </c>
    </row>
    <row r="16" spans="1:65" x14ac:dyDescent="0.35">
      <c r="A16">
        <v>0.6</v>
      </c>
      <c r="B16">
        <v>10.83571236</v>
      </c>
      <c r="C16">
        <f t="shared" si="0"/>
        <v>1.6740794179968745</v>
      </c>
      <c r="D16">
        <v>0.35</v>
      </c>
      <c r="E16">
        <f t="shared" si="1"/>
        <v>132.3818947966443</v>
      </c>
      <c r="G16">
        <f t="shared" si="2"/>
        <v>3.967918359375</v>
      </c>
      <c r="H16">
        <f t="shared" si="3"/>
        <v>0.25</v>
      </c>
      <c r="I16">
        <f t="shared" si="4"/>
        <v>297.00095982966224</v>
      </c>
      <c r="K16">
        <f t="shared" si="5"/>
        <v>-164.61906503301793</v>
      </c>
      <c r="P16">
        <v>0.6</v>
      </c>
      <c r="Q16">
        <v>10.83571236</v>
      </c>
      <c r="R16" s="12">
        <f t="shared" si="6"/>
        <v>1.6740794179968745</v>
      </c>
      <c r="S16">
        <v>0.35</v>
      </c>
      <c r="T16" s="12">
        <f t="shared" ref="T16:T20" si="22">(1.2*Q16^2*R16*(S16^2+1)/2) + Q$4</f>
        <v>187.85299983400756</v>
      </c>
      <c r="V16" s="12">
        <f t="shared" si="7"/>
        <v>3.967918359375</v>
      </c>
      <c r="W16" s="12">
        <f t="shared" si="8"/>
        <v>0.25</v>
      </c>
      <c r="X16" s="12">
        <f t="shared" ref="X16:X20" si="23">1.2*Q16^2*V16*(W16^2+1)/2 + Q$3</f>
        <v>365.78324716461361</v>
      </c>
      <c r="Y16" s="12"/>
      <c r="Z16" s="12">
        <f t="shared" si="9"/>
        <v>-177.93024733060605</v>
      </c>
      <c r="AC16">
        <v>0.6</v>
      </c>
      <c r="AD16">
        <v>10.83571236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227.55482151175107</v>
      </c>
      <c r="AI16" s="12">
        <f t="shared" si="11"/>
        <v>5.3143923837607145</v>
      </c>
      <c r="AJ16" s="12">
        <f t="shared" si="12"/>
        <v>0.32999999999999996</v>
      </c>
      <c r="AK16" s="12">
        <f t="shared" ref="AK16:AK20" si="25">1.2*AD16^2*AI16*(AJ16^2+1)/2 + AD$3</f>
        <v>592.81890968311177</v>
      </c>
      <c r="AL16" s="12"/>
      <c r="AM16" s="12">
        <f t="shared" si="13"/>
        <v>-365.2640881713607</v>
      </c>
      <c r="AP16">
        <v>0.6</v>
      </c>
      <c r="AQ16">
        <v>10.83571236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1347.2553474402262</v>
      </c>
      <c r="AV16" s="12">
        <f t="shared" si="15"/>
        <v>5.3143923837607145</v>
      </c>
      <c r="AW16" s="12">
        <f t="shared" si="16"/>
        <v>0.32999999999999996</v>
      </c>
      <c r="AX16" s="12">
        <f t="shared" ref="AX16:AX20" si="27">1.2*AQ16^2*AV16*(AW16^2+1)/2 + AQ$3</f>
        <v>1981.2095547159406</v>
      </c>
      <c r="AY16" s="12"/>
      <c r="AZ16" s="12">
        <f t="shared" si="17"/>
        <v>-633.95420727571445</v>
      </c>
      <c r="BC16">
        <v>0.6</v>
      </c>
      <c r="BD16">
        <v>10.83571236</v>
      </c>
      <c r="BE16" s="12">
        <f t="shared" si="18"/>
        <v>1.1149964265880559</v>
      </c>
      <c r="BF16" s="12">
        <v>0.27</v>
      </c>
      <c r="BG16" s="12">
        <f t="shared" ref="BG16:BG20" si="28">(1.2*BD16^2*BE16*(BF16^2+1)/2) + BD$4</f>
        <v>35919.729583138986</v>
      </c>
      <c r="BI16" s="12">
        <f t="shared" si="19"/>
        <v>5.3143923837607145</v>
      </c>
      <c r="BJ16" s="12">
        <f t="shared" si="20"/>
        <v>0.32999999999999996</v>
      </c>
      <c r="BK16" s="12">
        <f t="shared" ref="BK16:BK20" si="29">1.2*BD16^2*BI16*(BJ16^2+1)/2 + BD$3</f>
        <v>44849.904078798747</v>
      </c>
      <c r="BL16" s="12"/>
      <c r="BM16" s="12">
        <f t="shared" si="21"/>
        <v>-8930.1744956597613</v>
      </c>
    </row>
    <row r="17" spans="1:65" x14ac:dyDescent="0.35">
      <c r="A17">
        <v>0.6</v>
      </c>
      <c r="B17">
        <v>10.83571236</v>
      </c>
      <c r="C17">
        <f t="shared" si="0"/>
        <v>2.8398374999999993</v>
      </c>
      <c r="D17">
        <v>0.5</v>
      </c>
      <c r="E17">
        <f t="shared" si="1"/>
        <v>250.07466113441512</v>
      </c>
      <c r="G17">
        <f t="shared" si="2"/>
        <v>1.7433103847999996</v>
      </c>
      <c r="H17">
        <f t="shared" si="3"/>
        <v>9.9999999999999978E-2</v>
      </c>
      <c r="I17">
        <f t="shared" si="4"/>
        <v>124.04014842913412</v>
      </c>
      <c r="K17">
        <f t="shared" si="5"/>
        <v>126.034512705281</v>
      </c>
      <c r="P17">
        <v>0.6</v>
      </c>
      <c r="Q17">
        <v>10.83571236</v>
      </c>
      <c r="R17" s="12">
        <f t="shared" si="6"/>
        <v>2.8398374999999993</v>
      </c>
      <c r="S17">
        <v>0.5</v>
      </c>
      <c r="T17" s="12">
        <f t="shared" si="22"/>
        <v>305.54576617177838</v>
      </c>
      <c r="V17" s="12">
        <f t="shared" si="7"/>
        <v>1.7433103847999996</v>
      </c>
      <c r="W17" s="12">
        <f t="shared" si="8"/>
        <v>9.9999999999999978E-2</v>
      </c>
      <c r="X17" s="12">
        <f t="shared" si="23"/>
        <v>192.82243576408547</v>
      </c>
      <c r="Y17" s="12"/>
      <c r="Z17" s="12">
        <f t="shared" si="9"/>
        <v>112.72333040769291</v>
      </c>
      <c r="AC17">
        <v>0.6</v>
      </c>
      <c r="AD17">
        <v>10.83571236</v>
      </c>
      <c r="AE17" s="12">
        <f t="shared" si="10"/>
        <v>1.3183871067999997</v>
      </c>
      <c r="AF17" s="12">
        <v>0.3</v>
      </c>
      <c r="AG17" s="12">
        <f t="shared" si="24"/>
        <v>244.51594570745374</v>
      </c>
      <c r="AI17" s="12">
        <f t="shared" si="11"/>
        <v>4.8043927751999993</v>
      </c>
      <c r="AJ17" s="12">
        <f t="shared" si="12"/>
        <v>0.3</v>
      </c>
      <c r="AK17" s="12">
        <f t="shared" si="25"/>
        <v>546.58122163125904</v>
      </c>
      <c r="AL17" s="12"/>
      <c r="AM17" s="12">
        <f t="shared" si="13"/>
        <v>-302.0652759238053</v>
      </c>
      <c r="AP17">
        <v>0.6</v>
      </c>
      <c r="AQ17">
        <v>10.83571236</v>
      </c>
      <c r="AR17" s="12">
        <f t="shared" si="14"/>
        <v>1.3183871067999997</v>
      </c>
      <c r="AS17" s="12">
        <v>0.3</v>
      </c>
      <c r="AT17" s="12">
        <f t="shared" si="26"/>
        <v>1364.2164716359289</v>
      </c>
      <c r="AV17" s="12">
        <f t="shared" si="15"/>
        <v>4.8043927751999993</v>
      </c>
      <c r="AW17" s="12">
        <f t="shared" si="16"/>
        <v>0.3</v>
      </c>
      <c r="AX17" s="12">
        <f t="shared" si="27"/>
        <v>1934.9718666640879</v>
      </c>
      <c r="AY17" s="12"/>
      <c r="AZ17" s="12">
        <f t="shared" si="17"/>
        <v>-570.755395028159</v>
      </c>
      <c r="BC17">
        <v>0.6</v>
      </c>
      <c r="BD17">
        <v>10.83571236</v>
      </c>
      <c r="BE17" s="12">
        <f t="shared" si="18"/>
        <v>1.3183871067999997</v>
      </c>
      <c r="BF17" s="12">
        <v>0.3</v>
      </c>
      <c r="BG17" s="12">
        <f t="shared" si="28"/>
        <v>35936.690707334688</v>
      </c>
      <c r="BI17" s="12">
        <f t="shared" si="19"/>
        <v>4.8043927751999993</v>
      </c>
      <c r="BJ17" s="12">
        <f t="shared" si="20"/>
        <v>0.3</v>
      </c>
      <c r="BK17" s="12">
        <f t="shared" si="29"/>
        <v>44803.666390746897</v>
      </c>
      <c r="BL17" s="12"/>
      <c r="BM17" s="12">
        <f t="shared" si="21"/>
        <v>-8866.975683412209</v>
      </c>
    </row>
    <row r="18" spans="1:65" x14ac:dyDescent="0.35">
      <c r="A18">
        <v>0.6</v>
      </c>
      <c r="B18">
        <v>10.83571236</v>
      </c>
      <c r="C18">
        <f t="shared" si="0"/>
        <v>2.0482290751999996</v>
      </c>
      <c r="D18">
        <v>0.4</v>
      </c>
      <c r="E18">
        <f t="shared" si="1"/>
        <v>167.37966805813474</v>
      </c>
      <c r="G18">
        <f t="shared" si="2"/>
        <v>3.1641844991999992</v>
      </c>
      <c r="H18">
        <f t="shared" si="3"/>
        <v>0.19999999999999996</v>
      </c>
      <c r="I18">
        <f t="shared" si="4"/>
        <v>231.82556355717603</v>
      </c>
      <c r="K18">
        <f t="shared" si="5"/>
        <v>-64.445895499041285</v>
      </c>
      <c r="P18">
        <v>0.6</v>
      </c>
      <c r="Q18">
        <v>10.83571236</v>
      </c>
      <c r="R18" s="12">
        <f t="shared" si="6"/>
        <v>2.0482290751999996</v>
      </c>
      <c r="S18">
        <v>0.4</v>
      </c>
      <c r="T18" s="12">
        <f t="shared" si="22"/>
        <v>222.85077309549797</v>
      </c>
      <c r="V18" s="12">
        <f t="shared" si="7"/>
        <v>3.1641844991999992</v>
      </c>
      <c r="W18" s="12">
        <f t="shared" si="8"/>
        <v>0.19999999999999996</v>
      </c>
      <c r="X18" s="12">
        <f t="shared" si="23"/>
        <v>300.60785089212737</v>
      </c>
      <c r="Y18" s="12"/>
      <c r="Z18" s="12">
        <f t="shared" si="9"/>
        <v>-77.757077796629403</v>
      </c>
      <c r="AC18">
        <v>0.6</v>
      </c>
      <c r="AD18">
        <v>10.83571236</v>
      </c>
      <c r="AE18" s="12">
        <f t="shared" si="10"/>
        <v>1.6740794179968745</v>
      </c>
      <c r="AF18" s="12">
        <v>0.35</v>
      </c>
      <c r="AG18" s="12">
        <f t="shared" si="24"/>
        <v>275.66168800314085</v>
      </c>
      <c r="AI18" s="12">
        <f t="shared" si="11"/>
        <v>3.967918359375</v>
      </c>
      <c r="AJ18" s="12">
        <f t="shared" si="12"/>
        <v>0.25</v>
      </c>
      <c r="AK18" s="12">
        <f t="shared" si="25"/>
        <v>474.66303991592747</v>
      </c>
      <c r="AL18" s="12"/>
      <c r="AM18" s="12">
        <f t="shared" si="13"/>
        <v>-199.00135191278662</v>
      </c>
      <c r="AP18">
        <v>0.6</v>
      </c>
      <c r="AQ18">
        <v>10.83571236</v>
      </c>
      <c r="AR18" s="12">
        <f t="shared" si="14"/>
        <v>1.6740794179968745</v>
      </c>
      <c r="AS18" s="12">
        <v>0.35</v>
      </c>
      <c r="AT18" s="12">
        <f t="shared" si="26"/>
        <v>1395.362213931616</v>
      </c>
      <c r="AV18" s="12">
        <f t="shared" si="15"/>
        <v>3.967918359375</v>
      </c>
      <c r="AW18" s="12">
        <f t="shared" si="16"/>
        <v>0.25</v>
      </c>
      <c r="AX18" s="12">
        <f t="shared" si="27"/>
        <v>1863.0536849487562</v>
      </c>
      <c r="AY18" s="12"/>
      <c r="AZ18" s="12">
        <f t="shared" si="17"/>
        <v>-467.6914710171402</v>
      </c>
      <c r="BC18">
        <v>0.6</v>
      </c>
      <c r="BD18">
        <v>10.83571236</v>
      </c>
      <c r="BE18" s="12">
        <f t="shared" si="18"/>
        <v>1.6740794179968745</v>
      </c>
      <c r="BF18" s="12">
        <v>0.35</v>
      </c>
      <c r="BG18" s="12">
        <f t="shared" si="28"/>
        <v>35967.836449630377</v>
      </c>
      <c r="BI18" s="12">
        <f t="shared" si="19"/>
        <v>3.967918359375</v>
      </c>
      <c r="BJ18" s="12">
        <f t="shared" si="20"/>
        <v>0.25</v>
      </c>
      <c r="BK18" s="12">
        <f t="shared" si="29"/>
        <v>44731.748209031561</v>
      </c>
      <c r="BL18" s="12"/>
      <c r="BM18" s="12">
        <f t="shared" si="21"/>
        <v>-8763.9117594011841</v>
      </c>
    </row>
    <row r="19" spans="1:65" x14ac:dyDescent="0.35">
      <c r="A19">
        <v>0.6</v>
      </c>
      <c r="B19">
        <v>10.83571236</v>
      </c>
      <c r="C19">
        <f t="shared" si="0"/>
        <v>2.4378564727843748</v>
      </c>
      <c r="D19">
        <v>0.45</v>
      </c>
      <c r="E19">
        <f t="shared" si="1"/>
        <v>206.51871043167409</v>
      </c>
      <c r="G19">
        <f t="shared" si="2"/>
        <v>2.4144003741749995</v>
      </c>
      <c r="H19">
        <f t="shared" si="3"/>
        <v>0.14999999999999997</v>
      </c>
      <c r="I19">
        <f t="shared" si="4"/>
        <v>173.91570141923884</v>
      </c>
      <c r="K19">
        <f t="shared" si="5"/>
        <v>32.603009012435251</v>
      </c>
      <c r="P19">
        <v>0.6</v>
      </c>
      <c r="Q19">
        <v>10.83571236</v>
      </c>
      <c r="R19" s="12">
        <f t="shared" si="6"/>
        <v>2.4378564727843748</v>
      </c>
      <c r="S19">
        <v>0.45</v>
      </c>
      <c r="T19" s="12">
        <f t="shared" si="22"/>
        <v>261.98981546903735</v>
      </c>
      <c r="V19" s="12">
        <f t="shared" si="7"/>
        <v>2.4144003741749995</v>
      </c>
      <c r="W19" s="12">
        <f t="shared" si="8"/>
        <v>0.14999999999999997</v>
      </c>
      <c r="X19" s="12">
        <f t="shared" si="23"/>
        <v>242.69798875419019</v>
      </c>
      <c r="Y19" s="12"/>
      <c r="Z19" s="12">
        <f t="shared" si="9"/>
        <v>19.291826714847161</v>
      </c>
      <c r="AC19">
        <v>0.6</v>
      </c>
      <c r="AD19">
        <v>10.83571236</v>
      </c>
      <c r="AE19" s="12">
        <f t="shared" si="10"/>
        <v>1.7475255629627389</v>
      </c>
      <c r="AF19" s="12">
        <v>0.36</v>
      </c>
      <c r="AG19" s="12">
        <f t="shared" si="24"/>
        <v>282.34369398928567</v>
      </c>
      <c r="AI19" s="12">
        <f t="shared" si="11"/>
        <v>3.803922163311821</v>
      </c>
      <c r="AJ19" s="12">
        <f t="shared" si="12"/>
        <v>0.24</v>
      </c>
      <c r="AK19" s="12">
        <f t="shared" si="25"/>
        <v>461.07474262625254</v>
      </c>
      <c r="AL19" s="12"/>
      <c r="AM19" s="12">
        <f t="shared" si="13"/>
        <v>-178.73104863696688</v>
      </c>
      <c r="AP19">
        <v>0.6</v>
      </c>
      <c r="AQ19">
        <v>10.83571236</v>
      </c>
      <c r="AR19" s="12">
        <f t="shared" si="14"/>
        <v>1.7475255629627389</v>
      </c>
      <c r="AS19" s="12">
        <v>0.36</v>
      </c>
      <c r="AT19" s="12">
        <f t="shared" si="26"/>
        <v>1402.044219917761</v>
      </c>
      <c r="AV19" s="12">
        <f t="shared" si="15"/>
        <v>3.803922163311821</v>
      </c>
      <c r="AW19" s="12">
        <f t="shared" si="16"/>
        <v>0.24</v>
      </c>
      <c r="AX19" s="12">
        <f t="shared" si="27"/>
        <v>1849.4653876590814</v>
      </c>
      <c r="AY19" s="12"/>
      <c r="AZ19" s="12">
        <f t="shared" si="17"/>
        <v>-447.42116774132046</v>
      </c>
      <c r="BC19">
        <v>0.6</v>
      </c>
      <c r="BD19">
        <v>10.83571236</v>
      </c>
      <c r="BE19" s="12">
        <f t="shared" si="18"/>
        <v>1.7475255629627389</v>
      </c>
      <c r="BF19" s="12">
        <v>0.36</v>
      </c>
      <c r="BG19" s="12">
        <f t="shared" si="28"/>
        <v>35974.518455616526</v>
      </c>
      <c r="BI19" s="12">
        <f t="shared" si="19"/>
        <v>3.803922163311821</v>
      </c>
      <c r="BJ19" s="12">
        <f t="shared" si="20"/>
        <v>0.24</v>
      </c>
      <c r="BK19" s="12">
        <f t="shared" si="29"/>
        <v>44718.159911741888</v>
      </c>
      <c r="BL19" s="12"/>
      <c r="BM19" s="12">
        <f t="shared" si="21"/>
        <v>-8743.6414561253623</v>
      </c>
    </row>
    <row r="20" spans="1:65" x14ac:dyDescent="0.35">
      <c r="A20" s="2">
        <v>0.6</v>
      </c>
      <c r="B20" s="2">
        <v>10.83571236</v>
      </c>
      <c r="C20" s="2">
        <f t="shared" si="0"/>
        <v>2.3116797804038165</v>
      </c>
      <c r="D20" s="2">
        <v>0.434</v>
      </c>
      <c r="E20" s="2">
        <f t="shared" si="1"/>
        <v>193.52649178652544</v>
      </c>
      <c r="F20" s="2"/>
      <c r="G20" s="2">
        <f t="shared" si="2"/>
        <v>2.6470282435872177</v>
      </c>
      <c r="H20" s="2">
        <f t="shared" si="3"/>
        <v>0.16599999999999998</v>
      </c>
      <c r="I20" s="2">
        <f t="shared" si="4"/>
        <v>191.61533418564278</v>
      </c>
      <c r="K20">
        <f t="shared" si="5"/>
        <v>1.9111576008826603</v>
      </c>
      <c r="P20" s="2">
        <v>0.6</v>
      </c>
      <c r="Q20" s="2">
        <v>10.83571236</v>
      </c>
      <c r="R20" s="18">
        <f t="shared" si="6"/>
        <v>2.3564785520551697</v>
      </c>
      <c r="S20" s="2">
        <v>0.43969999999999998</v>
      </c>
      <c r="T20" s="18">
        <f t="shared" si="22"/>
        <v>253.5747437908214</v>
      </c>
      <c r="U20" s="2"/>
      <c r="V20" s="18">
        <f t="shared" si="7"/>
        <v>2.5632882423117223</v>
      </c>
      <c r="W20" s="18">
        <f t="shared" si="8"/>
        <v>0.1603</v>
      </c>
      <c r="X20" s="18">
        <f t="shared" si="23"/>
        <v>253.99992111717961</v>
      </c>
      <c r="Y20" s="12"/>
      <c r="Z20" s="12">
        <f t="shared" si="9"/>
        <v>-0.42517732635820948</v>
      </c>
      <c r="AC20" s="2">
        <v>0.6</v>
      </c>
      <c r="AD20" s="2">
        <v>10.83571236</v>
      </c>
      <c r="AE20" s="18">
        <f t="shared" si="10"/>
        <v>2.4441993985250234</v>
      </c>
      <c r="AF20" s="18">
        <v>0.45079999999999998</v>
      </c>
      <c r="AG20" s="18">
        <f t="shared" si="24"/>
        <v>350.45991894509541</v>
      </c>
      <c r="AH20" s="2"/>
      <c r="AI20" s="18">
        <f t="shared" si="11"/>
        <v>2.4029724925897717</v>
      </c>
      <c r="AJ20" s="18">
        <f t="shared" si="12"/>
        <v>0.1492</v>
      </c>
      <c r="AK20" s="18">
        <f t="shared" si="25"/>
        <v>350.71408096955241</v>
      </c>
      <c r="AL20" s="12"/>
      <c r="AM20" s="12">
        <f t="shared" si="13"/>
        <v>-0.25416202445700264</v>
      </c>
      <c r="AP20" s="2">
        <v>0.6</v>
      </c>
      <c r="AQ20" s="2">
        <v>10.83571236</v>
      </c>
      <c r="AR20" s="18">
        <f t="shared" si="14"/>
        <v>3.6679710591999992</v>
      </c>
      <c r="AS20" s="18">
        <v>0.6</v>
      </c>
      <c r="AT20" s="18">
        <f t="shared" si="26"/>
        <v>1614.4039770774232</v>
      </c>
      <c r="AU20" s="2"/>
      <c r="AV20" s="18">
        <f t="shared" si="15"/>
        <v>0.75570000000000004</v>
      </c>
      <c r="AW20" s="18">
        <f t="shared" si="16"/>
        <v>0</v>
      </c>
      <c r="AX20" s="18">
        <f t="shared" si="27"/>
        <v>1619.2899744812221</v>
      </c>
      <c r="AY20" s="12"/>
      <c r="AZ20" s="12">
        <f t="shared" si="17"/>
        <v>-4.8859974037989105</v>
      </c>
      <c r="BC20" s="2">
        <v>0.6</v>
      </c>
      <c r="BD20" s="2">
        <v>10.83571236</v>
      </c>
      <c r="BE20" s="18">
        <f t="shared" si="18"/>
        <v>3.6679710591999992</v>
      </c>
      <c r="BF20" s="18">
        <v>0.6</v>
      </c>
      <c r="BG20" s="18">
        <f t="shared" si="28"/>
        <v>36186.878212776188</v>
      </c>
      <c r="BH20" s="2"/>
      <c r="BI20" s="18">
        <f t="shared" si="19"/>
        <v>0.75570000000000004</v>
      </c>
      <c r="BJ20" s="18">
        <f t="shared" si="20"/>
        <v>0</v>
      </c>
      <c r="BK20" s="18">
        <f t="shared" si="29"/>
        <v>44487.98449856403</v>
      </c>
      <c r="BL20" s="12"/>
      <c r="BM20" s="12">
        <f t="shared" si="21"/>
        <v>-8301.1062857878424</v>
      </c>
    </row>
    <row r="25" spans="1:65" x14ac:dyDescent="0.35">
      <c r="B25" s="27" t="s">
        <v>47</v>
      </c>
      <c r="C25" s="27"/>
      <c r="D25" s="27"/>
      <c r="E25" s="27"/>
      <c r="G25" s="27" t="s">
        <v>48</v>
      </c>
      <c r="H25" s="27"/>
      <c r="I25" s="27"/>
      <c r="J25" s="27"/>
      <c r="K25" s="27"/>
    </row>
    <row r="26" spans="1:65" x14ac:dyDescent="0.35">
      <c r="B26" s="3" t="s">
        <v>28</v>
      </c>
      <c r="C26" s="7">
        <f xml:space="preserve"> -0.266*D20^6 + 1.8555*D20^5 - 3.4393*D20^4 - 1.4822*D20^3 + 8.492*D20^2 - 1.321*D20 - 0.0869</f>
        <v>0.72291347344708556</v>
      </c>
      <c r="G26" s="3" t="s">
        <v>30</v>
      </c>
      <c r="H26" s="7">
        <f xml:space="preserve"> -0.129*H20^6 + 1.0756*H20^5 - 3.0752*H20^4 + 3.1771*H20^3 + 0.0649*H20^2 - 0.7917*H20 - 0.1795</f>
        <v>-0.29680304163025018</v>
      </c>
      <c r="Q26" s="14" t="s">
        <v>28</v>
      </c>
      <c r="R26" s="15">
        <f xml:space="preserve"> -0.266*S20^6 + 1.8555*S20^5 - 3.4393*S20^4 - 1.4822*S20^3 + 8.492*S20^2 - 1.321*S20 - 0.0869</f>
        <v>0.74808140873059714</v>
      </c>
      <c r="V26" s="14" t="s">
        <v>30</v>
      </c>
      <c r="W26" s="15">
        <f xml:space="preserve"> -0.129*W20^6 + 1.0756*W20^5 - 3.0752*W20^4 + 3.1771*W20^3 + 0.0649*W20^2 - 0.7917*W20 - 0.1795</f>
        <v>-0.29357395785656548</v>
      </c>
      <c r="AD26" s="14" t="s">
        <v>28</v>
      </c>
      <c r="AE26" s="15">
        <f xml:space="preserve"> -0.266*AF20^6 + 1.8555*AF20^5 - 3.4393*AF20^4 - 1.4822*AF20^3 + 8.492*AF20^2 - 1.321*AF20 - 0.0869</f>
        <v>0.79782955508955811</v>
      </c>
      <c r="AI26" s="14" t="s">
        <v>30</v>
      </c>
      <c r="AJ26" s="15">
        <f xml:space="preserve"> -0.129*AJ20^6 + 1.0756*AJ20^5 - 3.0752*AJ20^4 + 3.1771*AJ20^3 + 0.0649*AJ20^2 - 0.7917*AJ20 - 0.1795</f>
        <v>-0.28707063417795697</v>
      </c>
      <c r="AQ26" s="14" t="s">
        <v>28</v>
      </c>
      <c r="AR26" s="15">
        <f xml:space="preserve"> -0.266*AS20^6 + 1.8555*AS20^5 - 3.4393*AS20^4 - 1.4822*AS20^3 + 8.492*AS20^2 - 1.321*AS20 - 0.0869</f>
        <v>1.5436047040000005</v>
      </c>
      <c r="AV26" s="14" t="s">
        <v>30</v>
      </c>
      <c r="AW26" s="15">
        <f xml:space="preserve"> -0.129*AW20^6 + 1.0756*AW20^5 - 3.0752*AW20^4 + 3.1771*AW20^3 + 0.0649*AW20^2 - 0.7917*AW20 - 0.1795</f>
        <v>-0.17949999999999999</v>
      </c>
      <c r="BD26" s="14" t="s">
        <v>28</v>
      </c>
      <c r="BE26" s="15">
        <f xml:space="preserve"> -0.266*BF20^6 + 1.8555*BF20^5 - 3.4393*BF20^4 - 1.4822*BF20^3 + 8.492*BF20^2 - 1.321*BF20 - 0.0869</f>
        <v>1.5436047040000005</v>
      </c>
      <c r="BI26" s="14" t="s">
        <v>30</v>
      </c>
      <c r="BJ26" s="15">
        <f xml:space="preserve"> -0.129*BJ20^6 + 1.0756*BJ20^5 - 3.0752*BJ20^4 + 3.1771*BJ20^3 + 0.0649*BJ20^2 - 0.7917*BJ20 - 0.1795</f>
        <v>-0.17949999999999999</v>
      </c>
    </row>
    <row r="29" spans="1:65" x14ac:dyDescent="0.35">
      <c r="B29" s="3" t="s">
        <v>31</v>
      </c>
      <c r="C29">
        <f>(I29+I30)*L4</f>
        <v>7.5046140332389726</v>
      </c>
      <c r="H29" s="3" t="s">
        <v>42</v>
      </c>
      <c r="I29" s="6">
        <f>C26*1.2*I6^2*I4*L3/2</f>
        <v>0.11984922159045343</v>
      </c>
      <c r="Q29" s="21" t="s">
        <v>31</v>
      </c>
      <c r="R29" s="12">
        <f>(X29+X30)*Q6</f>
        <v>8.004739474454162</v>
      </c>
      <c r="W29" s="21" t="s">
        <v>42</v>
      </c>
      <c r="X29" s="13">
        <f>R26*1.2*I$6^2*I$4*I$3/2</f>
        <v>0.12402172295273238</v>
      </c>
      <c r="AD29" s="21" t="s">
        <v>31</v>
      </c>
      <c r="AE29" s="12">
        <f>(AK29+AK30)*AD6</f>
        <v>8.9954347025299803</v>
      </c>
      <c r="AJ29" s="21" t="s">
        <v>42</v>
      </c>
      <c r="AK29" s="13">
        <f>AE26*1.2*I$6^2*I$4*I$3/2</f>
        <v>0.13226928899719875</v>
      </c>
      <c r="AQ29" s="21" t="s">
        <v>31</v>
      </c>
      <c r="AR29" s="12">
        <f>(AX29+AX30)*AQ6</f>
        <v>24.024474737211161</v>
      </c>
      <c r="AW29" s="21" t="s">
        <v>42</v>
      </c>
      <c r="AX29" s="13">
        <f>AR26*1.2*I$6^2*I$4*I$3/2</f>
        <v>0.25590866543906465</v>
      </c>
      <c r="BD29" s="21" t="s">
        <v>31</v>
      </c>
      <c r="BE29" s="12">
        <f>(BK29+BK30)*BD6</f>
        <v>24.024474737211161</v>
      </c>
      <c r="BJ29" s="21" t="s">
        <v>42</v>
      </c>
      <c r="BK29" s="13">
        <f>BE26*1.2*I$6^2*I$4*I$3/2</f>
        <v>0.25590866543906465</v>
      </c>
    </row>
    <row r="30" spans="1:65" x14ac:dyDescent="0.35">
      <c r="B30" s="3" t="s">
        <v>32</v>
      </c>
      <c r="C30">
        <f>(E20+I20)*D5/2</f>
        <v>28.885636947912616</v>
      </c>
      <c r="H30" s="3" t="s">
        <v>43</v>
      </c>
      <c r="I30" s="6">
        <f>H26*1.2*I6^2*I4*L3/2</f>
        <v>-4.9205907500170745E-2</v>
      </c>
      <c r="Q30" s="21" t="s">
        <v>32</v>
      </c>
      <c r="R30" s="12">
        <f>(T20+X20)*Q5/2</f>
        <v>38.068099868100077</v>
      </c>
      <c r="W30" s="21" t="s">
        <v>43</v>
      </c>
      <c r="X30" s="13">
        <f>W26*1.2*I$6^2*I$4*I$3/2</f>
        <v>-4.8670569329087671E-2</v>
      </c>
      <c r="AD30" s="21" t="s">
        <v>32</v>
      </c>
      <c r="AE30" s="12">
        <f>(AG20+AK20)*AD5/2</f>
        <v>52.588049993598581</v>
      </c>
      <c r="AJ30" s="21" t="s">
        <v>43</v>
      </c>
      <c r="AK30" s="13">
        <f>AJ26*1.2*I$6^2*I$4*I$3/2</f>
        <v>-4.7592406714528183E-2</v>
      </c>
      <c r="AQ30" s="21" t="s">
        <v>32</v>
      </c>
      <c r="AR30" s="12">
        <f>(AT20+AX20)*AQ5/2</f>
        <v>242.52704636689839</v>
      </c>
      <c r="AW30" s="21" t="s">
        <v>43</v>
      </c>
      <c r="AX30" s="13">
        <f>AW26*1.2*I$6^2*I$4*I$3/2</f>
        <v>-2.9758658630203348E-2</v>
      </c>
      <c r="BD30" s="21" t="s">
        <v>32</v>
      </c>
      <c r="BE30" s="12">
        <f>(BG20+BK20)*BD5/2</f>
        <v>6050.6147033505158</v>
      </c>
      <c r="BJ30" s="21" t="s">
        <v>43</v>
      </c>
      <c r="BK30" s="13">
        <f>BJ26*1.2*I$6^2*I$4*I$3/2</f>
        <v>-2.9758658630203348E-2</v>
      </c>
    </row>
    <row r="31" spans="1:65" x14ac:dyDescent="0.35">
      <c r="B31" s="3" t="s">
        <v>33</v>
      </c>
      <c r="C31" s="6">
        <f>C29/C30</f>
        <v>0.25980434659521273</v>
      </c>
      <c r="Q31" s="21" t="s">
        <v>33</v>
      </c>
      <c r="R31" s="13">
        <f>R29/R30</f>
        <v>0.21027420601998298</v>
      </c>
      <c r="AD31" s="21" t="s">
        <v>33</v>
      </c>
      <c r="AE31" s="13">
        <f>AE29/AE30</f>
        <v>0.17105473018347273</v>
      </c>
      <c r="AQ31" s="21" t="s">
        <v>33</v>
      </c>
      <c r="AR31" s="13">
        <f>AR29/AR30</f>
        <v>9.9058950731897299E-2</v>
      </c>
      <c r="BD31" s="21" t="s">
        <v>33</v>
      </c>
      <c r="BE31" s="13">
        <f>BE29/BE30</f>
        <v>3.9705841331968564E-3</v>
      </c>
    </row>
  </sheetData>
  <mergeCells count="21">
    <mergeCell ref="B8:E8"/>
    <mergeCell ref="G8:K8"/>
    <mergeCell ref="B25:E25"/>
    <mergeCell ref="G25:K25"/>
    <mergeCell ref="B5:C5"/>
    <mergeCell ref="G5:H5"/>
    <mergeCell ref="G6:H6"/>
    <mergeCell ref="B2:C2"/>
    <mergeCell ref="G2:H2"/>
    <mergeCell ref="B3:C3"/>
    <mergeCell ref="G3:H3"/>
    <mergeCell ref="B4:C4"/>
    <mergeCell ref="G4:H4"/>
    <mergeCell ref="AV8:AZ8"/>
    <mergeCell ref="BD8:BG8"/>
    <mergeCell ref="BI8:BM8"/>
    <mergeCell ref="Q8:T8"/>
    <mergeCell ref="V8:Z8"/>
    <mergeCell ref="AD8:AG8"/>
    <mergeCell ref="AI8:AM8"/>
    <mergeCell ref="AQ8:AT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W1" workbookViewId="0">
      <selection activeCell="AB19" sqref="AB19"/>
    </sheetView>
  </sheetViews>
  <sheetFormatPr defaultRowHeight="14.5" x14ac:dyDescent="0.35"/>
  <cols>
    <col min="1" max="1" width="10.54296875" customWidth="1"/>
    <col min="2" max="2" width="15.6328125" customWidth="1"/>
    <col min="3" max="3" width="17.1796875" customWidth="1"/>
    <col min="4" max="4" width="16.453125" customWidth="1"/>
    <col min="5" max="5" width="14.08984375" customWidth="1"/>
    <col min="7" max="7" width="17.6328125" customWidth="1"/>
    <col min="8" max="8" width="15.08984375" customWidth="1"/>
    <col min="9" max="9" width="12.36328125" customWidth="1"/>
    <col min="11" max="11" width="13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7" t="s">
        <v>2</v>
      </c>
      <c r="C2" s="27"/>
      <c r="D2">
        <v>20</v>
      </c>
      <c r="E2" t="s">
        <v>3</v>
      </c>
      <c r="G2" s="27" t="s">
        <v>9</v>
      </c>
      <c r="H2" s="27"/>
      <c r="I2">
        <v>0.24</v>
      </c>
      <c r="J2" t="s">
        <v>10</v>
      </c>
      <c r="K2" s="3" t="s">
        <v>14</v>
      </c>
      <c r="L2">
        <v>0.7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7" t="s">
        <v>4</v>
      </c>
      <c r="C3" s="27"/>
      <c r="D3">
        <v>1.2</v>
      </c>
      <c r="E3" t="s">
        <v>5</v>
      </c>
      <c r="G3" s="25" t="s">
        <v>34</v>
      </c>
      <c r="H3" s="26"/>
      <c r="I3" s="12">
        <f>(I2+I2*D4)/4</f>
        <v>0.10199999999999999</v>
      </c>
      <c r="J3" s="12" t="s">
        <v>10</v>
      </c>
      <c r="K3" s="3" t="s">
        <v>34</v>
      </c>
      <c r="L3">
        <f>(I2+I2*D4)/4</f>
        <v>0.10199999999999999</v>
      </c>
      <c r="P3" s="21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7" t="s">
        <v>6</v>
      </c>
      <c r="C4" s="27"/>
      <c r="D4">
        <v>0.7</v>
      </c>
      <c r="G4" s="27" t="s">
        <v>11</v>
      </c>
      <c r="H4" s="27"/>
      <c r="I4">
        <f>(PI()/4)*(I2^2-I2^2*D4^2)</f>
        <v>2.3071856447963442E-2</v>
      </c>
      <c r="J4" t="s">
        <v>13</v>
      </c>
      <c r="K4" s="3" t="s">
        <v>37</v>
      </c>
      <c r="L4">
        <f>I6/L3</f>
        <v>91.056406356927369</v>
      </c>
      <c r="P4" s="21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7" t="s">
        <v>7</v>
      </c>
      <c r="C5" s="27"/>
      <c r="D5">
        <v>0.15</v>
      </c>
      <c r="E5" t="s">
        <v>8</v>
      </c>
      <c r="G5" s="27" t="s">
        <v>36</v>
      </c>
      <c r="H5" s="27"/>
      <c r="I5">
        <f>D5/I4</f>
        <v>6.5014274138846133</v>
      </c>
      <c r="J5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G6" s="27" t="s">
        <v>35</v>
      </c>
      <c r="H6" s="27"/>
      <c r="I6">
        <f>I5/L2</f>
        <v>9.2877534484065905</v>
      </c>
      <c r="J6" t="s">
        <v>12</v>
      </c>
      <c r="Q6">
        <f>L4</f>
        <v>91.056406356927369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91.056406356927369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91.056406356927369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91.056406356927369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3"/>
      <c r="H7" s="3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x14ac:dyDescent="0.35">
      <c r="A8" s="3" t="s">
        <v>16</v>
      </c>
      <c r="B8" s="27" t="s">
        <v>45</v>
      </c>
      <c r="C8" s="27"/>
      <c r="D8" s="27"/>
      <c r="E8" s="27"/>
      <c r="F8" s="3" t="s">
        <v>22</v>
      </c>
      <c r="G8" s="27" t="s">
        <v>46</v>
      </c>
      <c r="H8" s="27"/>
      <c r="I8" s="27"/>
      <c r="J8" s="27"/>
      <c r="K8" s="27"/>
      <c r="P8" s="21"/>
      <c r="Q8" s="24"/>
      <c r="R8" s="24"/>
      <c r="S8" s="24"/>
      <c r="T8" s="24"/>
      <c r="U8" s="21"/>
      <c r="V8" s="24"/>
      <c r="W8" s="24"/>
      <c r="X8" s="24"/>
      <c r="Y8" s="24"/>
      <c r="Z8" s="24"/>
      <c r="AC8" s="21"/>
      <c r="AD8" s="24"/>
      <c r="AE8" s="24"/>
      <c r="AF8" s="24"/>
      <c r="AG8" s="24"/>
      <c r="AH8" s="21"/>
      <c r="AI8" s="24"/>
      <c r="AJ8" s="24"/>
      <c r="AK8" s="24"/>
      <c r="AL8" s="24"/>
      <c r="AM8" s="24"/>
      <c r="AP8" s="21"/>
      <c r="AQ8" s="24"/>
      <c r="AR8" s="24"/>
      <c r="AS8" s="24"/>
      <c r="AT8" s="24"/>
      <c r="AU8" s="21"/>
      <c r="AV8" s="24"/>
      <c r="AW8" s="24"/>
      <c r="AX8" s="24"/>
      <c r="AY8" s="24"/>
      <c r="AZ8" s="24"/>
      <c r="BC8" s="21"/>
      <c r="BD8" s="24"/>
      <c r="BE8" s="24"/>
      <c r="BF8" s="24"/>
      <c r="BG8" s="24"/>
      <c r="BH8" s="21"/>
      <c r="BI8" s="24"/>
      <c r="BJ8" s="24"/>
      <c r="BK8" s="24"/>
      <c r="BL8" s="24"/>
      <c r="BM8" s="24"/>
    </row>
    <row r="9" spans="1:65" x14ac:dyDescent="0.35">
      <c r="A9" s="3"/>
      <c r="F9" s="3"/>
      <c r="G9" s="3"/>
      <c r="H9" s="3"/>
      <c r="P9" s="22"/>
      <c r="U9" s="22"/>
      <c r="V9" s="22"/>
      <c r="W9" s="22"/>
      <c r="AC9" s="22"/>
      <c r="AH9" s="22"/>
      <c r="AI9" s="22"/>
      <c r="AJ9" s="22"/>
      <c r="AP9" s="22"/>
      <c r="AU9" s="22"/>
      <c r="AV9" s="22"/>
      <c r="AW9" s="22"/>
      <c r="BC9" s="22"/>
      <c r="BH9" s="22"/>
      <c r="BI9" s="22"/>
      <c r="BJ9" s="22"/>
    </row>
    <row r="10" spans="1:65" x14ac:dyDescent="0.35">
      <c r="A10" s="3" t="s">
        <v>16</v>
      </c>
      <c r="B10" s="7">
        <f>C20</f>
        <v>2.7748221012442742</v>
      </c>
      <c r="F10" s="3" t="s">
        <v>22</v>
      </c>
      <c r="G10" s="8">
        <f>G20</f>
        <v>3.2897483107976049</v>
      </c>
      <c r="H10" s="3"/>
      <c r="P10" s="21" t="s">
        <v>16</v>
      </c>
      <c r="Q10" s="10">
        <f>R20</f>
        <v>2.8365810603708286</v>
      </c>
      <c r="U10" s="21" t="s">
        <v>22</v>
      </c>
      <c r="V10" s="9">
        <f>V20</f>
        <v>3.1704308423488703</v>
      </c>
      <c r="W10" s="22"/>
      <c r="AC10" s="21" t="s">
        <v>16</v>
      </c>
      <c r="AD10" s="10">
        <f>AE20</f>
        <v>2.9459808489997852</v>
      </c>
      <c r="AH10" s="21" t="s">
        <v>22</v>
      </c>
      <c r="AI10" s="9">
        <f>AI20</f>
        <v>2.9631153964992456</v>
      </c>
      <c r="AJ10" s="22"/>
      <c r="AP10" s="21" t="s">
        <v>16</v>
      </c>
      <c r="AQ10" s="10">
        <f>AR20</f>
        <v>3.0782066243813797</v>
      </c>
      <c r="AU10" s="21" t="s">
        <v>22</v>
      </c>
      <c r="AV10" s="9">
        <f>AV20</f>
        <v>2.7197445030757539</v>
      </c>
      <c r="AW10" s="22"/>
      <c r="BC10" s="21" t="s">
        <v>16</v>
      </c>
      <c r="BD10" s="10">
        <f>BE20</f>
        <v>4.0498402682897812</v>
      </c>
      <c r="BH10" s="21" t="s">
        <v>22</v>
      </c>
      <c r="BI10" s="9">
        <f>BI20</f>
        <v>1.2250253403693918</v>
      </c>
      <c r="BJ10" s="22"/>
    </row>
    <row r="13" spans="1:65" x14ac:dyDescent="0.35">
      <c r="A13" s="3" t="s">
        <v>14</v>
      </c>
      <c r="B13" s="3" t="s">
        <v>26</v>
      </c>
      <c r="C13" s="3" t="s">
        <v>17</v>
      </c>
      <c r="D13" s="3" t="s">
        <v>18</v>
      </c>
      <c r="E13" s="3" t="s">
        <v>20</v>
      </c>
      <c r="F13" s="3"/>
      <c r="G13" s="3" t="s">
        <v>39</v>
      </c>
      <c r="H13" s="3" t="s">
        <v>40</v>
      </c>
      <c r="I13" s="3" t="s">
        <v>20</v>
      </c>
      <c r="J13" s="3"/>
      <c r="K13" s="3"/>
      <c r="P13" s="21" t="s">
        <v>14</v>
      </c>
      <c r="Q13" s="21" t="s">
        <v>26</v>
      </c>
      <c r="R13" s="21" t="s">
        <v>17</v>
      </c>
      <c r="S13" s="21" t="s">
        <v>18</v>
      </c>
      <c r="T13" s="21" t="s">
        <v>20</v>
      </c>
      <c r="U13" s="22"/>
      <c r="V13" s="21" t="s">
        <v>39</v>
      </c>
      <c r="W13" s="21" t="s">
        <v>40</v>
      </c>
      <c r="X13" s="21" t="s">
        <v>20</v>
      </c>
      <c r="Y13" s="21"/>
      <c r="Z13" s="21"/>
      <c r="AC13" s="21" t="s">
        <v>14</v>
      </c>
      <c r="AD13" s="21" t="s">
        <v>26</v>
      </c>
      <c r="AE13" s="21" t="s">
        <v>17</v>
      </c>
      <c r="AF13" s="21" t="s">
        <v>18</v>
      </c>
      <c r="AG13" s="21" t="s">
        <v>20</v>
      </c>
      <c r="AH13" s="22"/>
      <c r="AI13" s="21" t="s">
        <v>39</v>
      </c>
      <c r="AJ13" s="21" t="s">
        <v>40</v>
      </c>
      <c r="AK13" s="21" t="s">
        <v>20</v>
      </c>
      <c r="AL13" s="21"/>
      <c r="AM13" s="21"/>
      <c r="AP13" s="21" t="s">
        <v>14</v>
      </c>
      <c r="AQ13" s="21" t="s">
        <v>26</v>
      </c>
      <c r="AR13" s="21" t="s">
        <v>17</v>
      </c>
      <c r="AS13" s="21" t="s">
        <v>18</v>
      </c>
      <c r="AT13" s="21" t="s">
        <v>20</v>
      </c>
      <c r="AU13" s="22"/>
      <c r="AV13" s="21" t="s">
        <v>39</v>
      </c>
      <c r="AW13" s="21" t="s">
        <v>40</v>
      </c>
      <c r="AX13" s="21" t="s">
        <v>20</v>
      </c>
      <c r="AY13" s="21"/>
      <c r="AZ13" s="21"/>
      <c r="BC13" s="21" t="s">
        <v>14</v>
      </c>
      <c r="BD13" s="21" t="s">
        <v>26</v>
      </c>
      <c r="BE13" s="21" t="s">
        <v>17</v>
      </c>
      <c r="BF13" s="21" t="s">
        <v>18</v>
      </c>
      <c r="BG13" s="21" t="s">
        <v>20</v>
      </c>
      <c r="BH13" s="22"/>
      <c r="BI13" s="21" t="s">
        <v>39</v>
      </c>
      <c r="BJ13" s="21" t="s">
        <v>40</v>
      </c>
      <c r="BK13" s="21" t="s">
        <v>20</v>
      </c>
      <c r="BL13" s="21"/>
      <c r="BM13" s="21"/>
    </row>
    <row r="14" spans="1:65" x14ac:dyDescent="0.35">
      <c r="A14" s="5" t="s">
        <v>44</v>
      </c>
      <c r="B14" s="3" t="s">
        <v>15</v>
      </c>
      <c r="C14" s="3" t="s">
        <v>16</v>
      </c>
      <c r="D14" s="5" t="s">
        <v>19</v>
      </c>
      <c r="E14" s="3" t="s">
        <v>21</v>
      </c>
      <c r="F14" s="3"/>
      <c r="G14" s="3" t="s">
        <v>22</v>
      </c>
      <c r="H14" s="5" t="s">
        <v>23</v>
      </c>
      <c r="I14" s="3" t="s">
        <v>24</v>
      </c>
      <c r="J14" s="3"/>
      <c r="K14" s="3" t="s">
        <v>41</v>
      </c>
      <c r="P14" s="17" t="s">
        <v>44</v>
      </c>
      <c r="Q14" s="21" t="s">
        <v>15</v>
      </c>
      <c r="R14" s="21" t="s">
        <v>16</v>
      </c>
      <c r="S14" s="17" t="s">
        <v>19</v>
      </c>
      <c r="T14" s="21" t="s">
        <v>21</v>
      </c>
      <c r="U14" s="22"/>
      <c r="V14" s="21" t="s">
        <v>22</v>
      </c>
      <c r="W14" s="17" t="s">
        <v>23</v>
      </c>
      <c r="X14" s="21" t="s">
        <v>24</v>
      </c>
      <c r="Y14" s="21"/>
      <c r="Z14" s="21" t="s">
        <v>41</v>
      </c>
      <c r="AC14" s="17" t="s">
        <v>44</v>
      </c>
      <c r="AD14" s="21" t="s">
        <v>15</v>
      </c>
      <c r="AE14" s="21" t="s">
        <v>16</v>
      </c>
      <c r="AF14" s="17" t="s">
        <v>19</v>
      </c>
      <c r="AG14" s="21" t="s">
        <v>21</v>
      </c>
      <c r="AH14" s="22"/>
      <c r="AI14" s="21" t="s">
        <v>22</v>
      </c>
      <c r="AJ14" s="17" t="s">
        <v>23</v>
      </c>
      <c r="AK14" s="21" t="s">
        <v>24</v>
      </c>
      <c r="AL14" s="21"/>
      <c r="AM14" s="21" t="s">
        <v>41</v>
      </c>
      <c r="AP14" s="17" t="s">
        <v>44</v>
      </c>
      <c r="AQ14" s="21" t="s">
        <v>15</v>
      </c>
      <c r="AR14" s="21" t="s">
        <v>16</v>
      </c>
      <c r="AS14" s="17" t="s">
        <v>19</v>
      </c>
      <c r="AT14" s="21" t="s">
        <v>21</v>
      </c>
      <c r="AU14" s="22"/>
      <c r="AV14" s="21" t="s">
        <v>22</v>
      </c>
      <c r="AW14" s="17" t="s">
        <v>23</v>
      </c>
      <c r="AX14" s="21" t="s">
        <v>24</v>
      </c>
      <c r="AY14" s="21"/>
      <c r="AZ14" s="21" t="s">
        <v>41</v>
      </c>
      <c r="BC14" s="17" t="s">
        <v>44</v>
      </c>
      <c r="BD14" s="21" t="s">
        <v>15</v>
      </c>
      <c r="BE14" s="21" t="s">
        <v>16</v>
      </c>
      <c r="BF14" s="17" t="s">
        <v>19</v>
      </c>
      <c r="BG14" s="21" t="s">
        <v>21</v>
      </c>
      <c r="BH14" s="22"/>
      <c r="BI14" s="21" t="s">
        <v>22</v>
      </c>
      <c r="BJ14" s="17" t="s">
        <v>23</v>
      </c>
      <c r="BK14" s="21" t="s">
        <v>24</v>
      </c>
      <c r="BL14" s="21"/>
      <c r="BM14" s="21" t="s">
        <v>41</v>
      </c>
    </row>
    <row r="15" spans="1:65" x14ac:dyDescent="0.35">
      <c r="A15">
        <v>0.7</v>
      </c>
      <c r="B15">
        <v>9.2877534480000001</v>
      </c>
      <c r="C15">
        <f t="shared" ref="C15:C20" si="0" xml:space="preserve"> -0.3078*D15^6 + 2.2651*D15^5 - 4.751*D15^4 + 0.2832*D15^3 + 5.9876*D15^2 + 3.6672*D15 - 0.2951</f>
        <v>0.67321313279999995</v>
      </c>
      <c r="D15">
        <v>0.2</v>
      </c>
      <c r="E15">
        <f t="shared" ref="E15:E20" si="1">1.2*B15^2*C15*(D15^2+1)/2</f>
        <v>36.237524784733033</v>
      </c>
      <c r="G15">
        <f t="shared" ref="G15:G20" si="2" xml:space="preserve"> 0.9808*H15^6 - 9.1296*H15^5 + 32.097*H15^4 - 52.719*H15^3 + 35.366*H15^2 + 6.8355*H15 + 0.7557</f>
        <v>8.1611624999999997</v>
      </c>
      <c r="H15">
        <f t="shared" ref="H15:H20" si="3">A15-D15</f>
        <v>0.49999999999999994</v>
      </c>
      <c r="I15">
        <f t="shared" ref="I15:I20" si="4">1.2*B15^2*G15*(H15^2+1)/2</f>
        <v>528.00087835702482</v>
      </c>
      <c r="K15">
        <f t="shared" ref="K15:K20" si="5">E15-I15</f>
        <v>-491.76335357229181</v>
      </c>
      <c r="P15">
        <v>0.7</v>
      </c>
      <c r="Q15">
        <v>9.2877534480000001</v>
      </c>
      <c r="R15" s="12">
        <f t="shared" ref="R15:R20" si="6" xml:space="preserve"> -0.3078*S15^6 + 2.2651*S15^5 - 4.751*S15^4 + 0.2832*S15^3 + 5.9876*S15^2 + 3.6672*S15 - 0.2951</f>
        <v>0.67321313279999995</v>
      </c>
      <c r="S15">
        <v>0.2</v>
      </c>
      <c r="T15" s="12">
        <f>(1.2*Q15^2*R15*(S15^2+1)/2) + Q$4</f>
        <v>91.70862982209627</v>
      </c>
      <c r="V15" s="12">
        <f t="shared" ref="V15:V20" si="7" xml:space="preserve"> 0.9808*W15^6 - 9.1296*W15^5 + 32.097*W15^4 - 52.719*W15^3 + 35.366*W15^2 + 6.8355*W15 + 0.7557</f>
        <v>8.1611624999999997</v>
      </c>
      <c r="W15" s="12">
        <f t="shared" ref="W15:W20" si="8">P15-S15</f>
        <v>0.49999999999999994</v>
      </c>
      <c r="X15" s="12">
        <f>1.2*Q15^2*V15*(W15^2+1)/2 + Q$3</f>
        <v>596.78316569197614</v>
      </c>
      <c r="Y15" s="12"/>
      <c r="Z15" s="12">
        <f t="shared" ref="Z15:Z20" si="9">T15-X15</f>
        <v>-505.07453586987987</v>
      </c>
      <c r="AC15">
        <v>0.7</v>
      </c>
      <c r="AD15">
        <v>9.2877534480000001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179.51731799122959</v>
      </c>
      <c r="AI15" s="12">
        <f t="shared" ref="AI15:AI20" si="11" xml:space="preserve"> 0.9808*AJ15^6 - 9.1296*AJ15^5 + 32.097*AJ15^4 - 52.719*AJ15^3 + 35.366*AJ15^2 + 6.8355*AJ15 + 0.7557</f>
        <v>8.1611624999999997</v>
      </c>
      <c r="AJ15" s="12">
        <f t="shared" ref="AJ15:AJ20" si="12">AC15-AF15</f>
        <v>0.49999999999999994</v>
      </c>
      <c r="AK15" s="12">
        <f>1.2*AD15^2*AI15*(AJ15^2+1)/2 + AD$3</f>
        <v>705.66295844329011</v>
      </c>
      <c r="AL15" s="12"/>
      <c r="AM15" s="12">
        <f t="shared" ref="AM15:AM20" si="13">AG15-AK15</f>
        <v>-526.14564045206055</v>
      </c>
      <c r="AP15">
        <v>0.7</v>
      </c>
      <c r="AQ15">
        <v>9.2877534480000001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1299.2178439197048</v>
      </c>
      <c r="AV15" s="12">
        <f t="shared" ref="AV15:AV20" si="15" xml:space="preserve"> 0.9808*AW15^6 - 9.1296*AW15^5 + 32.097*AW15^4 - 52.719*AW15^3 + 35.366*AW15^2 + 6.8355*AW15 + 0.7557</f>
        <v>8.1611624999999997</v>
      </c>
      <c r="AW15" s="12">
        <f t="shared" ref="AW15:AW20" si="16">AP15-AS15</f>
        <v>0.49999999999999994</v>
      </c>
      <c r="AX15" s="12">
        <f>1.2*AQ15^2*AV15*(AW15^2+1)/2 + AQ$3</f>
        <v>2094.053603476119</v>
      </c>
      <c r="AY15" s="12"/>
      <c r="AZ15" s="12">
        <f t="shared" ref="AZ15:AZ20" si="17">AT15-AX15</f>
        <v>-794.83575955641413</v>
      </c>
      <c r="BC15">
        <v>0.7</v>
      </c>
      <c r="BD15">
        <v>9.2877534480000001</v>
      </c>
      <c r="BE15" s="12">
        <f t="shared" ref="BE15:BE20" si="18" xml:space="preserve"> -0.3078*BF15^6 + 2.2651*BF15^5 - 4.751*BF15^4 + 0.2832*BF15^3 + 5.9876*BF15^2 + 3.6672*BF15 - 0.2951</f>
        <v>0.67321313279999995</v>
      </c>
      <c r="BF15" s="12">
        <v>0.2</v>
      </c>
      <c r="BG15" s="12">
        <f>(1.2*BD15^2*BE15*(BF15^2+1)/2) + BD$4</f>
        <v>35871.692079618464</v>
      </c>
      <c r="BI15" s="12">
        <f t="shared" ref="BI15:BI20" si="19" xml:space="preserve"> 0.9808*BJ15^6 - 9.1296*BJ15^5 + 32.097*BJ15^4 - 52.719*BJ15^3 + 35.366*BJ15^2 + 6.8355*BJ15 + 0.7557</f>
        <v>8.1611624999999997</v>
      </c>
      <c r="BJ15" s="12">
        <f t="shared" ref="BJ15:BJ20" si="20">BC15-BF15</f>
        <v>0.49999999999999994</v>
      </c>
      <c r="BK15" s="12">
        <f>1.2*BD15^2*BI15*(BJ15^2+1)/2 + BD$3</f>
        <v>44962.748127558923</v>
      </c>
      <c r="BL15" s="12"/>
      <c r="BM15" s="12">
        <f t="shared" ref="BM15:BM20" si="21">BG15-BK15</f>
        <v>-9091.0560479404594</v>
      </c>
    </row>
    <row r="16" spans="1:65" x14ac:dyDescent="0.35">
      <c r="A16">
        <v>0.7</v>
      </c>
      <c r="B16">
        <v>9.2877534480000001</v>
      </c>
      <c r="C16">
        <f t="shared" si="0"/>
        <v>1.6740794179968745</v>
      </c>
      <c r="D16">
        <v>0.35</v>
      </c>
      <c r="E16">
        <f t="shared" si="1"/>
        <v>97.260167533890723</v>
      </c>
      <c r="G16">
        <f t="shared" si="2"/>
        <v>5.6556410811749993</v>
      </c>
      <c r="H16">
        <f t="shared" si="3"/>
        <v>0.35</v>
      </c>
      <c r="I16">
        <f t="shared" si="4"/>
        <v>328.57975144621383</v>
      </c>
      <c r="K16">
        <f t="shared" si="5"/>
        <v>-231.31958391232311</v>
      </c>
      <c r="P16">
        <v>0.7</v>
      </c>
      <c r="Q16">
        <v>9.2877534480000001</v>
      </c>
      <c r="R16" s="12">
        <f t="shared" si="6"/>
        <v>1.6740794179968745</v>
      </c>
      <c r="S16">
        <v>0.35</v>
      </c>
      <c r="T16" s="12">
        <f t="shared" ref="T16:T20" si="22">(1.2*Q16^2*R16*(S16^2+1)/2) + Q$4</f>
        <v>152.73127257125395</v>
      </c>
      <c r="V16" s="12">
        <f t="shared" si="7"/>
        <v>5.6556410811749993</v>
      </c>
      <c r="W16" s="12">
        <f t="shared" si="8"/>
        <v>0.35</v>
      </c>
      <c r="X16" s="12">
        <f t="shared" ref="X16:X20" si="23">1.2*Q16^2*V16*(W16^2+1)/2 + Q$3</f>
        <v>397.36203878116521</v>
      </c>
      <c r="Y16" s="12"/>
      <c r="Z16" s="12">
        <f t="shared" si="9"/>
        <v>-244.63076620991126</v>
      </c>
      <c r="AC16">
        <v>0.7</v>
      </c>
      <c r="AD16">
        <v>9.2877534480000001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205.1961404870932</v>
      </c>
      <c r="AI16" s="12">
        <f t="shared" si="11"/>
        <v>7.0119285887271792</v>
      </c>
      <c r="AJ16" s="12">
        <f t="shared" si="12"/>
        <v>0.42999999999999994</v>
      </c>
      <c r="AK16" s="12">
        <f t="shared" ref="AK16:AK20" si="25">1.2*AD16^2*AI16*(AJ16^2+1)/2 + AD$3</f>
        <v>607.68518498945696</v>
      </c>
      <c r="AL16" s="12"/>
      <c r="AM16" s="12">
        <f t="shared" si="13"/>
        <v>-402.48904450236375</v>
      </c>
      <c r="AP16">
        <v>0.7</v>
      </c>
      <c r="AQ16">
        <v>9.2877534480000001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1324.8966664155685</v>
      </c>
      <c r="AV16" s="12">
        <f t="shared" si="15"/>
        <v>7.0119285887271792</v>
      </c>
      <c r="AW16" s="12">
        <f t="shared" si="16"/>
        <v>0.42999999999999994</v>
      </c>
      <c r="AX16" s="12">
        <f t="shared" ref="AX16:AX20" si="27">1.2*AQ16^2*AV16*(AW16^2+1)/2 + AQ$3</f>
        <v>1996.0758300222856</v>
      </c>
      <c r="AY16" s="12"/>
      <c r="AZ16" s="12">
        <f t="shared" si="17"/>
        <v>-671.17916360671711</v>
      </c>
      <c r="BC16">
        <v>0.7</v>
      </c>
      <c r="BD16">
        <v>9.2877534480000001</v>
      </c>
      <c r="BE16" s="12">
        <f t="shared" si="18"/>
        <v>1.1149964265880559</v>
      </c>
      <c r="BF16" s="12">
        <v>0.27</v>
      </c>
      <c r="BG16" s="12">
        <f t="shared" ref="BG16:BG20" si="28">(1.2*BD16^2*BE16*(BF16^2+1)/2) + BD$4</f>
        <v>35897.37090211433</v>
      </c>
      <c r="BI16" s="12">
        <f t="shared" si="19"/>
        <v>7.0119285887271792</v>
      </c>
      <c r="BJ16" s="12">
        <f t="shared" si="20"/>
        <v>0.42999999999999994</v>
      </c>
      <c r="BK16" s="12">
        <f t="shared" ref="BK16:BK20" si="29">1.2*BD16^2*BI16*(BJ16^2+1)/2 + BD$3</f>
        <v>44864.770354105094</v>
      </c>
      <c r="BL16" s="12"/>
      <c r="BM16" s="12">
        <f t="shared" si="21"/>
        <v>-8967.3994519907646</v>
      </c>
    </row>
    <row r="17" spans="1:65" x14ac:dyDescent="0.35">
      <c r="A17">
        <v>0.7</v>
      </c>
      <c r="B17">
        <v>9.2877534480000001</v>
      </c>
      <c r="C17">
        <f t="shared" si="0"/>
        <v>2.8398374999999993</v>
      </c>
      <c r="D17">
        <v>0.5</v>
      </c>
      <c r="E17">
        <f t="shared" si="1"/>
        <v>183.7283223304544</v>
      </c>
      <c r="G17">
        <f t="shared" si="2"/>
        <v>3.1641844991999992</v>
      </c>
      <c r="H17">
        <f t="shared" si="3"/>
        <v>0.19999999999999996</v>
      </c>
      <c r="I17">
        <f t="shared" si="4"/>
        <v>170.32082207952445</v>
      </c>
      <c r="K17">
        <f t="shared" si="5"/>
        <v>13.407500250929957</v>
      </c>
      <c r="P17">
        <v>0.7</v>
      </c>
      <c r="Q17">
        <v>9.2877534480000001</v>
      </c>
      <c r="R17" s="12">
        <f t="shared" si="6"/>
        <v>2.8398374999999993</v>
      </c>
      <c r="S17">
        <v>0.5</v>
      </c>
      <c r="T17" s="12">
        <f t="shared" si="22"/>
        <v>239.19942736781763</v>
      </c>
      <c r="V17" s="12">
        <f t="shared" si="7"/>
        <v>3.1641844991999992</v>
      </c>
      <c r="W17" s="12">
        <f t="shared" si="8"/>
        <v>0.19999999999999996</v>
      </c>
      <c r="X17" s="12">
        <f t="shared" si="23"/>
        <v>239.1031094144758</v>
      </c>
      <c r="Y17" s="12"/>
      <c r="Z17" s="12">
        <f t="shared" si="9"/>
        <v>9.6317953341838347E-2</v>
      </c>
      <c r="AC17">
        <v>0.7</v>
      </c>
      <c r="AD17">
        <v>9.2877534480000001</v>
      </c>
      <c r="AE17" s="12">
        <f t="shared" si="10"/>
        <v>1.3183871067999997</v>
      </c>
      <c r="AF17" s="12">
        <v>0.3</v>
      </c>
      <c r="AG17" s="12">
        <f t="shared" si="24"/>
        <v>217.65737458085829</v>
      </c>
      <c r="AI17" s="12">
        <f t="shared" si="11"/>
        <v>6.506657452799999</v>
      </c>
      <c r="AJ17" s="12">
        <f t="shared" si="12"/>
        <v>0.39999999999999997</v>
      </c>
      <c r="AK17" s="12">
        <f t="shared" si="25"/>
        <v>568.31271950545579</v>
      </c>
      <c r="AL17" s="12"/>
      <c r="AM17" s="12">
        <f t="shared" si="13"/>
        <v>-350.6553449245975</v>
      </c>
      <c r="AP17">
        <v>0.7</v>
      </c>
      <c r="AQ17">
        <v>9.2877534480000001</v>
      </c>
      <c r="AR17" s="12">
        <f t="shared" si="14"/>
        <v>1.3183871067999997</v>
      </c>
      <c r="AS17" s="12">
        <v>0.3</v>
      </c>
      <c r="AT17" s="12">
        <f t="shared" si="26"/>
        <v>1337.3579005093336</v>
      </c>
      <c r="AV17" s="12">
        <f t="shared" si="15"/>
        <v>6.506657452799999</v>
      </c>
      <c r="AW17" s="12">
        <f t="shared" si="16"/>
        <v>0.39999999999999997</v>
      </c>
      <c r="AX17" s="12">
        <f t="shared" si="27"/>
        <v>1956.7033645382846</v>
      </c>
      <c r="AY17" s="12"/>
      <c r="AZ17" s="12">
        <f t="shared" si="17"/>
        <v>-619.34546402895103</v>
      </c>
      <c r="BC17">
        <v>0.7</v>
      </c>
      <c r="BD17">
        <v>9.2877534480000001</v>
      </c>
      <c r="BE17" s="12">
        <f t="shared" si="18"/>
        <v>1.3183871067999997</v>
      </c>
      <c r="BF17" s="12">
        <v>0.3</v>
      </c>
      <c r="BG17" s="12">
        <f t="shared" si="28"/>
        <v>35909.832136208097</v>
      </c>
      <c r="BI17" s="12">
        <f t="shared" si="19"/>
        <v>6.506657452799999</v>
      </c>
      <c r="BJ17" s="12">
        <f t="shared" si="20"/>
        <v>0.39999999999999997</v>
      </c>
      <c r="BK17" s="12">
        <f t="shared" si="29"/>
        <v>44825.39788862109</v>
      </c>
      <c r="BL17" s="12"/>
      <c r="BM17" s="12">
        <f t="shared" si="21"/>
        <v>-8915.5657524129929</v>
      </c>
    </row>
    <row r="18" spans="1:65" x14ac:dyDescent="0.35">
      <c r="A18">
        <v>0.7</v>
      </c>
      <c r="B18">
        <v>9.2877534480000001</v>
      </c>
      <c r="C18">
        <f t="shared" si="0"/>
        <v>2.7586063817405218</v>
      </c>
      <c r="D18">
        <v>0.49</v>
      </c>
      <c r="E18">
        <f t="shared" si="1"/>
        <v>177.05942549077966</v>
      </c>
      <c r="G18">
        <f t="shared" si="2"/>
        <v>3.3213430061325164</v>
      </c>
      <c r="H18">
        <f t="shared" si="3"/>
        <v>0.20999999999999996</v>
      </c>
      <c r="I18">
        <f t="shared" si="4"/>
        <v>179.48511240609704</v>
      </c>
      <c r="K18">
        <f t="shared" si="5"/>
        <v>-2.4256869153173852</v>
      </c>
      <c r="P18">
        <v>0.7</v>
      </c>
      <c r="Q18">
        <v>9.2877534480000001</v>
      </c>
      <c r="R18" s="12">
        <f t="shared" si="6"/>
        <v>2.7586063817405218</v>
      </c>
      <c r="S18">
        <v>0.49</v>
      </c>
      <c r="T18" s="12">
        <f t="shared" si="22"/>
        <v>232.53053052814289</v>
      </c>
      <c r="V18" s="12">
        <f t="shared" si="7"/>
        <v>3.3213430061325164</v>
      </c>
      <c r="W18" s="12">
        <f t="shared" si="8"/>
        <v>0.20999999999999996</v>
      </c>
      <c r="X18" s="12">
        <f t="shared" si="23"/>
        <v>248.26739974104839</v>
      </c>
      <c r="Y18" s="12"/>
      <c r="Z18" s="12">
        <f t="shared" si="9"/>
        <v>-15.736869212905503</v>
      </c>
      <c r="AC18">
        <v>0.7</v>
      </c>
      <c r="AD18">
        <v>9.2877534480000001</v>
      </c>
      <c r="AE18" s="12">
        <f t="shared" si="10"/>
        <v>1.6740794179968745</v>
      </c>
      <c r="AF18" s="12">
        <v>0.35</v>
      </c>
      <c r="AG18" s="12">
        <f t="shared" si="24"/>
        <v>240.53996074038727</v>
      </c>
      <c r="AI18" s="12">
        <f t="shared" si="11"/>
        <v>5.6556410811749993</v>
      </c>
      <c r="AJ18" s="12">
        <f t="shared" si="12"/>
        <v>0.35</v>
      </c>
      <c r="AK18" s="12">
        <f t="shared" si="25"/>
        <v>506.24183153247907</v>
      </c>
      <c r="AL18" s="12"/>
      <c r="AM18" s="12">
        <f t="shared" si="13"/>
        <v>-265.70187079209177</v>
      </c>
      <c r="AP18">
        <v>0.7</v>
      </c>
      <c r="AQ18">
        <v>9.2877534480000001</v>
      </c>
      <c r="AR18" s="12">
        <f t="shared" si="14"/>
        <v>1.6740794179968745</v>
      </c>
      <c r="AS18" s="12">
        <v>0.35</v>
      </c>
      <c r="AT18" s="12">
        <f t="shared" si="26"/>
        <v>1360.2404866688626</v>
      </c>
      <c r="AV18" s="12">
        <f t="shared" si="15"/>
        <v>5.6556410811749993</v>
      </c>
      <c r="AW18" s="12">
        <f t="shared" si="16"/>
        <v>0.35</v>
      </c>
      <c r="AX18" s="12">
        <f t="shared" si="27"/>
        <v>1894.6324765653078</v>
      </c>
      <c r="AY18" s="12"/>
      <c r="AZ18" s="12">
        <f t="shared" si="17"/>
        <v>-534.39198989644524</v>
      </c>
      <c r="BC18">
        <v>0.7</v>
      </c>
      <c r="BD18">
        <v>9.2877534480000001</v>
      </c>
      <c r="BE18" s="12">
        <f t="shared" si="18"/>
        <v>1.6740794179968745</v>
      </c>
      <c r="BF18" s="12">
        <v>0.35</v>
      </c>
      <c r="BG18" s="12">
        <f t="shared" si="28"/>
        <v>35932.714722367622</v>
      </c>
      <c r="BI18" s="12">
        <f t="shared" si="19"/>
        <v>5.6556410811749993</v>
      </c>
      <c r="BJ18" s="12">
        <f t="shared" si="20"/>
        <v>0.35</v>
      </c>
      <c r="BK18" s="12">
        <f t="shared" si="29"/>
        <v>44763.327000648118</v>
      </c>
      <c r="BL18" s="12"/>
      <c r="BM18" s="12">
        <f t="shared" si="21"/>
        <v>-8830.612278280496</v>
      </c>
    </row>
    <row r="19" spans="1:65" x14ac:dyDescent="0.35">
      <c r="A19">
        <v>0.7</v>
      </c>
      <c r="B19">
        <v>9.2877534480000001</v>
      </c>
      <c r="C19">
        <f t="shared" si="0"/>
        <v>2.7991746021004897</v>
      </c>
      <c r="D19">
        <v>0.495</v>
      </c>
      <c r="E19">
        <f t="shared" si="1"/>
        <v>180.37679574721992</v>
      </c>
      <c r="G19">
        <f t="shared" si="2"/>
        <v>3.2425068248185878</v>
      </c>
      <c r="H19">
        <f t="shared" si="3"/>
        <v>0.20499999999999996</v>
      </c>
      <c r="I19">
        <f t="shared" si="4"/>
        <v>174.8765770769183</v>
      </c>
      <c r="K19">
        <f t="shared" si="5"/>
        <v>5.5002186703016207</v>
      </c>
      <c r="P19">
        <v>0.7</v>
      </c>
      <c r="Q19">
        <v>9.2877534480000001</v>
      </c>
      <c r="R19" s="12">
        <f t="shared" si="6"/>
        <v>2.7991746021004897</v>
      </c>
      <c r="S19">
        <v>0.495</v>
      </c>
      <c r="T19" s="12">
        <f t="shared" si="22"/>
        <v>235.84790078458315</v>
      </c>
      <c r="V19" s="12">
        <f t="shared" si="7"/>
        <v>3.2425068248185878</v>
      </c>
      <c r="W19" s="12">
        <f t="shared" si="8"/>
        <v>0.20499999999999996</v>
      </c>
      <c r="X19" s="12">
        <f t="shared" si="23"/>
        <v>243.65886441186967</v>
      </c>
      <c r="Y19" s="12"/>
      <c r="Z19" s="12">
        <f t="shared" si="9"/>
        <v>-7.8109636272865259</v>
      </c>
      <c r="AC19">
        <v>0.7</v>
      </c>
      <c r="AD19">
        <v>9.2877534480000001</v>
      </c>
      <c r="AE19" s="12">
        <f t="shared" si="10"/>
        <v>1.7475255629627389</v>
      </c>
      <c r="AF19" s="12">
        <v>0.36</v>
      </c>
      <c r="AG19" s="12">
        <f t="shared" si="24"/>
        <v>245.44918962454267</v>
      </c>
      <c r="AI19" s="12">
        <f t="shared" si="11"/>
        <v>5.484970209396173</v>
      </c>
      <c r="AJ19" s="12">
        <f t="shared" si="12"/>
        <v>0.33999999999999997</v>
      </c>
      <c r="AK19" s="12">
        <f t="shared" si="25"/>
        <v>494.36741954578133</v>
      </c>
      <c r="AL19" s="12"/>
      <c r="AM19" s="12">
        <f t="shared" si="13"/>
        <v>-248.91822992123866</v>
      </c>
      <c r="AP19">
        <v>0.7</v>
      </c>
      <c r="AQ19">
        <v>9.2877534480000001</v>
      </c>
      <c r="AR19" s="12">
        <f t="shared" si="14"/>
        <v>1.7475255629627389</v>
      </c>
      <c r="AS19" s="12">
        <v>0.36</v>
      </c>
      <c r="AT19" s="12">
        <f t="shared" si="26"/>
        <v>1365.1497155530178</v>
      </c>
      <c r="AV19" s="12">
        <f t="shared" si="15"/>
        <v>5.484970209396173</v>
      </c>
      <c r="AW19" s="12">
        <f t="shared" si="16"/>
        <v>0.33999999999999997</v>
      </c>
      <c r="AX19" s="12">
        <f t="shared" si="27"/>
        <v>1882.7580645786102</v>
      </c>
      <c r="AY19" s="12"/>
      <c r="AZ19" s="12">
        <f t="shared" si="17"/>
        <v>-517.60834902559236</v>
      </c>
      <c r="BC19">
        <v>0.7</v>
      </c>
      <c r="BD19">
        <v>9.2877534480000001</v>
      </c>
      <c r="BE19" s="12">
        <f t="shared" si="18"/>
        <v>1.7475255629627389</v>
      </c>
      <c r="BF19" s="12">
        <v>0.36</v>
      </c>
      <c r="BG19" s="12">
        <f t="shared" si="28"/>
        <v>35937.623951251779</v>
      </c>
      <c r="BI19" s="12">
        <f t="shared" si="19"/>
        <v>5.484970209396173</v>
      </c>
      <c r="BJ19" s="12">
        <f t="shared" si="20"/>
        <v>0.33999999999999997</v>
      </c>
      <c r="BK19" s="12">
        <f t="shared" si="29"/>
        <v>44751.452588661414</v>
      </c>
      <c r="BL19" s="12"/>
      <c r="BM19" s="12">
        <f t="shared" si="21"/>
        <v>-8813.8286374096351</v>
      </c>
    </row>
    <row r="20" spans="1:65" x14ac:dyDescent="0.35">
      <c r="A20" s="2">
        <v>0.7</v>
      </c>
      <c r="B20" s="2">
        <v>9.2877534480000001</v>
      </c>
      <c r="C20" s="2">
        <f t="shared" si="0"/>
        <v>2.7748221012442742</v>
      </c>
      <c r="D20" s="2">
        <v>0.49199999999999999</v>
      </c>
      <c r="E20" s="2">
        <f t="shared" si="1"/>
        <v>178.38228632916719</v>
      </c>
      <c r="F20" s="2"/>
      <c r="G20" s="2">
        <f t="shared" si="2"/>
        <v>3.2897483107976049</v>
      </c>
      <c r="H20" s="2">
        <f t="shared" si="3"/>
        <v>0.20799999999999996</v>
      </c>
      <c r="I20" s="2">
        <f t="shared" si="4"/>
        <v>177.63539279450163</v>
      </c>
      <c r="K20">
        <f t="shared" si="5"/>
        <v>0.74689353466555986</v>
      </c>
      <c r="P20" s="2">
        <v>0.7</v>
      </c>
      <c r="Q20" s="2">
        <v>9.2877534480000001</v>
      </c>
      <c r="R20" s="18">
        <f t="shared" si="6"/>
        <v>2.8365810603708286</v>
      </c>
      <c r="S20" s="2">
        <v>0.49959999999999999</v>
      </c>
      <c r="T20" s="18">
        <f t="shared" si="22"/>
        <v>238.93004407714608</v>
      </c>
      <c r="U20" s="2"/>
      <c r="V20" s="18">
        <f t="shared" si="7"/>
        <v>3.1704308423488703</v>
      </c>
      <c r="W20" s="18">
        <f t="shared" si="8"/>
        <v>0.20039999999999997</v>
      </c>
      <c r="X20" s="18">
        <f t="shared" si="23"/>
        <v>239.46561698002972</v>
      </c>
      <c r="Y20" s="12"/>
      <c r="Z20" s="12">
        <f t="shared" si="9"/>
        <v>-0.53557290288364356</v>
      </c>
      <c r="AC20" s="2">
        <v>0.7</v>
      </c>
      <c r="AD20" s="2">
        <v>9.2877534480000001</v>
      </c>
      <c r="AE20" s="18">
        <f t="shared" si="10"/>
        <v>2.9459808489997852</v>
      </c>
      <c r="AF20" s="18">
        <v>0.51300000000000001</v>
      </c>
      <c r="AG20" s="18">
        <f t="shared" si="24"/>
        <v>335.8832089336687</v>
      </c>
      <c r="AH20" s="2"/>
      <c r="AI20" s="18">
        <f t="shared" si="11"/>
        <v>2.9631153964992456</v>
      </c>
      <c r="AJ20" s="18">
        <f t="shared" si="12"/>
        <v>0.18699999999999994</v>
      </c>
      <c r="AK20" s="18">
        <f t="shared" si="25"/>
        <v>336.38824149204061</v>
      </c>
      <c r="AL20" s="12"/>
      <c r="AM20" s="12">
        <f t="shared" si="13"/>
        <v>-0.50503255837190864</v>
      </c>
      <c r="AP20" s="2">
        <v>0.7</v>
      </c>
      <c r="AQ20" s="2">
        <v>9.2877534480000001</v>
      </c>
      <c r="AR20" s="18">
        <f t="shared" si="14"/>
        <v>3.0782066243813797</v>
      </c>
      <c r="AS20" s="18">
        <v>0.52910000000000001</v>
      </c>
      <c r="AT20" s="18">
        <f t="shared" si="26"/>
        <v>1466.9014812347762</v>
      </c>
      <c r="AU20" s="2"/>
      <c r="AV20" s="18">
        <f t="shared" si="15"/>
        <v>2.7197445030757539</v>
      </c>
      <c r="AW20" s="18">
        <f t="shared" si="16"/>
        <v>0.17089999999999994</v>
      </c>
      <c r="AX20" s="18">
        <f t="shared" si="27"/>
        <v>1710.9310331772481</v>
      </c>
      <c r="AY20" s="12"/>
      <c r="AZ20" s="12">
        <f t="shared" si="17"/>
        <v>-244.02955194247193</v>
      </c>
      <c r="BC20" s="2">
        <v>0.7</v>
      </c>
      <c r="BD20" s="2">
        <v>9.2877534480000001</v>
      </c>
      <c r="BE20" s="18">
        <f t="shared" si="18"/>
        <v>4.0498402682897812</v>
      </c>
      <c r="BF20" s="18">
        <v>0.64549999999999996</v>
      </c>
      <c r="BG20" s="18">
        <f t="shared" si="28"/>
        <v>36132.401782375491</v>
      </c>
      <c r="BH20" s="2"/>
      <c r="BI20" s="18">
        <f t="shared" si="19"/>
        <v>1.2250253403693918</v>
      </c>
      <c r="BJ20" s="18">
        <f t="shared" si="20"/>
        <v>5.4499999999999993E-2</v>
      </c>
      <c r="BK20" s="18">
        <f t="shared" si="29"/>
        <v>44498.339724549551</v>
      </c>
      <c r="BL20" s="12"/>
      <c r="BM20" s="12">
        <f t="shared" si="21"/>
        <v>-8365.9379421740596</v>
      </c>
    </row>
    <row r="25" spans="1:65" x14ac:dyDescent="0.35">
      <c r="B25" s="27" t="s">
        <v>47</v>
      </c>
      <c r="C25" s="27"/>
      <c r="D25" s="27"/>
      <c r="E25" s="27"/>
      <c r="G25" s="27" t="s">
        <v>48</v>
      </c>
      <c r="H25" s="27"/>
      <c r="I25" s="27"/>
      <c r="J25" s="27"/>
      <c r="K25" s="27"/>
    </row>
    <row r="26" spans="1:65" x14ac:dyDescent="0.35">
      <c r="B26" s="3" t="s">
        <v>28</v>
      </c>
      <c r="C26" s="7">
        <f xml:space="preserve"> -0.266*D20^6 + 1.8555*D20^5 - 3.4393*D20^4 - 1.4822*D20^3 + 8.492*D20^2 - 1.321*D20 - 0.0869</f>
        <v>0.99044527596206566</v>
      </c>
      <c r="G26" s="3" t="s">
        <v>30</v>
      </c>
      <c r="H26" s="7">
        <f xml:space="preserve"> -0.129*H20^6 + 1.0756*H20^5 - 3.0752*H20^4 + 3.1771*H20^3 + 0.0649*H20^2 - 0.7917*H20 - 0.1795</f>
        <v>-0.31812308583277304</v>
      </c>
      <c r="Q26" s="14" t="s">
        <v>28</v>
      </c>
      <c r="R26" s="15">
        <f xml:space="preserve"> -0.266*S20^6 + 1.8555*S20^5 - 3.4393*S20^4 - 1.4822*S20^3 + 8.492*S20^2 - 1.321*S20 - 0.0869</f>
        <v>1.0272495165407767</v>
      </c>
      <c r="V26" s="14" t="s">
        <v>30</v>
      </c>
      <c r="W26" s="15">
        <f xml:space="preserve"> -0.129*W20^6 + 1.0756*W20^5 - 3.0752*W20^4 + 3.1771*W20^3 + 0.0649*W20^2 - 0.7917*W20 - 0.1795</f>
        <v>-0.31460118826971456</v>
      </c>
      <c r="AD26" s="14" t="s">
        <v>28</v>
      </c>
      <c r="AE26" s="15">
        <f xml:space="preserve"> -0.266*AF20^6 + 1.8555*AF20^5 - 3.4393*AF20^4 - 1.4822*AF20^3 + 8.492*AF20^2 - 1.321*AF20 - 0.0869</f>
        <v>1.0930303143104025</v>
      </c>
      <c r="AI26" s="14" t="s">
        <v>30</v>
      </c>
      <c r="AJ26" s="15">
        <f xml:space="preserve"> -0.129*AJ20^6 + 1.0756*AJ20^5 - 3.0752*AJ20^4 + 3.1771*AJ20^3 + 0.0649*AJ20^2 - 0.7917*AJ20 - 0.1795</f>
        <v>-0.3080227192160862</v>
      </c>
      <c r="AQ26" s="14" t="s">
        <v>28</v>
      </c>
      <c r="AR26" s="15">
        <f xml:space="preserve"> -0.266*AS20^6 + 1.8555*AS20^5 - 3.4393*AS20^4 - 1.4822*AS20^3 + 8.492*AS20^2 - 1.321*AS20 - 0.0869</f>
        <v>1.1734889400075481</v>
      </c>
      <c r="AV26" s="14" t="s">
        <v>30</v>
      </c>
      <c r="AW26" s="15">
        <f xml:space="preserve"> -0.129*AW20^6 + 1.0756*AW20^5 - 3.0752*AW20^4 + 3.1771*AW20^3 + 0.0649*AW20^2 - 0.7917*AW20 - 0.1795</f>
        <v>-0.29951736207042823</v>
      </c>
      <c r="BD26" s="14" t="s">
        <v>28</v>
      </c>
      <c r="BE26" s="15">
        <f xml:space="preserve"> -0.266*BF20^6 + 1.8555*BF20^5 - 3.4393*BF20^4 - 1.4822*BF20^3 + 8.492*BF20^2 - 1.321*BF20 - 0.0869</f>
        <v>1.7916934217434246</v>
      </c>
      <c r="BI26" s="14" t="s">
        <v>30</v>
      </c>
      <c r="BJ26" s="15">
        <f xml:space="preserve"> -0.129*BJ20^6 + 1.0756*BJ20^5 - 3.0752*BJ20^4 + 3.1771*BJ20^3 + 0.0649*BJ20^2 - 0.7917*BJ20 - 0.1795</f>
        <v>-0.22196719300448475</v>
      </c>
    </row>
    <row r="29" spans="1:65" x14ac:dyDescent="0.35">
      <c r="B29" s="3" t="s">
        <v>31</v>
      </c>
      <c r="C29">
        <f>(I29+I30)*L4</f>
        <v>7.4566416304035608</v>
      </c>
      <c r="H29" s="3" t="s">
        <v>42</v>
      </c>
      <c r="I29" s="6">
        <f>C26*1.2*I6^2*I4*L3/2</f>
        <v>0.12063846545768811</v>
      </c>
      <c r="Q29" s="21" t="s">
        <v>31</v>
      </c>
      <c r="R29" s="12">
        <f>(X29+X30)*Q6</f>
        <v>7.9038938033587618</v>
      </c>
      <c r="W29" s="21" t="s">
        <v>42</v>
      </c>
      <c r="X29" s="13">
        <f>R26*1.2*I$6^2*I$4*I$3/2</f>
        <v>0.12512130485680434</v>
      </c>
      <c r="AD29" s="21" t="s">
        <v>31</v>
      </c>
      <c r="AE29" s="12">
        <f>(AK29+AK30)*AD6</f>
        <v>8.7064214147648258</v>
      </c>
      <c r="AJ29" s="21" t="s">
        <v>42</v>
      </c>
      <c r="AK29" s="13">
        <f>AE26*1.2*I$6^2*I$4*I$3/2</f>
        <v>0.13313355418759332</v>
      </c>
      <c r="AQ29" s="21" t="s">
        <v>31</v>
      </c>
      <c r="AR29" s="12">
        <f>(AX29+AX30)*AQ6</f>
        <v>9.6931098623744276</v>
      </c>
      <c r="AW29" s="21" t="s">
        <v>42</v>
      </c>
      <c r="AX29" s="13">
        <f>AR26*1.2*I$6^2*I$4*I$3/2</f>
        <v>0.14293359601979841</v>
      </c>
      <c r="BD29" s="21" t="s">
        <v>31</v>
      </c>
      <c r="BE29" s="12">
        <f>(BK29+BK30)*BD6</f>
        <v>17.409637994099562</v>
      </c>
      <c r="BJ29" s="21" t="s">
        <v>42</v>
      </c>
      <c r="BK29" s="13">
        <f>BE26*1.2*I$6^2*I$4*I$3/2</f>
        <v>0.21823229431813621</v>
      </c>
    </row>
    <row r="30" spans="1:65" x14ac:dyDescent="0.35">
      <c r="B30" s="3" t="s">
        <v>32</v>
      </c>
      <c r="C30">
        <f>(E20+I20)*D5/2</f>
        <v>26.701325934275161</v>
      </c>
      <c r="H30" s="3" t="s">
        <v>43</v>
      </c>
      <c r="I30" s="6">
        <f>H26*1.2*I6^2*I4*L3/2</f>
        <v>-3.87481083841325E-2</v>
      </c>
      <c r="Q30" s="21" t="s">
        <v>32</v>
      </c>
      <c r="R30" s="12">
        <f>(T20+X20)*Q5/2</f>
        <v>35.879674579288185</v>
      </c>
      <c r="W30" s="21" t="s">
        <v>43</v>
      </c>
      <c r="X30" s="13">
        <f>W26*1.2*I$6^2*I$4*I$3/2</f>
        <v>-3.8319133328348777E-2</v>
      </c>
      <c r="AD30" s="21" t="s">
        <v>32</v>
      </c>
      <c r="AE30" s="12">
        <f>(AG20+AK20)*AD5/2</f>
        <v>50.420358781928194</v>
      </c>
      <c r="AJ30" s="21" t="s">
        <v>43</v>
      </c>
      <c r="AK30" s="13">
        <f>AJ26*1.2*I$6^2*I$4*I$3/2</f>
        <v>-3.7517860980495192E-2</v>
      </c>
      <c r="AQ30" s="21" t="s">
        <v>32</v>
      </c>
      <c r="AR30" s="12">
        <f>(AT20+AX20)*AQ5/2</f>
        <v>238.33743858090182</v>
      </c>
      <c r="AW30" s="21" t="s">
        <v>43</v>
      </c>
      <c r="AX30" s="13">
        <f>AW26*1.2*I$6^2*I$4*I$3/2</f>
        <v>-3.6481889322974699E-2</v>
      </c>
      <c r="BD30" s="21" t="s">
        <v>32</v>
      </c>
      <c r="BE30" s="12">
        <f>(BG20+BK20)*BD5/2</f>
        <v>6047.3056130193781</v>
      </c>
      <c r="BJ30" s="21" t="s">
        <v>43</v>
      </c>
      <c r="BK30" s="13">
        <f>BJ26*1.2*I$6^2*I$4*I$3/2</f>
        <v>-2.7036104059359582E-2</v>
      </c>
    </row>
    <row r="31" spans="1:65" x14ac:dyDescent="0.35">
      <c r="B31" s="3" t="s">
        <v>33</v>
      </c>
      <c r="C31" s="6">
        <f>C29/C30</f>
        <v>0.27926109919627029</v>
      </c>
      <c r="Q31" s="21" t="s">
        <v>33</v>
      </c>
      <c r="R31" s="13">
        <f>R29/R30</f>
        <v>0.2202888932532667</v>
      </c>
      <c r="AD31" s="21" t="s">
        <v>33</v>
      </c>
      <c r="AE31" s="13">
        <f>AE29/AE30</f>
        <v>0.17267670490844278</v>
      </c>
      <c r="AQ31" s="21" t="s">
        <v>33</v>
      </c>
      <c r="AR31" s="13">
        <f>AR29/AR30</f>
        <v>4.0669690503047744E-2</v>
      </c>
      <c r="BD31" s="21" t="s">
        <v>33</v>
      </c>
      <c r="BE31" s="13">
        <f>BE29/BE30</f>
        <v>2.878908245784365E-3</v>
      </c>
    </row>
  </sheetData>
  <mergeCells count="21">
    <mergeCell ref="B25:E25"/>
    <mergeCell ref="G25:K25"/>
    <mergeCell ref="B2:C2"/>
    <mergeCell ref="G2:H2"/>
    <mergeCell ref="B3:C3"/>
    <mergeCell ref="G3:H3"/>
    <mergeCell ref="B4:C4"/>
    <mergeCell ref="G4:H4"/>
    <mergeCell ref="B5:C5"/>
    <mergeCell ref="G5:H5"/>
    <mergeCell ref="G6:H6"/>
    <mergeCell ref="B8:E8"/>
    <mergeCell ref="G8:K8"/>
    <mergeCell ref="AV8:AZ8"/>
    <mergeCell ref="BD8:BG8"/>
    <mergeCell ref="BI8:BM8"/>
    <mergeCell ref="Q8:T8"/>
    <mergeCell ref="V8:Z8"/>
    <mergeCell ref="AD8:AG8"/>
    <mergeCell ref="AI8:AM8"/>
    <mergeCell ref="AQ8:AT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X1" workbookViewId="0">
      <selection activeCell="AF21" sqref="AF21"/>
    </sheetView>
  </sheetViews>
  <sheetFormatPr defaultRowHeight="14.5" x14ac:dyDescent="0.35"/>
  <cols>
    <col min="5" max="5" width="13.81640625" customWidth="1"/>
    <col min="11" max="11" width="13.81640625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7" t="s">
        <v>2</v>
      </c>
      <c r="C2" s="27"/>
      <c r="D2">
        <v>20</v>
      </c>
      <c r="E2" t="s">
        <v>3</v>
      </c>
      <c r="G2" s="27" t="s">
        <v>9</v>
      </c>
      <c r="H2" s="27"/>
      <c r="I2">
        <v>0.24</v>
      </c>
      <c r="J2" t="s">
        <v>10</v>
      </c>
      <c r="K2" s="22" t="s">
        <v>14</v>
      </c>
      <c r="L2">
        <v>0.8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7" t="s">
        <v>4</v>
      </c>
      <c r="C3" s="27"/>
      <c r="D3">
        <v>1.2</v>
      </c>
      <c r="E3" t="s">
        <v>5</v>
      </c>
      <c r="G3" s="25" t="s">
        <v>34</v>
      </c>
      <c r="H3" s="26"/>
      <c r="I3" s="12">
        <f>(I2+I2*D4)/4</f>
        <v>0.10199999999999999</v>
      </c>
      <c r="J3" s="12" t="s">
        <v>10</v>
      </c>
      <c r="K3" s="22" t="s">
        <v>34</v>
      </c>
      <c r="L3">
        <f>(I2+I2*D4)/4</f>
        <v>0.10199999999999999</v>
      </c>
      <c r="P3" s="21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7" t="s">
        <v>6</v>
      </c>
      <c r="C4" s="27"/>
      <c r="D4">
        <v>0.7</v>
      </c>
      <c r="G4" s="27" t="s">
        <v>11</v>
      </c>
      <c r="H4" s="27"/>
      <c r="I4">
        <f>(PI()/4)*(I2^2-I2^2*D4^2)</f>
        <v>2.3071856447963442E-2</v>
      </c>
      <c r="J4" t="s">
        <v>13</v>
      </c>
      <c r="K4" s="22" t="s">
        <v>37</v>
      </c>
      <c r="L4">
        <f>I6/L3</f>
        <v>79.674355562311447</v>
      </c>
      <c r="P4" s="21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7" t="s">
        <v>7</v>
      </c>
      <c r="C5" s="27"/>
      <c r="D5">
        <v>0.15</v>
      </c>
      <c r="E5" t="s">
        <v>8</v>
      </c>
      <c r="G5" s="27" t="s">
        <v>36</v>
      </c>
      <c r="H5" s="27"/>
      <c r="I5">
        <f>D5/I4</f>
        <v>6.5014274138846133</v>
      </c>
      <c r="J5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G6" s="27" t="s">
        <v>35</v>
      </c>
      <c r="H6" s="27"/>
      <c r="I6">
        <f>I5/L2</f>
        <v>8.1267842673557666</v>
      </c>
      <c r="J6" t="s">
        <v>12</v>
      </c>
      <c r="Q6">
        <f>L4</f>
        <v>79.674355562311447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79.674355562311447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79.674355562311447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79.674355562311447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22"/>
      <c r="H7" s="22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x14ac:dyDescent="0.35">
      <c r="A8" s="22" t="s">
        <v>16</v>
      </c>
      <c r="B8" s="27" t="s">
        <v>45</v>
      </c>
      <c r="C8" s="27"/>
      <c r="D8" s="27"/>
      <c r="E8" s="27"/>
      <c r="F8" s="22" t="s">
        <v>22</v>
      </c>
      <c r="G8" s="27" t="s">
        <v>46</v>
      </c>
      <c r="H8" s="27"/>
      <c r="I8" s="27"/>
      <c r="J8" s="27"/>
      <c r="K8" s="27"/>
      <c r="P8" s="21"/>
      <c r="Q8" s="24"/>
      <c r="R8" s="24"/>
      <c r="S8" s="24"/>
      <c r="T8" s="24"/>
      <c r="U8" s="21"/>
      <c r="V8" s="24"/>
      <c r="W8" s="24"/>
      <c r="X8" s="24"/>
      <c r="Y8" s="24"/>
      <c r="Z8" s="24"/>
      <c r="AC8" s="21"/>
      <c r="AD8" s="24"/>
      <c r="AE8" s="24"/>
      <c r="AF8" s="24"/>
      <c r="AG8" s="24"/>
      <c r="AH8" s="21"/>
      <c r="AI8" s="24"/>
      <c r="AJ8" s="24"/>
      <c r="AK8" s="24"/>
      <c r="AL8" s="24"/>
      <c r="AM8" s="24"/>
      <c r="AP8" s="21"/>
      <c r="AQ8" s="24"/>
      <c r="AR8" s="24"/>
      <c r="AS8" s="24"/>
      <c r="AT8" s="24"/>
      <c r="AU8" s="21"/>
      <c r="AV8" s="24"/>
      <c r="AW8" s="24"/>
      <c r="AX8" s="24"/>
      <c r="AY8" s="24"/>
      <c r="AZ8" s="24"/>
      <c r="BC8" s="21"/>
      <c r="BD8" s="24"/>
      <c r="BE8" s="24"/>
      <c r="BF8" s="24"/>
      <c r="BG8" s="24"/>
      <c r="BH8" s="21"/>
      <c r="BI8" s="24"/>
      <c r="BJ8" s="24"/>
      <c r="BK8" s="24"/>
      <c r="BL8" s="24"/>
      <c r="BM8" s="24"/>
    </row>
    <row r="9" spans="1:65" x14ac:dyDescent="0.35">
      <c r="A9" s="22"/>
      <c r="F9" s="22"/>
      <c r="G9" s="22"/>
      <c r="H9" s="22"/>
      <c r="P9" s="22"/>
      <c r="U9" s="22"/>
      <c r="V9" s="22"/>
      <c r="W9" s="22"/>
      <c r="AC9" s="22"/>
      <c r="AH9" s="22"/>
      <c r="AI9" s="22"/>
      <c r="AJ9" s="22"/>
      <c r="AP9" s="22"/>
      <c r="AU9" s="22"/>
      <c r="AV9" s="22"/>
      <c r="AW9" s="22"/>
      <c r="BC9" s="22"/>
      <c r="BH9" s="22"/>
      <c r="BI9" s="22"/>
      <c r="BJ9" s="22"/>
    </row>
    <row r="10" spans="1:65" x14ac:dyDescent="0.35">
      <c r="A10" s="22" t="s">
        <v>16</v>
      </c>
      <c r="B10" s="7">
        <f>C20</f>
        <v>3.2426680501030005</v>
      </c>
      <c r="F10" s="22" t="s">
        <v>22</v>
      </c>
      <c r="G10" s="8">
        <f>G20</f>
        <v>3.9843920118438465</v>
      </c>
      <c r="H10" s="22"/>
      <c r="P10" s="21" t="s">
        <v>16</v>
      </c>
      <c r="Q10" s="10">
        <f>R20</f>
        <v>3.3256809225997714</v>
      </c>
      <c r="U10" s="21" t="s">
        <v>22</v>
      </c>
      <c r="V10" s="9">
        <f>V20</f>
        <v>3.8202588334671166</v>
      </c>
      <c r="W10" s="22"/>
      <c r="AC10" s="21" t="s">
        <v>16</v>
      </c>
      <c r="AD10" s="10">
        <f>AE20</f>
        <v>3.4589319664398919</v>
      </c>
      <c r="AH10" s="21" t="s">
        <v>22</v>
      </c>
      <c r="AI10" s="9">
        <f>AI20</f>
        <v>3.5607126588175797</v>
      </c>
      <c r="AJ10" s="22"/>
      <c r="AP10" s="21" t="s">
        <v>16</v>
      </c>
      <c r="AQ10" s="10">
        <f>AR20</f>
        <v>3.617726109814869</v>
      </c>
      <c r="AU10" s="21" t="s">
        <v>22</v>
      </c>
      <c r="AV10" s="9">
        <f>AV20</f>
        <v>3.2582336736824358</v>
      </c>
      <c r="AW10" s="22"/>
      <c r="BC10" s="21" t="s">
        <v>16</v>
      </c>
      <c r="BD10" s="10">
        <f>BE20</f>
        <v>4.7567079961686751</v>
      </c>
      <c r="BH10" s="21" t="s">
        <v>22</v>
      </c>
      <c r="BI10" s="9">
        <f>BI20</f>
        <v>1.3901512032414198</v>
      </c>
      <c r="BJ10" s="22"/>
    </row>
    <row r="13" spans="1:65" x14ac:dyDescent="0.35">
      <c r="A13" s="22" t="s">
        <v>14</v>
      </c>
      <c r="B13" s="22" t="s">
        <v>26</v>
      </c>
      <c r="C13" s="22" t="s">
        <v>17</v>
      </c>
      <c r="D13" s="22" t="s">
        <v>18</v>
      </c>
      <c r="E13" s="22" t="s">
        <v>20</v>
      </c>
      <c r="F13" s="22"/>
      <c r="G13" s="22" t="s">
        <v>39</v>
      </c>
      <c r="H13" s="22" t="s">
        <v>40</v>
      </c>
      <c r="I13" s="22" t="s">
        <v>20</v>
      </c>
      <c r="J13" s="22"/>
      <c r="K13" s="22"/>
      <c r="P13" s="21" t="s">
        <v>14</v>
      </c>
      <c r="Q13" s="21" t="s">
        <v>26</v>
      </c>
      <c r="R13" s="21" t="s">
        <v>17</v>
      </c>
      <c r="S13" s="21" t="s">
        <v>18</v>
      </c>
      <c r="T13" s="21" t="s">
        <v>20</v>
      </c>
      <c r="U13" s="22"/>
      <c r="V13" s="21" t="s">
        <v>39</v>
      </c>
      <c r="W13" s="21" t="s">
        <v>40</v>
      </c>
      <c r="X13" s="21" t="s">
        <v>20</v>
      </c>
      <c r="Y13" s="21"/>
      <c r="Z13" s="21"/>
      <c r="AC13" s="21" t="s">
        <v>14</v>
      </c>
      <c r="AD13" s="21" t="s">
        <v>26</v>
      </c>
      <c r="AE13" s="21" t="s">
        <v>17</v>
      </c>
      <c r="AF13" s="21" t="s">
        <v>18</v>
      </c>
      <c r="AG13" s="21" t="s">
        <v>20</v>
      </c>
      <c r="AH13" s="22"/>
      <c r="AI13" s="21" t="s">
        <v>39</v>
      </c>
      <c r="AJ13" s="21" t="s">
        <v>40</v>
      </c>
      <c r="AK13" s="21" t="s">
        <v>20</v>
      </c>
      <c r="AL13" s="21"/>
      <c r="AM13" s="21"/>
      <c r="AP13" s="21" t="s">
        <v>14</v>
      </c>
      <c r="AQ13" s="21" t="s">
        <v>26</v>
      </c>
      <c r="AR13" s="21" t="s">
        <v>17</v>
      </c>
      <c r="AS13" s="21" t="s">
        <v>18</v>
      </c>
      <c r="AT13" s="21" t="s">
        <v>20</v>
      </c>
      <c r="AU13" s="22"/>
      <c r="AV13" s="21" t="s">
        <v>39</v>
      </c>
      <c r="AW13" s="21" t="s">
        <v>40</v>
      </c>
      <c r="AX13" s="21" t="s">
        <v>20</v>
      </c>
      <c r="AY13" s="21"/>
      <c r="AZ13" s="21"/>
      <c r="BC13" s="21" t="s">
        <v>14</v>
      </c>
      <c r="BD13" s="21" t="s">
        <v>26</v>
      </c>
      <c r="BE13" s="21" t="s">
        <v>17</v>
      </c>
      <c r="BF13" s="21" t="s">
        <v>18</v>
      </c>
      <c r="BG13" s="21" t="s">
        <v>20</v>
      </c>
      <c r="BH13" s="22"/>
      <c r="BI13" s="21" t="s">
        <v>39</v>
      </c>
      <c r="BJ13" s="21" t="s">
        <v>40</v>
      </c>
      <c r="BK13" s="21" t="s">
        <v>20</v>
      </c>
      <c r="BL13" s="21"/>
      <c r="BM13" s="21"/>
    </row>
    <row r="14" spans="1:65" x14ac:dyDescent="0.35">
      <c r="A14" s="5" t="s">
        <v>44</v>
      </c>
      <c r="B14" s="22" t="s">
        <v>15</v>
      </c>
      <c r="C14" s="22" t="s">
        <v>16</v>
      </c>
      <c r="D14" s="5" t="s">
        <v>19</v>
      </c>
      <c r="E14" s="22" t="s">
        <v>21</v>
      </c>
      <c r="F14" s="22"/>
      <c r="G14" s="22" t="s">
        <v>22</v>
      </c>
      <c r="H14" s="5" t="s">
        <v>23</v>
      </c>
      <c r="I14" s="22" t="s">
        <v>24</v>
      </c>
      <c r="J14" s="22"/>
      <c r="K14" s="22" t="s">
        <v>41</v>
      </c>
      <c r="P14" s="17" t="s">
        <v>44</v>
      </c>
      <c r="Q14" s="21" t="s">
        <v>15</v>
      </c>
      <c r="R14" s="21" t="s">
        <v>16</v>
      </c>
      <c r="S14" s="17" t="s">
        <v>19</v>
      </c>
      <c r="T14" s="21" t="s">
        <v>21</v>
      </c>
      <c r="U14" s="22"/>
      <c r="V14" s="21" t="s">
        <v>22</v>
      </c>
      <c r="W14" s="17" t="s">
        <v>23</v>
      </c>
      <c r="X14" s="21" t="s">
        <v>24</v>
      </c>
      <c r="Y14" s="21"/>
      <c r="Z14" s="21" t="s">
        <v>41</v>
      </c>
      <c r="AC14" s="17" t="s">
        <v>44</v>
      </c>
      <c r="AD14" s="21" t="s">
        <v>15</v>
      </c>
      <c r="AE14" s="21" t="s">
        <v>16</v>
      </c>
      <c r="AF14" s="17" t="s">
        <v>19</v>
      </c>
      <c r="AG14" s="21" t="s">
        <v>21</v>
      </c>
      <c r="AH14" s="22"/>
      <c r="AI14" s="21" t="s">
        <v>22</v>
      </c>
      <c r="AJ14" s="17" t="s">
        <v>23</v>
      </c>
      <c r="AK14" s="21" t="s">
        <v>24</v>
      </c>
      <c r="AL14" s="21"/>
      <c r="AM14" s="21" t="s">
        <v>41</v>
      </c>
      <c r="AP14" s="17" t="s">
        <v>44</v>
      </c>
      <c r="AQ14" s="21" t="s">
        <v>15</v>
      </c>
      <c r="AR14" s="21" t="s">
        <v>16</v>
      </c>
      <c r="AS14" s="17" t="s">
        <v>19</v>
      </c>
      <c r="AT14" s="21" t="s">
        <v>21</v>
      </c>
      <c r="AU14" s="22"/>
      <c r="AV14" s="21" t="s">
        <v>22</v>
      </c>
      <c r="AW14" s="17" t="s">
        <v>23</v>
      </c>
      <c r="AX14" s="21" t="s">
        <v>24</v>
      </c>
      <c r="AY14" s="21"/>
      <c r="AZ14" s="21" t="s">
        <v>41</v>
      </c>
      <c r="BC14" s="17" t="s">
        <v>44</v>
      </c>
      <c r="BD14" s="21" t="s">
        <v>15</v>
      </c>
      <c r="BE14" s="21" t="s">
        <v>16</v>
      </c>
      <c r="BF14" s="17" t="s">
        <v>19</v>
      </c>
      <c r="BG14" s="21" t="s">
        <v>21</v>
      </c>
      <c r="BH14" s="22"/>
      <c r="BI14" s="21" t="s">
        <v>22</v>
      </c>
      <c r="BJ14" s="17" t="s">
        <v>23</v>
      </c>
      <c r="BK14" s="21" t="s">
        <v>24</v>
      </c>
      <c r="BL14" s="21"/>
      <c r="BM14" s="21" t="s">
        <v>41</v>
      </c>
    </row>
    <row r="15" spans="1:65" x14ac:dyDescent="0.35">
      <c r="A15">
        <v>0.8</v>
      </c>
      <c r="B15">
        <v>8.1267842673557666</v>
      </c>
      <c r="C15">
        <f t="shared" ref="C15:C20" si="0" xml:space="preserve"> -0.3078*D15^6 + 2.2651*D15^5 - 4.751*D15^4 + 0.2832*D15^3 + 5.9876*D15^2 + 3.6672*D15 - 0.2951</f>
        <v>0.67321313279999995</v>
      </c>
      <c r="D15">
        <v>0.2</v>
      </c>
      <c r="E15">
        <f t="shared" ref="E15:E20" si="1">1.2*B15^2*C15*(D15^2+1)/2</f>
        <v>27.744354915740356</v>
      </c>
      <c r="G15">
        <f t="shared" ref="G15:G20" si="2" xml:space="preserve"> 0.9808*H15^6 - 9.1296*H15^5 + 32.097*H15^4 - 52.719*H15^3 + 35.366*H15^2 + 6.8355*H15 + 0.7557</f>
        <v>9.6970697088000009</v>
      </c>
      <c r="H15">
        <f t="shared" ref="H15:H20" si="3">A15-D15</f>
        <v>0.60000000000000009</v>
      </c>
      <c r="I15">
        <f t="shared" ref="I15:I20" si="4">1.2*B15^2*G15*(H15^2+1)/2</f>
        <v>522.59847577416281</v>
      </c>
      <c r="K15">
        <f t="shared" ref="K15:K20" si="5">E15-I15</f>
        <v>-494.85412085842245</v>
      </c>
      <c r="P15">
        <v>0.8</v>
      </c>
      <c r="Q15">
        <v>8.1267842673557666</v>
      </c>
      <c r="R15" s="12">
        <f t="shared" ref="R15:R20" si="6" xml:space="preserve"> -0.3078*S15^6 + 2.2651*S15^5 - 4.751*S15^4 + 0.2832*S15^3 + 5.9876*S15^2 + 3.6672*S15 - 0.2951</f>
        <v>0.67321313279999995</v>
      </c>
      <c r="S15">
        <v>0.2</v>
      </c>
      <c r="T15" s="12">
        <f>(1.2*Q15^2*R15*(S15^2+1)/2) + Q$4</f>
        <v>83.215459953103604</v>
      </c>
      <c r="V15" s="12">
        <f t="shared" ref="V15:V20" si="7" xml:space="preserve"> 0.9808*W15^6 - 9.1296*W15^5 + 32.097*W15^4 - 52.719*W15^3 + 35.366*W15^2 + 6.8355*W15 + 0.7557</f>
        <v>9.6970697088000009</v>
      </c>
      <c r="W15" s="12">
        <f t="shared" ref="W15:W20" si="8">P15-S15</f>
        <v>0.60000000000000009</v>
      </c>
      <c r="X15" s="12">
        <f>1.2*Q15^2*V15*(W15^2+1)/2 + Q$3</f>
        <v>591.38076310911413</v>
      </c>
      <c r="Y15" s="12"/>
      <c r="Z15" s="12">
        <f t="shared" ref="Z15:Z20" si="9">T15-X15</f>
        <v>-508.16530315601051</v>
      </c>
      <c r="AC15">
        <v>0.8</v>
      </c>
      <c r="AD15">
        <v>8.1267842673557666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171.02414812223691</v>
      </c>
      <c r="AI15" s="12">
        <f t="shared" ref="AI15:AI20" si="11" xml:space="preserve"> 0.9808*AJ15^6 - 9.1296*AJ15^5 + 32.097*AJ15^4 - 52.719*AJ15^3 + 35.366*AJ15^2 + 6.8355*AJ15 + 0.7557</f>
        <v>9.6970697088000009</v>
      </c>
      <c r="AJ15" s="12">
        <f t="shared" ref="AJ15:AJ20" si="12">AC15-AF15</f>
        <v>0.60000000000000009</v>
      </c>
      <c r="AK15" s="12">
        <f>1.2*AD15^2*AI15*(AJ15^2+1)/2 + AD$3</f>
        <v>700.26055586042798</v>
      </c>
      <c r="AL15" s="12"/>
      <c r="AM15" s="12">
        <f t="shared" ref="AM15:AM20" si="13">AG15-AK15</f>
        <v>-529.23640773819102</v>
      </c>
      <c r="AP15">
        <v>0.8</v>
      </c>
      <c r="AQ15">
        <v>8.1267842673557666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1290.7246740507121</v>
      </c>
      <c r="AV15" s="12">
        <f t="shared" ref="AV15:AV20" si="15" xml:space="preserve"> 0.9808*AW15^6 - 9.1296*AW15^5 + 32.097*AW15^4 - 52.719*AW15^3 + 35.366*AW15^2 + 6.8355*AW15 + 0.7557</f>
        <v>9.6970697088000009</v>
      </c>
      <c r="AW15" s="12">
        <f t="shared" ref="AW15:AW20" si="16">AP15-AS15</f>
        <v>0.60000000000000009</v>
      </c>
      <c r="AX15" s="12">
        <f>1.2*AQ15^2*AV15*(AW15^2+1)/2 + AQ$3</f>
        <v>2088.6512008932568</v>
      </c>
      <c r="AY15" s="12"/>
      <c r="AZ15" s="12">
        <f t="shared" ref="AZ15:AZ20" si="17">AT15-AX15</f>
        <v>-797.92652684254472</v>
      </c>
      <c r="BC15">
        <v>0.8</v>
      </c>
      <c r="BD15">
        <v>8.1267842673557666</v>
      </c>
      <c r="BE15" s="12">
        <f t="shared" ref="BE15:BE20" si="18" xml:space="preserve"> -0.3078*BF15^6 + 2.2651*BF15^5 - 4.751*BF15^4 + 0.2832*BF15^3 + 5.9876*BF15^2 + 3.6672*BF15 - 0.2951</f>
        <v>0.67321313279999995</v>
      </c>
      <c r="BF15" s="12">
        <v>0.2</v>
      </c>
      <c r="BG15" s="12">
        <f>(1.2*BD15^2*BE15*(BF15^2+1)/2) + BD$4</f>
        <v>35863.198909749473</v>
      </c>
      <c r="BI15" s="12">
        <f t="shared" ref="BI15:BI20" si="19" xml:space="preserve"> 0.9808*BJ15^6 - 9.1296*BJ15^5 + 32.097*BJ15^4 - 52.719*BJ15^3 + 35.366*BJ15^2 + 6.8355*BJ15 + 0.7557</f>
        <v>9.6970697088000009</v>
      </c>
      <c r="BJ15" s="12">
        <f t="shared" ref="BJ15:BJ20" si="20">BC15-BF15</f>
        <v>0.60000000000000009</v>
      </c>
      <c r="BK15" s="12">
        <f>1.2*BD15^2*BI15*(BJ15^2+1)/2 + BD$3</f>
        <v>44957.345724976061</v>
      </c>
      <c r="BL15" s="12"/>
      <c r="BM15" s="12">
        <f t="shared" ref="BM15:BM20" si="21">BG15-BK15</f>
        <v>-9094.1468152265879</v>
      </c>
    </row>
    <row r="16" spans="1:65" x14ac:dyDescent="0.35">
      <c r="A16">
        <v>0.8</v>
      </c>
      <c r="B16">
        <v>8.1267842673557666</v>
      </c>
      <c r="C16">
        <f t="shared" si="0"/>
        <v>1.6740794179968745</v>
      </c>
      <c r="D16">
        <v>0.35</v>
      </c>
      <c r="E16">
        <f t="shared" si="1"/>
        <v>74.464815774654781</v>
      </c>
      <c r="G16">
        <f t="shared" si="2"/>
        <v>7.3451262675750009</v>
      </c>
      <c r="H16">
        <f t="shared" si="3"/>
        <v>0.45000000000000007</v>
      </c>
      <c r="I16">
        <f t="shared" si="4"/>
        <v>350.00404520738374</v>
      </c>
      <c r="K16">
        <f t="shared" si="5"/>
        <v>-275.53922943272897</v>
      </c>
      <c r="P16">
        <v>0.8</v>
      </c>
      <c r="Q16">
        <v>8.1267842673557666</v>
      </c>
      <c r="R16" s="12">
        <f t="shared" si="6"/>
        <v>1.6740794179968745</v>
      </c>
      <c r="S16">
        <v>0.35</v>
      </c>
      <c r="T16" s="12">
        <f t="shared" ref="T16:T20" si="22">(1.2*Q16^2*R16*(S16^2+1)/2) + Q$4</f>
        <v>129.93592081201803</v>
      </c>
      <c r="V16" s="12">
        <f t="shared" si="7"/>
        <v>7.3451262675750009</v>
      </c>
      <c r="W16" s="12">
        <f t="shared" si="8"/>
        <v>0.45000000000000007</v>
      </c>
      <c r="X16" s="12">
        <f t="shared" ref="X16:X20" si="23">1.2*Q16^2*V16*(W16^2+1)/2 + Q$3</f>
        <v>418.78633254233512</v>
      </c>
      <c r="Y16" s="12"/>
      <c r="Z16" s="12">
        <f t="shared" si="9"/>
        <v>-288.85041173031709</v>
      </c>
      <c r="AC16">
        <v>0.8</v>
      </c>
      <c r="AD16">
        <v>8.1267842673557666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190.68449659735381</v>
      </c>
      <c r="AI16" s="12">
        <f t="shared" si="11"/>
        <v>8.6367285716760449</v>
      </c>
      <c r="AJ16" s="12">
        <f t="shared" si="12"/>
        <v>0.53</v>
      </c>
      <c r="AK16" s="12">
        <f t="shared" ref="AK16:AK20" si="25">1.2*AD16^2*AI16*(AJ16^2+1)/2 + AD$3</f>
        <v>616.04458061146397</v>
      </c>
      <c r="AL16" s="12"/>
      <c r="AM16" s="12">
        <f t="shared" si="13"/>
        <v>-425.36008401411016</v>
      </c>
      <c r="AP16">
        <v>0.8</v>
      </c>
      <c r="AQ16">
        <v>8.1267842673557666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1310.3850225258291</v>
      </c>
      <c r="AV16" s="12">
        <f t="shared" si="15"/>
        <v>8.6367285716760449</v>
      </c>
      <c r="AW16" s="12">
        <f t="shared" si="16"/>
        <v>0.53</v>
      </c>
      <c r="AX16" s="12">
        <f t="shared" ref="AX16:AX20" si="27">1.2*AQ16^2*AV16*(AW16^2+1)/2 + AQ$3</f>
        <v>2004.4352256442928</v>
      </c>
      <c r="AY16" s="12"/>
      <c r="AZ16" s="12">
        <f t="shared" si="17"/>
        <v>-694.05020311846374</v>
      </c>
      <c r="BC16">
        <v>0.8</v>
      </c>
      <c r="BD16">
        <v>8.1267842673557666</v>
      </c>
      <c r="BE16" s="12">
        <f t="shared" si="18"/>
        <v>1.1149964265880559</v>
      </c>
      <c r="BF16" s="12">
        <v>0.27</v>
      </c>
      <c r="BG16" s="12">
        <f t="shared" ref="BG16:BG20" si="28">(1.2*BD16^2*BE16*(BF16^2+1)/2) + BD$4</f>
        <v>35882.859258224591</v>
      </c>
      <c r="BI16" s="12">
        <f t="shared" si="19"/>
        <v>8.6367285716760449</v>
      </c>
      <c r="BJ16" s="12">
        <f t="shared" si="20"/>
        <v>0.53</v>
      </c>
      <c r="BK16" s="12">
        <f t="shared" ref="BK16:BK20" si="29">1.2*BD16^2*BI16*(BJ16^2+1)/2 + BD$3</f>
        <v>44873.129749727101</v>
      </c>
      <c r="BL16" s="12"/>
      <c r="BM16" s="12">
        <f t="shared" si="21"/>
        <v>-8990.2704915025097</v>
      </c>
    </row>
    <row r="17" spans="1:65" x14ac:dyDescent="0.35">
      <c r="A17">
        <v>0.8</v>
      </c>
      <c r="B17">
        <v>8.1267842673557666</v>
      </c>
      <c r="C17">
        <f t="shared" si="0"/>
        <v>2.8398374999999993</v>
      </c>
      <c r="D17">
        <v>0.5</v>
      </c>
      <c r="E17">
        <f t="shared" si="1"/>
        <v>140.66699679657009</v>
      </c>
      <c r="G17">
        <f t="shared" si="2"/>
        <v>4.8043927752000011</v>
      </c>
      <c r="H17">
        <f t="shared" si="3"/>
        <v>0.30000000000000004</v>
      </c>
      <c r="I17">
        <f t="shared" si="4"/>
        <v>207.5170169840184</v>
      </c>
      <c r="K17">
        <f t="shared" si="5"/>
        <v>-66.850020187448308</v>
      </c>
      <c r="P17">
        <v>0.8</v>
      </c>
      <c r="Q17">
        <v>8.1267842673557666</v>
      </c>
      <c r="R17" s="12">
        <f t="shared" si="6"/>
        <v>2.8398374999999993</v>
      </c>
      <c r="S17">
        <v>0.5</v>
      </c>
      <c r="T17" s="12">
        <f t="shared" si="22"/>
        <v>196.13810183393332</v>
      </c>
      <c r="V17" s="12">
        <f t="shared" si="7"/>
        <v>4.8043927752000011</v>
      </c>
      <c r="W17" s="12">
        <f t="shared" si="8"/>
        <v>0.30000000000000004</v>
      </c>
      <c r="X17" s="12">
        <f t="shared" si="23"/>
        <v>276.29930431896975</v>
      </c>
      <c r="Y17" s="12"/>
      <c r="Z17" s="12">
        <f t="shared" si="9"/>
        <v>-80.161202485036426</v>
      </c>
      <c r="AC17">
        <v>0.8</v>
      </c>
      <c r="AD17">
        <v>8.1267842673557666</v>
      </c>
      <c r="AE17" s="12">
        <f t="shared" si="10"/>
        <v>1.3183871067999997</v>
      </c>
      <c r="AF17" s="12">
        <v>0.3</v>
      </c>
      <c r="AG17" s="12">
        <f t="shared" si="24"/>
        <v>200.22512895122804</v>
      </c>
      <c r="AI17" s="12">
        <f t="shared" si="11"/>
        <v>8.1611624999999997</v>
      </c>
      <c r="AJ17" s="12">
        <f t="shared" si="12"/>
        <v>0.5</v>
      </c>
      <c r="AK17" s="12">
        <f t="shared" si="25"/>
        <v>581.91275261375608</v>
      </c>
      <c r="AL17" s="12"/>
      <c r="AM17" s="12">
        <f t="shared" si="13"/>
        <v>-381.68762366252804</v>
      </c>
      <c r="AP17">
        <v>0.8</v>
      </c>
      <c r="AQ17">
        <v>8.1267842673557666</v>
      </c>
      <c r="AR17" s="12">
        <f t="shared" si="14"/>
        <v>1.3183871067999997</v>
      </c>
      <c r="AS17" s="12">
        <v>0.3</v>
      </c>
      <c r="AT17" s="12">
        <f t="shared" si="26"/>
        <v>1319.9256548797032</v>
      </c>
      <c r="AV17" s="12">
        <f t="shared" si="15"/>
        <v>8.1611624999999997</v>
      </c>
      <c r="AW17" s="12">
        <f t="shared" si="16"/>
        <v>0.5</v>
      </c>
      <c r="AX17" s="12">
        <f t="shared" si="27"/>
        <v>1970.3033976465849</v>
      </c>
      <c r="AY17" s="12"/>
      <c r="AZ17" s="12">
        <f t="shared" si="17"/>
        <v>-650.37774276688174</v>
      </c>
      <c r="BC17">
        <v>0.8</v>
      </c>
      <c r="BD17">
        <v>8.1267842673557666</v>
      </c>
      <c r="BE17" s="12">
        <f t="shared" si="18"/>
        <v>1.3183871067999997</v>
      </c>
      <c r="BF17" s="12">
        <v>0.3</v>
      </c>
      <c r="BG17" s="12">
        <f t="shared" si="28"/>
        <v>35892.399890578468</v>
      </c>
      <c r="BI17" s="12">
        <f t="shared" si="19"/>
        <v>8.1611624999999997</v>
      </c>
      <c r="BJ17" s="12">
        <f t="shared" si="20"/>
        <v>0.5</v>
      </c>
      <c r="BK17" s="12">
        <f t="shared" si="29"/>
        <v>44838.997921729395</v>
      </c>
      <c r="BL17" s="12"/>
      <c r="BM17" s="12">
        <f t="shared" si="21"/>
        <v>-8946.5980311509265</v>
      </c>
    </row>
    <row r="18" spans="1:65" x14ac:dyDescent="0.35">
      <c r="A18">
        <v>0.8</v>
      </c>
      <c r="B18">
        <v>8.1267842673557666</v>
      </c>
      <c r="C18">
        <f t="shared" si="0"/>
        <v>2.7586063817405218</v>
      </c>
      <c r="D18">
        <v>0.49</v>
      </c>
      <c r="E18">
        <f t="shared" si="1"/>
        <v>135.56112265324711</v>
      </c>
      <c r="G18">
        <f t="shared" si="2"/>
        <v>4.9739816002833654</v>
      </c>
      <c r="H18">
        <f t="shared" si="3"/>
        <v>0.31000000000000005</v>
      </c>
      <c r="I18">
        <f t="shared" si="4"/>
        <v>216.04442550156764</v>
      </c>
      <c r="K18">
        <f t="shared" si="5"/>
        <v>-80.483302848320534</v>
      </c>
      <c r="P18">
        <v>0.8</v>
      </c>
      <c r="Q18">
        <v>8.1267842673557666</v>
      </c>
      <c r="R18" s="12">
        <f t="shared" si="6"/>
        <v>2.7586063817405218</v>
      </c>
      <c r="S18">
        <v>0.49</v>
      </c>
      <c r="T18" s="12">
        <f t="shared" si="22"/>
        <v>191.03222769061034</v>
      </c>
      <c r="V18" s="12">
        <f t="shared" si="7"/>
        <v>4.9739816002833654</v>
      </c>
      <c r="W18" s="12">
        <f t="shared" si="8"/>
        <v>0.31000000000000005</v>
      </c>
      <c r="X18" s="12">
        <f t="shared" si="23"/>
        <v>284.82671283651899</v>
      </c>
      <c r="Y18" s="12"/>
      <c r="Z18" s="12">
        <f t="shared" si="9"/>
        <v>-93.794485145908652</v>
      </c>
      <c r="AC18">
        <v>0.8</v>
      </c>
      <c r="AD18">
        <v>8.1267842673557666</v>
      </c>
      <c r="AE18" s="12">
        <f t="shared" si="10"/>
        <v>1.6740794179968745</v>
      </c>
      <c r="AF18" s="12">
        <v>0.35</v>
      </c>
      <c r="AG18" s="12">
        <f t="shared" si="24"/>
        <v>217.74460898115132</v>
      </c>
      <c r="AI18" s="12">
        <f t="shared" si="11"/>
        <v>7.3451262675750009</v>
      </c>
      <c r="AJ18" s="12">
        <f t="shared" si="12"/>
        <v>0.45000000000000007</v>
      </c>
      <c r="AK18" s="12">
        <f t="shared" si="25"/>
        <v>527.66612529364897</v>
      </c>
      <c r="AL18" s="12"/>
      <c r="AM18" s="12">
        <f t="shared" si="13"/>
        <v>-309.92151631249766</v>
      </c>
      <c r="AP18">
        <v>0.8</v>
      </c>
      <c r="AQ18">
        <v>8.1267842673557666</v>
      </c>
      <c r="AR18" s="12">
        <f t="shared" si="14"/>
        <v>1.6740794179968745</v>
      </c>
      <c r="AS18" s="12">
        <v>0.35</v>
      </c>
      <c r="AT18" s="12">
        <f t="shared" si="26"/>
        <v>1337.4451349096266</v>
      </c>
      <c r="AV18" s="12">
        <f t="shared" si="15"/>
        <v>7.3451262675750009</v>
      </c>
      <c r="AW18" s="12">
        <f t="shared" si="16"/>
        <v>0.45000000000000007</v>
      </c>
      <c r="AX18" s="12">
        <f t="shared" si="27"/>
        <v>1916.0567703264778</v>
      </c>
      <c r="AY18" s="12"/>
      <c r="AZ18" s="12">
        <f t="shared" si="17"/>
        <v>-578.61163541685119</v>
      </c>
      <c r="BC18">
        <v>0.8</v>
      </c>
      <c r="BD18">
        <v>8.1267842673557666</v>
      </c>
      <c r="BE18" s="12">
        <f t="shared" si="18"/>
        <v>1.6740794179968745</v>
      </c>
      <c r="BF18" s="12">
        <v>0.35</v>
      </c>
      <c r="BG18" s="12">
        <f t="shared" si="28"/>
        <v>35909.91937060839</v>
      </c>
      <c r="BI18" s="12">
        <f t="shared" si="19"/>
        <v>7.3451262675750009</v>
      </c>
      <c r="BJ18" s="12">
        <f t="shared" si="20"/>
        <v>0.45000000000000007</v>
      </c>
      <c r="BK18" s="12">
        <f t="shared" si="29"/>
        <v>44784.751294409281</v>
      </c>
      <c r="BL18" s="12"/>
      <c r="BM18" s="12">
        <f t="shared" si="21"/>
        <v>-8874.8319238008917</v>
      </c>
    </row>
    <row r="19" spans="1:65" x14ac:dyDescent="0.35">
      <c r="A19">
        <v>0.8</v>
      </c>
      <c r="B19">
        <v>8.1267842673557666</v>
      </c>
      <c r="C19">
        <f t="shared" si="0"/>
        <v>2.7991746021004897</v>
      </c>
      <c r="D19">
        <v>0.495</v>
      </c>
      <c r="E19">
        <f t="shared" si="1"/>
        <v>138.10098425605653</v>
      </c>
      <c r="G19">
        <f t="shared" si="2"/>
        <v>4.8891226740051774</v>
      </c>
      <c r="H19">
        <f t="shared" si="3"/>
        <v>0.30500000000000005</v>
      </c>
      <c r="I19">
        <f t="shared" si="4"/>
        <v>211.76283499460482</v>
      </c>
      <c r="K19">
        <f t="shared" si="5"/>
        <v>-73.661850738548281</v>
      </c>
      <c r="P19">
        <v>0.8</v>
      </c>
      <c r="Q19">
        <v>8.1267842673557666</v>
      </c>
      <c r="R19" s="12">
        <f t="shared" si="6"/>
        <v>2.7991746021004897</v>
      </c>
      <c r="S19">
        <v>0.495</v>
      </c>
      <c r="T19" s="12">
        <f t="shared" si="22"/>
        <v>193.57208929341976</v>
      </c>
      <c r="V19" s="12">
        <f t="shared" si="7"/>
        <v>4.8891226740051774</v>
      </c>
      <c r="W19" s="12">
        <f t="shared" si="8"/>
        <v>0.30500000000000005</v>
      </c>
      <c r="X19" s="12">
        <f t="shared" si="23"/>
        <v>280.54512232955619</v>
      </c>
      <c r="Y19" s="12"/>
      <c r="Z19" s="12">
        <f t="shared" si="9"/>
        <v>-86.973033036136428</v>
      </c>
      <c r="AC19">
        <v>0.8</v>
      </c>
      <c r="AD19">
        <v>8.1267842673557666</v>
      </c>
      <c r="AE19" s="12">
        <f t="shared" si="10"/>
        <v>1.7475255629627389</v>
      </c>
      <c r="AF19" s="12">
        <v>0.36</v>
      </c>
      <c r="AG19" s="12">
        <f t="shared" si="24"/>
        <v>221.50323734591188</v>
      </c>
      <c r="AI19" s="12">
        <f t="shared" si="11"/>
        <v>7.1789437538869256</v>
      </c>
      <c r="AJ19" s="12">
        <f t="shared" si="12"/>
        <v>0.44000000000000006</v>
      </c>
      <c r="AK19" s="12">
        <f t="shared" si="25"/>
        <v>517.21547233649812</v>
      </c>
      <c r="AL19" s="12"/>
      <c r="AM19" s="12">
        <f t="shared" si="13"/>
        <v>-295.71223499058624</v>
      </c>
      <c r="AP19">
        <v>0.8</v>
      </c>
      <c r="AQ19">
        <v>8.1267842673557666</v>
      </c>
      <c r="AR19" s="12">
        <f t="shared" si="14"/>
        <v>1.7475255629627389</v>
      </c>
      <c r="AS19" s="12">
        <v>0.36</v>
      </c>
      <c r="AT19" s="12">
        <f t="shared" si="26"/>
        <v>1341.203763274387</v>
      </c>
      <c r="AV19" s="12">
        <f t="shared" si="15"/>
        <v>7.1789437538869256</v>
      </c>
      <c r="AW19" s="12">
        <f t="shared" si="16"/>
        <v>0.44000000000000006</v>
      </c>
      <c r="AX19" s="12">
        <f t="shared" si="27"/>
        <v>1905.606117369327</v>
      </c>
      <c r="AY19" s="12"/>
      <c r="AZ19" s="12">
        <f t="shared" si="17"/>
        <v>-564.40235409493994</v>
      </c>
      <c r="BC19">
        <v>0.8</v>
      </c>
      <c r="BD19">
        <v>8.1267842673557666</v>
      </c>
      <c r="BE19" s="12">
        <f t="shared" si="18"/>
        <v>1.7475255629627389</v>
      </c>
      <c r="BF19" s="12">
        <v>0.36</v>
      </c>
      <c r="BG19" s="12">
        <f t="shared" si="28"/>
        <v>35913.677998973151</v>
      </c>
      <c r="BI19" s="12">
        <f t="shared" si="19"/>
        <v>7.1789437538869256</v>
      </c>
      <c r="BJ19" s="12">
        <f t="shared" si="20"/>
        <v>0.44000000000000006</v>
      </c>
      <c r="BK19" s="12">
        <f t="shared" si="29"/>
        <v>44774.300641452137</v>
      </c>
      <c r="BL19" s="12"/>
      <c r="BM19" s="12">
        <f t="shared" si="21"/>
        <v>-8860.6226424789857</v>
      </c>
    </row>
    <row r="20" spans="1:65" x14ac:dyDescent="0.35">
      <c r="A20" s="2">
        <v>0.8</v>
      </c>
      <c r="B20" s="2">
        <v>8.1267842673557666</v>
      </c>
      <c r="C20" s="2">
        <f t="shared" si="0"/>
        <v>3.2426680501030005</v>
      </c>
      <c r="D20" s="2">
        <v>0.54900000000000004</v>
      </c>
      <c r="E20" s="2">
        <f t="shared" si="1"/>
        <v>167.22543769327979</v>
      </c>
      <c r="F20" s="2"/>
      <c r="G20" s="2">
        <f t="shared" si="2"/>
        <v>3.9843920118438465</v>
      </c>
      <c r="H20" s="2">
        <f t="shared" si="3"/>
        <v>0.251</v>
      </c>
      <c r="I20" s="2">
        <f t="shared" si="4"/>
        <v>167.83573953533732</v>
      </c>
      <c r="K20">
        <f t="shared" si="5"/>
        <v>-0.61030184205753812</v>
      </c>
      <c r="P20" s="2">
        <v>0.8</v>
      </c>
      <c r="Q20" s="2">
        <v>8.1267842673557666</v>
      </c>
      <c r="R20" s="18">
        <f t="shared" si="6"/>
        <v>3.3256809225997714</v>
      </c>
      <c r="S20" s="2">
        <v>0.55900000000000005</v>
      </c>
      <c r="T20" s="18">
        <f t="shared" si="22"/>
        <v>228.43773228421077</v>
      </c>
      <c r="U20" s="2"/>
      <c r="V20" s="18">
        <f t="shared" si="7"/>
        <v>3.8202588334671166</v>
      </c>
      <c r="W20" s="18">
        <f t="shared" si="8"/>
        <v>0.24099999999999999</v>
      </c>
      <c r="X20" s="18">
        <f t="shared" si="23"/>
        <v>228.95938388272958</v>
      </c>
      <c r="Y20" s="12"/>
      <c r="Z20" s="12">
        <f t="shared" si="9"/>
        <v>-0.52165159851881526</v>
      </c>
      <c r="AC20" s="2">
        <v>0.8</v>
      </c>
      <c r="AD20" s="2">
        <v>8.1267842673557666</v>
      </c>
      <c r="AE20" s="18">
        <f t="shared" si="10"/>
        <v>3.4589319664398919</v>
      </c>
      <c r="AF20" s="18">
        <v>0.57499999999999996</v>
      </c>
      <c r="AG20" s="18">
        <f t="shared" si="24"/>
        <v>325.66365679961126</v>
      </c>
      <c r="AH20" s="2"/>
      <c r="AI20" s="18">
        <f t="shared" si="11"/>
        <v>3.5607126588175797</v>
      </c>
      <c r="AJ20" s="18">
        <f t="shared" si="12"/>
        <v>0.22500000000000009</v>
      </c>
      <c r="AK20" s="18">
        <f t="shared" si="25"/>
        <v>325.90479910172337</v>
      </c>
      <c r="AL20" s="12"/>
      <c r="AM20" s="12">
        <f t="shared" si="13"/>
        <v>-0.24114230211210952</v>
      </c>
      <c r="AP20" s="2">
        <v>0.8</v>
      </c>
      <c r="AQ20" s="2">
        <v>8.1267842673557666</v>
      </c>
      <c r="AR20" s="18">
        <f t="shared" si="14"/>
        <v>3.617726109814869</v>
      </c>
      <c r="AS20" s="18">
        <v>0.59399999999999997</v>
      </c>
      <c r="AT20" s="18">
        <f t="shared" si="26"/>
        <v>1456.9212825488744</v>
      </c>
      <c r="AU20" s="2"/>
      <c r="AV20" s="18">
        <f t="shared" si="15"/>
        <v>3.2582336736824358</v>
      </c>
      <c r="AW20" s="18">
        <f t="shared" si="16"/>
        <v>0.20600000000000007</v>
      </c>
      <c r="AX20" s="18">
        <f t="shared" si="27"/>
        <v>1700.6450644544868</v>
      </c>
      <c r="AY20" s="12"/>
      <c r="AZ20" s="12">
        <f t="shared" si="17"/>
        <v>-243.72378190561244</v>
      </c>
      <c r="BC20" s="2">
        <v>0.8</v>
      </c>
      <c r="BD20" s="2">
        <v>8.1267842673557666</v>
      </c>
      <c r="BE20" s="18">
        <f t="shared" si="18"/>
        <v>4.7567079961686751</v>
      </c>
      <c r="BF20" s="18">
        <v>0.73</v>
      </c>
      <c r="BG20" s="18">
        <f t="shared" si="28"/>
        <v>36124.395459894738</v>
      </c>
      <c r="BH20" s="2"/>
      <c r="BI20" s="18">
        <f t="shared" si="19"/>
        <v>1.3901512032414198</v>
      </c>
      <c r="BJ20" s="18">
        <f t="shared" si="20"/>
        <v>7.0000000000000062E-2</v>
      </c>
      <c r="BK20" s="18">
        <f t="shared" si="29"/>
        <v>44490.104383400707</v>
      </c>
      <c r="BL20" s="12"/>
      <c r="BM20" s="12">
        <f t="shared" si="21"/>
        <v>-8365.7089235059684</v>
      </c>
    </row>
    <row r="21" spans="1:65" x14ac:dyDescent="0.35">
      <c r="D21" t="s">
        <v>68</v>
      </c>
    </row>
    <row r="25" spans="1:65" x14ac:dyDescent="0.35">
      <c r="B25" s="27" t="s">
        <v>69</v>
      </c>
      <c r="C25" s="27"/>
      <c r="D25" s="27"/>
      <c r="E25" s="27"/>
      <c r="G25" s="27" t="s">
        <v>48</v>
      </c>
      <c r="H25" s="27"/>
      <c r="I25" s="27"/>
      <c r="J25" s="27"/>
      <c r="K25" s="27"/>
    </row>
    <row r="26" spans="1:65" x14ac:dyDescent="0.35">
      <c r="B26" s="22" t="s">
        <v>28</v>
      </c>
      <c r="C26" s="7">
        <f xml:space="preserve">  1.8555*D20^5 - 1.4393*D20^4 - 1.4822*D20^3 + 8.492*D20^2 - 1.321*D20 - 0.0869</f>
        <v>1.4638987667399346</v>
      </c>
      <c r="G26" s="22" t="s">
        <v>30</v>
      </c>
      <c r="H26" s="7">
        <f xml:space="preserve"> -0.129*H20^6 + 1.0756*H20^5 - 3.0752*H20^4 + 3.1771*H20^3 + 0.0649*H20^2 - 0.7917*H20 - 0.1795</f>
        <v>-0.33505420205160696</v>
      </c>
      <c r="Q26" s="14" t="s">
        <v>28</v>
      </c>
      <c r="R26" s="15">
        <f xml:space="preserve">  1.8555*S20^5 - 1.4393*S20^4 - 1.4822*S20^3 + 8.492*S20^2 - 1.321*S20 - 0.0869</f>
        <v>1.5300831709007388</v>
      </c>
      <c r="V26" s="14" t="s">
        <v>30</v>
      </c>
      <c r="W26" s="15">
        <f xml:space="preserve"> -0.129*W20^6 + 1.0756*W20^5 - 3.0752*W20^4 + 3.1771*W20^3 + 0.0649*W20^2 - 0.7917*W20 - 0.1795</f>
        <v>-0.33158342967063054</v>
      </c>
      <c r="AD26" s="14" t="s">
        <v>28</v>
      </c>
      <c r="AE26" s="15">
        <f xml:space="preserve">  1.8555*AF20^5 - 1.4393*AF20^4 - 1.4822*AF20^3 + 8.492*AF20^2 - 1.321*AF20 - 0.0869</f>
        <v>1.638705630317383</v>
      </c>
      <c r="AI26" s="14" t="s">
        <v>30</v>
      </c>
      <c r="AJ26" s="15">
        <f xml:space="preserve"> -0.129*AJ20^6 + 1.0756*AJ20^5 - 3.0752*AJ20^4 + 3.1771*AJ20^3 + 0.0649*AJ20^2 - 0.7917*AJ20 - 0.1795</f>
        <v>-0.32543567617993163</v>
      </c>
      <c r="AQ26" s="14" t="s">
        <v>28</v>
      </c>
      <c r="AR26" s="15">
        <f xml:space="preserve">  1.8555*AS20^5 - 1.4393*AS20^4 - 1.4822*AS20^3 + 8.492*AS20^2 - 1.321*AS20 - 0.0869</f>
        <v>1.772092261137943</v>
      </c>
      <c r="AV26" s="14" t="s">
        <v>30</v>
      </c>
      <c r="AW26" s="15">
        <f xml:space="preserve"> -0.129*AW20^6 + 1.0756*AW20^5 - 3.0752*AW20^4 + 3.1771*AW20^3 + 0.0649*AW20^2 - 0.7917*AW20 - 0.1795</f>
        <v>-0.31721118872799792</v>
      </c>
      <c r="BD26" s="14" t="s">
        <v>28</v>
      </c>
      <c r="BE26" s="15">
        <f xml:space="preserve"> 1.8555*BF20^5 - 1.4393*BF20^4 - 1.4822*BF20^3 + 8.492*BF20^2 - 1.321*BF20 - 0.0869</f>
        <v>2.8734783539681499</v>
      </c>
      <c r="BI26" s="14" t="s">
        <v>30</v>
      </c>
      <c r="BJ26" s="15">
        <f xml:space="preserve"> -0.129*BJ20^6 + 1.0756*BJ20^5 - 3.0752*BJ20^4 + 3.1771*BJ20^3 + 0.0649*BJ20^2 - 0.7917*BJ20 - 0.1795</f>
        <v>-0.23358328766780104</v>
      </c>
    </row>
    <row r="29" spans="1:65" x14ac:dyDescent="0.35">
      <c r="B29" s="22" t="s">
        <v>31</v>
      </c>
      <c r="C29">
        <f>(I29+I30)*L4</f>
        <v>8.3873377313757533</v>
      </c>
      <c r="H29" s="22" t="s">
        <v>42</v>
      </c>
      <c r="I29" s="6">
        <f>C26*1.2*I6^2*I4*L3/2</f>
        <v>0.1365156591285879</v>
      </c>
      <c r="Q29" s="21" t="s">
        <v>31</v>
      </c>
      <c r="R29" s="12">
        <f>(X29+X30)*Q6</f>
        <v>8.9048770885819604</v>
      </c>
      <c r="W29" s="21" t="s">
        <v>42</v>
      </c>
      <c r="X29" s="13">
        <f>R26*1.2*I$6^2*I$4*I$3/2</f>
        <v>0.14268767577572686</v>
      </c>
      <c r="AD29" s="21" t="s">
        <v>31</v>
      </c>
      <c r="AE29" s="12">
        <f>(AK29+AK30)*AD6</f>
        <v>9.7576220698376979</v>
      </c>
      <c r="AJ29" s="21" t="s">
        <v>42</v>
      </c>
      <c r="AK29" s="13">
        <f>AE26*1.2*I$6^2*I$4*I$3/2</f>
        <v>0.15281724687745993</v>
      </c>
      <c r="AQ29" s="21" t="s">
        <v>31</v>
      </c>
      <c r="AR29" s="12">
        <f>(AX29+AX30)*AQ6</f>
        <v>10.809795515698363</v>
      </c>
      <c r="AW29" s="21" t="s">
        <v>42</v>
      </c>
      <c r="AX29" s="13">
        <f>AR26*1.2*I$6^2*I$4*I$3/2</f>
        <v>0.16525619705566258</v>
      </c>
      <c r="BD29" s="21" t="s">
        <v>31</v>
      </c>
      <c r="BE29" s="12">
        <f>(BK29+BK30)*BD6</f>
        <v>19.614473231367246</v>
      </c>
      <c r="BJ29" s="21" t="s">
        <v>42</v>
      </c>
      <c r="BK29" s="13">
        <f>BE26*1.2*I$6^2*I$4*I$3/2</f>
        <v>0.26796579134859022</v>
      </c>
    </row>
    <row r="30" spans="1:65" x14ac:dyDescent="0.35">
      <c r="B30" s="22" t="s">
        <v>32</v>
      </c>
      <c r="C30">
        <f>(E20+I20)*D5/2</f>
        <v>25.129588292146284</v>
      </c>
      <c r="H30" s="22" t="s">
        <v>43</v>
      </c>
      <c r="I30" s="6">
        <f>H26*1.2*I6^2*I4*L3/2</f>
        <v>-3.1245429175912446E-2</v>
      </c>
      <c r="Q30" s="21" t="s">
        <v>32</v>
      </c>
      <c r="R30" s="12">
        <f>(T20+X20)*Q5/2</f>
        <v>34.304783712520525</v>
      </c>
      <c r="W30" s="21" t="s">
        <v>43</v>
      </c>
      <c r="X30" s="13">
        <f>W26*1.2*I$6^2*I$4*I$3/2</f>
        <v>-3.0921762819987115E-2</v>
      </c>
      <c r="AD30" s="21" t="s">
        <v>32</v>
      </c>
      <c r="AE30" s="12">
        <f>(AG20+AK20)*AD5/2</f>
        <v>48.867634192600093</v>
      </c>
      <c r="AJ30" s="21" t="s">
        <v>43</v>
      </c>
      <c r="AK30" s="13">
        <f>AJ26*1.2*I$6^2*I$4*I$3/2</f>
        <v>-3.034845499364619E-2</v>
      </c>
      <c r="AQ30" s="21" t="s">
        <v>32</v>
      </c>
      <c r="AR30" s="12">
        <f>(AT20+AX20)*AQ5/2</f>
        <v>236.81747602525209</v>
      </c>
      <c r="AW30" s="21" t="s">
        <v>43</v>
      </c>
      <c r="AX30" s="13">
        <f>AW26*1.2*I$6^2*I$4*I$3/2</f>
        <v>-2.9581481654365419E-2</v>
      </c>
      <c r="BD30" s="21" t="s">
        <v>32</v>
      </c>
      <c r="BE30" s="12">
        <f>(BG20+BK20)*BD5/2</f>
        <v>6046.087488247158</v>
      </c>
      <c r="BJ30" s="21" t="s">
        <v>43</v>
      </c>
      <c r="BK30" s="13">
        <f>BJ26*1.2*I$6^2*I$4*I$3/2</f>
        <v>-2.1782774329679701E-2</v>
      </c>
    </row>
    <row r="31" spans="1:65" x14ac:dyDescent="0.35">
      <c r="B31" s="22" t="s">
        <v>33</v>
      </c>
      <c r="C31" s="6">
        <f>C29/C30</f>
        <v>0.33376343590941504</v>
      </c>
      <c r="Q31" s="21" t="s">
        <v>33</v>
      </c>
      <c r="R31" s="13">
        <f>R29/R30</f>
        <v>0.2595812048607048</v>
      </c>
      <c r="AD31" s="21" t="s">
        <v>33</v>
      </c>
      <c r="AE31" s="13">
        <f>AE29/AE30</f>
        <v>0.19967453368788765</v>
      </c>
      <c r="AQ31" s="21" t="s">
        <v>33</v>
      </c>
      <c r="AR31" s="13">
        <f>AR29/AR30</f>
        <v>4.5646105587856631E-2</v>
      </c>
      <c r="BD31" s="21" t="s">
        <v>33</v>
      </c>
      <c r="BE31" s="13">
        <f>BE29/BE30</f>
        <v>3.2441596767323233E-3</v>
      </c>
    </row>
  </sheetData>
  <mergeCells count="21">
    <mergeCell ref="B2:C2"/>
    <mergeCell ref="G2:H2"/>
    <mergeCell ref="B3:C3"/>
    <mergeCell ref="G3:H3"/>
    <mergeCell ref="B4:C4"/>
    <mergeCell ref="G4:H4"/>
    <mergeCell ref="B5:C5"/>
    <mergeCell ref="G5:H5"/>
    <mergeCell ref="G6:H6"/>
    <mergeCell ref="B8:E8"/>
    <mergeCell ref="G8:K8"/>
    <mergeCell ref="BI8:BM8"/>
    <mergeCell ref="B25:E25"/>
    <mergeCell ref="G25:K25"/>
    <mergeCell ref="V8:Z8"/>
    <mergeCell ref="AD8:AG8"/>
    <mergeCell ref="AI8:AM8"/>
    <mergeCell ref="AQ8:AT8"/>
    <mergeCell ref="AV8:AZ8"/>
    <mergeCell ref="BD8:BG8"/>
    <mergeCell ref="Q8:T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W11" workbookViewId="0">
      <selection activeCell="AF21" sqref="AF21"/>
    </sheetView>
  </sheetViews>
  <sheetFormatPr defaultRowHeight="14.5" x14ac:dyDescent="0.35"/>
  <cols>
    <col min="1" max="1" width="10.54296875" customWidth="1"/>
    <col min="2" max="2" width="13.453125" customWidth="1"/>
    <col min="3" max="3" width="15.54296875" customWidth="1"/>
    <col min="4" max="4" width="16.453125" customWidth="1"/>
    <col min="5" max="5" width="14.08984375" customWidth="1"/>
    <col min="7" max="7" width="17.6328125" customWidth="1"/>
    <col min="8" max="8" width="15.08984375" customWidth="1"/>
    <col min="9" max="9" width="12.36328125" customWidth="1"/>
    <col min="11" max="11" width="13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7" t="s">
        <v>2</v>
      </c>
      <c r="C2" s="27"/>
      <c r="D2">
        <v>20</v>
      </c>
      <c r="E2" t="s">
        <v>3</v>
      </c>
      <c r="G2" s="27" t="s">
        <v>9</v>
      </c>
      <c r="H2" s="27"/>
      <c r="I2">
        <v>0.24</v>
      </c>
      <c r="J2" t="s">
        <v>10</v>
      </c>
      <c r="K2" s="3" t="s">
        <v>14</v>
      </c>
      <c r="L2">
        <v>0.9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7" t="s">
        <v>4</v>
      </c>
      <c r="C3" s="27"/>
      <c r="D3">
        <v>1.2</v>
      </c>
      <c r="E3" t="s">
        <v>5</v>
      </c>
      <c r="G3" s="25" t="s">
        <v>34</v>
      </c>
      <c r="H3" s="26"/>
      <c r="I3" s="12">
        <f>(I2+I2*D4)/4</f>
        <v>0.10199999999999999</v>
      </c>
      <c r="J3" s="12" t="s">
        <v>10</v>
      </c>
      <c r="K3" s="3" t="s">
        <v>34</v>
      </c>
      <c r="L3">
        <f>(I2+I2*D4)/4</f>
        <v>0.10199999999999999</v>
      </c>
      <c r="P3" s="21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7" t="s">
        <v>6</v>
      </c>
      <c r="C4" s="27"/>
      <c r="D4">
        <v>0.7</v>
      </c>
      <c r="G4" s="27" t="s">
        <v>11</v>
      </c>
      <c r="H4" s="27"/>
      <c r="I4">
        <f>(PI()/4)*(I2^2-I2^2*D4^2)</f>
        <v>2.3071856447963442E-2</v>
      </c>
      <c r="J4" t="s">
        <v>13</v>
      </c>
      <c r="K4" s="3" t="s">
        <v>37</v>
      </c>
      <c r="L4">
        <f>I6/L3</f>
        <v>70.821649388721283</v>
      </c>
      <c r="P4" s="21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7" t="s">
        <v>7</v>
      </c>
      <c r="C5" s="27"/>
      <c r="D5">
        <v>0.15</v>
      </c>
      <c r="E5" t="s">
        <v>8</v>
      </c>
      <c r="G5" s="27" t="s">
        <v>36</v>
      </c>
      <c r="H5" s="27"/>
      <c r="I5">
        <f>D5/I4</f>
        <v>6.5014274138846133</v>
      </c>
      <c r="J5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G6" s="27" t="s">
        <v>35</v>
      </c>
      <c r="H6" s="27"/>
      <c r="I6">
        <f>I5/L2</f>
        <v>7.2238082376495703</v>
      </c>
      <c r="J6" t="s">
        <v>12</v>
      </c>
      <c r="Q6">
        <f>L4</f>
        <v>70.821649388721283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70.821649388721283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70.821649388721283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70.821649388721283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3"/>
      <c r="H7" s="3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ht="16.5" x14ac:dyDescent="0.35">
      <c r="A8" s="3" t="s">
        <v>16</v>
      </c>
      <c r="B8" s="27" t="s">
        <v>25</v>
      </c>
      <c r="C8" s="27"/>
      <c r="D8" s="27"/>
      <c r="E8" s="27"/>
      <c r="F8" s="3" t="s">
        <v>22</v>
      </c>
      <c r="G8" s="27" t="s">
        <v>38</v>
      </c>
      <c r="H8" s="27"/>
      <c r="I8" s="27"/>
      <c r="J8" s="27"/>
      <c r="P8" s="21"/>
      <c r="Q8" s="24"/>
      <c r="R8" s="24"/>
      <c r="S8" s="24"/>
      <c r="T8" s="24"/>
      <c r="U8" s="21"/>
      <c r="V8" s="24"/>
      <c r="W8" s="24"/>
      <c r="X8" s="24"/>
      <c r="Y8" s="24"/>
      <c r="Z8" s="24"/>
      <c r="AC8" s="21"/>
      <c r="AD8" s="24"/>
      <c r="AE8" s="24"/>
      <c r="AF8" s="24"/>
      <c r="AG8" s="24"/>
      <c r="AH8" s="21"/>
      <c r="AI8" s="24"/>
      <c r="AJ8" s="24"/>
      <c r="AK8" s="24"/>
      <c r="AL8" s="24"/>
      <c r="AM8" s="24"/>
      <c r="AP8" s="21"/>
      <c r="AQ8" s="24"/>
      <c r="AR8" s="24"/>
      <c r="AS8" s="24"/>
      <c r="AT8" s="24"/>
      <c r="AU8" s="21"/>
      <c r="AV8" s="24"/>
      <c r="AW8" s="24"/>
      <c r="AX8" s="24"/>
      <c r="AY8" s="24"/>
      <c r="AZ8" s="24"/>
      <c r="BC8" s="21"/>
      <c r="BD8" s="24"/>
      <c r="BE8" s="24"/>
      <c r="BF8" s="24"/>
      <c r="BG8" s="24"/>
      <c r="BH8" s="21"/>
      <c r="BI8" s="24"/>
      <c r="BJ8" s="24"/>
      <c r="BK8" s="24"/>
      <c r="BL8" s="24"/>
      <c r="BM8" s="24"/>
    </row>
    <row r="9" spans="1:65" x14ac:dyDescent="0.35">
      <c r="A9" s="3"/>
      <c r="F9" s="3"/>
      <c r="G9" s="3"/>
      <c r="H9" s="3"/>
      <c r="P9" s="22"/>
      <c r="U9" s="22"/>
      <c r="V9" s="22"/>
      <c r="W9" s="22"/>
      <c r="AC9" s="22"/>
      <c r="AH9" s="22"/>
      <c r="AI9" s="22"/>
      <c r="AJ9" s="22"/>
      <c r="AP9" s="22"/>
      <c r="AU9" s="22"/>
      <c r="AV9" s="22"/>
      <c r="AW9" s="22"/>
      <c r="BC9" s="22"/>
      <c r="BH9" s="22"/>
      <c r="BI9" s="22"/>
      <c r="BJ9" s="22"/>
    </row>
    <row r="10" spans="1:65" x14ac:dyDescent="0.35">
      <c r="A10" s="3" t="s">
        <v>16</v>
      </c>
      <c r="B10" s="7">
        <f>C20</f>
        <v>3.3156442107597632</v>
      </c>
      <c r="F10" s="3" t="s">
        <v>22</v>
      </c>
      <c r="G10" s="8">
        <f>G20</f>
        <v>4.1358678514071041</v>
      </c>
      <c r="H10" s="3"/>
      <c r="P10" s="21" t="s">
        <v>16</v>
      </c>
      <c r="Q10" s="10">
        <f>R20</f>
        <v>3.8189124118447739</v>
      </c>
      <c r="U10" s="21" t="s">
        <v>22</v>
      </c>
      <c r="V10" s="9">
        <f>V20</f>
        <v>4.5006879369030566</v>
      </c>
      <c r="W10" s="22"/>
      <c r="AC10" s="21" t="s">
        <v>16</v>
      </c>
      <c r="AD10" s="10">
        <f>AE20</f>
        <v>3.9700472021153881</v>
      </c>
      <c r="AH10" s="21" t="s">
        <v>22</v>
      </c>
      <c r="AI10" s="9">
        <f>AI20</f>
        <v>4.1996612058509859</v>
      </c>
      <c r="AJ10" s="22"/>
      <c r="AP10" s="21" t="s">
        <v>16</v>
      </c>
      <c r="AQ10" s="10">
        <f>AR20</f>
        <v>4.1548136942059735</v>
      </c>
      <c r="AU10" s="21" t="s">
        <v>22</v>
      </c>
      <c r="AV10" s="9">
        <f>AV20</f>
        <v>3.8366099181262396</v>
      </c>
      <c r="AW10" s="22"/>
      <c r="BC10" s="21" t="s">
        <v>16</v>
      </c>
      <c r="BD10" s="10">
        <f>BE20</f>
        <v>5.4442039933287365</v>
      </c>
      <c r="BH10" s="21" t="s">
        <v>22</v>
      </c>
      <c r="BI10" s="9">
        <f>BI20</f>
        <v>1.5733008805216984</v>
      </c>
      <c r="BJ10" s="22"/>
    </row>
    <row r="13" spans="1:65" x14ac:dyDescent="0.35">
      <c r="A13" s="3" t="s">
        <v>14</v>
      </c>
      <c r="B13" s="3" t="s">
        <v>26</v>
      </c>
      <c r="C13" s="3" t="s">
        <v>17</v>
      </c>
      <c r="D13" s="3" t="s">
        <v>18</v>
      </c>
      <c r="E13" s="3" t="s">
        <v>20</v>
      </c>
      <c r="F13" s="3"/>
      <c r="G13" s="3" t="s">
        <v>39</v>
      </c>
      <c r="H13" s="3" t="s">
        <v>40</v>
      </c>
      <c r="I13" s="3" t="s">
        <v>20</v>
      </c>
      <c r="J13" s="3"/>
      <c r="K13" s="3"/>
      <c r="P13" s="21" t="s">
        <v>14</v>
      </c>
      <c r="Q13" s="21" t="s">
        <v>26</v>
      </c>
      <c r="R13" s="21" t="s">
        <v>17</v>
      </c>
      <c r="S13" s="21" t="s">
        <v>18</v>
      </c>
      <c r="T13" s="21" t="s">
        <v>20</v>
      </c>
      <c r="U13" s="22"/>
      <c r="V13" s="21" t="s">
        <v>39</v>
      </c>
      <c r="W13" s="21" t="s">
        <v>40</v>
      </c>
      <c r="X13" s="21" t="s">
        <v>20</v>
      </c>
      <c r="Y13" s="21"/>
      <c r="Z13" s="21"/>
      <c r="AC13" s="21" t="s">
        <v>14</v>
      </c>
      <c r="AD13" s="21" t="s">
        <v>26</v>
      </c>
      <c r="AE13" s="21" t="s">
        <v>17</v>
      </c>
      <c r="AF13" s="21" t="s">
        <v>18</v>
      </c>
      <c r="AG13" s="21" t="s">
        <v>20</v>
      </c>
      <c r="AH13" s="22"/>
      <c r="AI13" s="21" t="s">
        <v>39</v>
      </c>
      <c r="AJ13" s="21" t="s">
        <v>40</v>
      </c>
      <c r="AK13" s="21" t="s">
        <v>20</v>
      </c>
      <c r="AL13" s="21"/>
      <c r="AM13" s="21"/>
      <c r="AP13" s="21" t="s">
        <v>14</v>
      </c>
      <c r="AQ13" s="21" t="s">
        <v>26</v>
      </c>
      <c r="AR13" s="21" t="s">
        <v>17</v>
      </c>
      <c r="AS13" s="21" t="s">
        <v>18</v>
      </c>
      <c r="AT13" s="21" t="s">
        <v>20</v>
      </c>
      <c r="AU13" s="22"/>
      <c r="AV13" s="21" t="s">
        <v>39</v>
      </c>
      <c r="AW13" s="21" t="s">
        <v>40</v>
      </c>
      <c r="AX13" s="21" t="s">
        <v>20</v>
      </c>
      <c r="AY13" s="21"/>
      <c r="AZ13" s="21"/>
      <c r="BC13" s="21" t="s">
        <v>14</v>
      </c>
      <c r="BD13" s="21" t="s">
        <v>26</v>
      </c>
      <c r="BE13" s="21" t="s">
        <v>17</v>
      </c>
      <c r="BF13" s="21" t="s">
        <v>18</v>
      </c>
      <c r="BG13" s="21" t="s">
        <v>20</v>
      </c>
      <c r="BH13" s="22"/>
      <c r="BI13" s="21" t="s">
        <v>39</v>
      </c>
      <c r="BJ13" s="21" t="s">
        <v>40</v>
      </c>
      <c r="BK13" s="21" t="s">
        <v>20</v>
      </c>
      <c r="BL13" s="21"/>
      <c r="BM13" s="21"/>
    </row>
    <row r="14" spans="1:65" x14ac:dyDescent="0.35">
      <c r="A14" s="5" t="s">
        <v>44</v>
      </c>
      <c r="B14" s="3" t="s">
        <v>15</v>
      </c>
      <c r="C14" s="3" t="s">
        <v>16</v>
      </c>
      <c r="D14" s="5" t="s">
        <v>19</v>
      </c>
      <c r="E14" s="3" t="s">
        <v>21</v>
      </c>
      <c r="F14" s="3"/>
      <c r="G14" s="3" t="s">
        <v>22</v>
      </c>
      <c r="H14" s="5" t="s">
        <v>23</v>
      </c>
      <c r="I14" s="3" t="s">
        <v>24</v>
      </c>
      <c r="J14" s="3"/>
      <c r="K14" s="3" t="s">
        <v>41</v>
      </c>
      <c r="P14" s="17" t="s">
        <v>44</v>
      </c>
      <c r="Q14" s="21" t="s">
        <v>15</v>
      </c>
      <c r="R14" s="21" t="s">
        <v>16</v>
      </c>
      <c r="S14" s="17" t="s">
        <v>19</v>
      </c>
      <c r="T14" s="21" t="s">
        <v>21</v>
      </c>
      <c r="U14" s="22"/>
      <c r="V14" s="21" t="s">
        <v>22</v>
      </c>
      <c r="W14" s="17" t="s">
        <v>23</v>
      </c>
      <c r="X14" s="21" t="s">
        <v>24</v>
      </c>
      <c r="Y14" s="21"/>
      <c r="Z14" s="21" t="s">
        <v>41</v>
      </c>
      <c r="AC14" s="17" t="s">
        <v>44</v>
      </c>
      <c r="AD14" s="21" t="s">
        <v>15</v>
      </c>
      <c r="AE14" s="21" t="s">
        <v>16</v>
      </c>
      <c r="AF14" s="17" t="s">
        <v>19</v>
      </c>
      <c r="AG14" s="21" t="s">
        <v>21</v>
      </c>
      <c r="AH14" s="22"/>
      <c r="AI14" s="21" t="s">
        <v>22</v>
      </c>
      <c r="AJ14" s="17" t="s">
        <v>23</v>
      </c>
      <c r="AK14" s="21" t="s">
        <v>24</v>
      </c>
      <c r="AL14" s="21"/>
      <c r="AM14" s="21" t="s">
        <v>41</v>
      </c>
      <c r="AP14" s="17" t="s">
        <v>44</v>
      </c>
      <c r="AQ14" s="21" t="s">
        <v>15</v>
      </c>
      <c r="AR14" s="21" t="s">
        <v>16</v>
      </c>
      <c r="AS14" s="17" t="s">
        <v>19</v>
      </c>
      <c r="AT14" s="21" t="s">
        <v>21</v>
      </c>
      <c r="AU14" s="22"/>
      <c r="AV14" s="21" t="s">
        <v>22</v>
      </c>
      <c r="AW14" s="17" t="s">
        <v>23</v>
      </c>
      <c r="AX14" s="21" t="s">
        <v>24</v>
      </c>
      <c r="AY14" s="21"/>
      <c r="AZ14" s="21" t="s">
        <v>41</v>
      </c>
      <c r="BC14" s="17" t="s">
        <v>44</v>
      </c>
      <c r="BD14" s="21" t="s">
        <v>15</v>
      </c>
      <c r="BE14" s="21" t="s">
        <v>16</v>
      </c>
      <c r="BF14" s="17" t="s">
        <v>19</v>
      </c>
      <c r="BG14" s="21" t="s">
        <v>21</v>
      </c>
      <c r="BH14" s="22"/>
      <c r="BI14" s="21" t="s">
        <v>22</v>
      </c>
      <c r="BJ14" s="17" t="s">
        <v>23</v>
      </c>
      <c r="BK14" s="21" t="s">
        <v>24</v>
      </c>
      <c r="BL14" s="21"/>
      <c r="BM14" s="21" t="s">
        <v>41</v>
      </c>
    </row>
    <row r="15" spans="1:65" x14ac:dyDescent="0.35">
      <c r="A15">
        <v>0.9</v>
      </c>
      <c r="B15">
        <v>7.223808</v>
      </c>
      <c r="C15">
        <f t="shared" ref="C15:C20" si="0">-0.3692*D15^5+3.2334*D15^4-9.9211*D15^3+11.101*D15^2+2.5501*D15-0.4597</f>
        <v>0.4200464960000001</v>
      </c>
      <c r="D15">
        <v>0.2</v>
      </c>
      <c r="E15">
        <f t="shared" ref="E15:E20" si="1">1.2*B15^2*C15*(D15^2+1)/2</f>
        <v>13.677740024971307</v>
      </c>
      <c r="G15">
        <f t="shared" ref="G15:G20" si="2">-1.2126*H15^5 + 9.7809*H15^4 - 26.612*H15^3 + 24.413*H15^2 + 7.4154*H15 + 0.3595</f>
        <v>10.529326407999999</v>
      </c>
      <c r="H15">
        <f t="shared" ref="H15:H20" si="3">A15-D15</f>
        <v>0.7</v>
      </c>
      <c r="I15">
        <f t="shared" ref="I15:I20" si="4">1.2*B15^2*G15*(H15^2+1)/2</f>
        <v>491.21372922406204</v>
      </c>
      <c r="K15">
        <f t="shared" ref="K15:K20" si="5">E15-I15</f>
        <v>-477.53598919909075</v>
      </c>
      <c r="P15">
        <v>0.9</v>
      </c>
      <c r="Q15">
        <v>7.223808</v>
      </c>
      <c r="R15" s="12">
        <f t="shared" ref="R15:R20" si="6" xml:space="preserve"> -0.3078*S15^6 + 2.2651*S15^5 - 4.751*S15^4 + 0.2832*S15^3 + 5.9876*S15^2 + 3.6672*S15 - 0.2951</f>
        <v>0.67321313279999995</v>
      </c>
      <c r="S15" s="12">
        <v>0.2</v>
      </c>
      <c r="T15" s="12">
        <f>(1.2*Q15^2*R15*(S15^2+1)/2) + Q$4</f>
        <v>77.392569207450933</v>
      </c>
      <c r="V15" s="12">
        <f t="shared" ref="V15:V20" si="7" xml:space="preserve"> 0.9808*W15^6 - 9.1296*W15^5 + 32.097*W15^4 - 52.719*W15^3 + 35.366*W15^2 + 6.8355*W15 + 0.7557</f>
        <v>11.0747409672</v>
      </c>
      <c r="W15" s="12">
        <f t="shared" ref="W15:W20" si="8">P15-S15</f>
        <v>0.7</v>
      </c>
      <c r="X15" s="12">
        <f>1.2*Q15^2*V15*(W15^2+1)/2 + Q$3</f>
        <v>585.44067552543811</v>
      </c>
      <c r="Y15" s="12"/>
      <c r="Z15" s="12">
        <f t="shared" ref="Z15:Z20" si="9">T15-X15</f>
        <v>-508.04810631798716</v>
      </c>
      <c r="AC15">
        <v>0.9</v>
      </c>
      <c r="AD15">
        <v>7.223808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165.20125737658424</v>
      </c>
      <c r="AI15" s="12">
        <f t="shared" ref="AI15:AI20" si="11" xml:space="preserve"> 0.9808*AJ15^6 - 9.1296*AJ15^5 + 32.097*AJ15^4 - 52.719*AJ15^3 + 35.366*AJ15^2 + 6.8355*AJ15 + 0.7557</f>
        <v>11.0747409672</v>
      </c>
      <c r="AJ15" s="12">
        <f t="shared" ref="AJ15:AJ20" si="12">AC15-AF15</f>
        <v>0.7</v>
      </c>
      <c r="AK15" s="12">
        <f>1.2*AD15^2*AI15*(AJ15^2+1)/2 + AD$3</f>
        <v>694.32046827675208</v>
      </c>
      <c r="AL15" s="12"/>
      <c r="AM15" s="12">
        <f t="shared" ref="AM15:AM20" si="13">AG15-AK15</f>
        <v>-529.1192109001679</v>
      </c>
      <c r="AP15">
        <v>0.9</v>
      </c>
      <c r="AQ15">
        <v>7.223808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1284.9017833050593</v>
      </c>
      <c r="AV15" s="12">
        <f t="shared" ref="AV15:AV20" si="15" xml:space="preserve"> 0.9808*AW15^6 - 9.1296*AW15^5 + 32.097*AW15^4 - 52.719*AW15^3 + 35.366*AW15^2 + 6.8355*AW15 + 0.7557</f>
        <v>11.0747409672</v>
      </c>
      <c r="AW15" s="12">
        <f t="shared" ref="AW15:AW20" si="16">AP15-AS15</f>
        <v>0.7</v>
      </c>
      <c r="AX15" s="12">
        <f>1.2*AQ15^2*AV15*(AW15^2+1)/2 + AQ$3</f>
        <v>2082.7111133095809</v>
      </c>
      <c r="AY15" s="12"/>
      <c r="AZ15" s="12">
        <f t="shared" ref="AZ15:AZ20" si="17">AT15-AX15</f>
        <v>-797.8093300045216</v>
      </c>
      <c r="BC15">
        <v>0.9</v>
      </c>
      <c r="BD15">
        <v>7.223808</v>
      </c>
      <c r="BE15" s="12">
        <f t="shared" ref="BE15:BE20" si="18" xml:space="preserve"> -0.3078*BF15^6 + 2.2651*BF15^5 - 4.751*BF15^4 + 0.2832*BF15^3 + 5.9876*BF15^2 + 3.6672*BF15 - 0.2951</f>
        <v>0.67321313279999995</v>
      </c>
      <c r="BF15" s="12">
        <v>0.2</v>
      </c>
      <c r="BG15" s="12">
        <f>(1.2*BD15^2*BE15*(BF15^2+1)/2) + BD$4</f>
        <v>35857.376019003823</v>
      </c>
      <c r="BI15" s="12">
        <f t="shared" ref="BI15:BI20" si="19" xml:space="preserve"> 0.9808*BJ15^6 - 9.1296*BJ15^5 + 32.097*BJ15^4 - 52.719*BJ15^3 + 35.366*BJ15^2 + 6.8355*BJ15 + 0.7557</f>
        <v>11.0747409672</v>
      </c>
      <c r="BJ15" s="12">
        <f t="shared" ref="BJ15:BJ20" si="20">BC15-BF15</f>
        <v>0.7</v>
      </c>
      <c r="BK15" s="12">
        <f>1.2*BD15^2*BI15*(BJ15^2+1)/2 + BD$3</f>
        <v>44951.405637392389</v>
      </c>
      <c r="BL15" s="12"/>
      <c r="BM15" s="12">
        <f t="shared" ref="BM15:BM20" si="21">BG15-BK15</f>
        <v>-9094.0296183885657</v>
      </c>
    </row>
    <row r="16" spans="1:65" x14ac:dyDescent="0.35">
      <c r="A16">
        <v>0.9</v>
      </c>
      <c r="B16">
        <v>7.223808</v>
      </c>
      <c r="C16">
        <f t="shared" si="0"/>
        <v>1.7805440320000006</v>
      </c>
      <c r="D16">
        <v>0.4</v>
      </c>
      <c r="E16">
        <f t="shared" si="1"/>
        <v>64.668732146243499</v>
      </c>
      <c r="G16">
        <f t="shared" si="2"/>
        <v>7.4173625000000003</v>
      </c>
      <c r="H16">
        <f t="shared" si="3"/>
        <v>0.5</v>
      </c>
      <c r="I16">
        <f t="shared" si="4"/>
        <v>290.29740695398567</v>
      </c>
      <c r="K16">
        <f t="shared" si="5"/>
        <v>-225.62867480774219</v>
      </c>
      <c r="P16">
        <v>0.9</v>
      </c>
      <c r="Q16">
        <v>7.223808</v>
      </c>
      <c r="R16" s="12">
        <f t="shared" si="6"/>
        <v>1.1149964265880559</v>
      </c>
      <c r="S16" s="12">
        <v>0.27</v>
      </c>
      <c r="T16" s="12">
        <f t="shared" ref="T16:T20" si="22">(1.2*Q16^2*R16*(S16^2+1)/2) + Q$4</f>
        <v>92.926670684223836</v>
      </c>
      <c r="V16" s="12">
        <f t="shared" si="7"/>
        <v>10.128098683839308</v>
      </c>
      <c r="W16" s="12">
        <f t="shared" si="8"/>
        <v>0.63</v>
      </c>
      <c r="X16" s="12">
        <f t="shared" ref="X16:X20" si="23">1.2*Q16^2*V16*(W16^2+1)/2 + Q$3</f>
        <v>511.75490472829239</v>
      </c>
      <c r="Y16" s="12"/>
      <c r="Z16" s="12">
        <f t="shared" si="9"/>
        <v>-418.82823404406855</v>
      </c>
      <c r="AC16">
        <v>0.9</v>
      </c>
      <c r="AD16">
        <v>7.223808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180.73535885335713</v>
      </c>
      <c r="AI16" s="12">
        <f t="shared" si="11"/>
        <v>10.128098683839308</v>
      </c>
      <c r="AJ16" s="12">
        <f t="shared" si="12"/>
        <v>0.63</v>
      </c>
      <c r="AK16" s="12">
        <f t="shared" ref="AK16:AK20" si="25">1.2*AD16^2*AI16*(AJ16^2+1)/2 + AD$3</f>
        <v>620.6346974796063</v>
      </c>
      <c r="AL16" s="12"/>
      <c r="AM16" s="12">
        <f t="shared" si="13"/>
        <v>-439.89933862624918</v>
      </c>
      <c r="AP16">
        <v>0.9</v>
      </c>
      <c r="AQ16">
        <v>7.223808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1300.4358847818323</v>
      </c>
      <c r="AV16" s="12">
        <f t="shared" si="15"/>
        <v>10.128098683839308</v>
      </c>
      <c r="AW16" s="12">
        <f t="shared" si="16"/>
        <v>0.63</v>
      </c>
      <c r="AX16" s="12">
        <f t="shared" ref="AX16:AX20" si="27">1.2*AQ16^2*AV16*(AW16^2+1)/2 + AQ$3</f>
        <v>2009.0253425124351</v>
      </c>
      <c r="AY16" s="12"/>
      <c r="AZ16" s="12">
        <f t="shared" si="17"/>
        <v>-708.58945773060282</v>
      </c>
      <c r="BC16">
        <v>0.9</v>
      </c>
      <c r="BD16">
        <v>7.223808</v>
      </c>
      <c r="BE16" s="12">
        <f t="shared" si="18"/>
        <v>1.1149964265880559</v>
      </c>
      <c r="BF16" s="12">
        <v>0.27</v>
      </c>
      <c r="BG16" s="12">
        <f t="shared" ref="BG16:BG20" si="28">(1.2*BD16^2*BE16*(BF16^2+1)/2) + BD$4</f>
        <v>35872.910120480592</v>
      </c>
      <c r="BI16" s="12">
        <f t="shared" si="19"/>
        <v>10.128098683839308</v>
      </c>
      <c r="BJ16" s="12">
        <f t="shared" si="20"/>
        <v>0.63</v>
      </c>
      <c r="BK16" s="12">
        <f t="shared" ref="BK16:BK20" si="29">1.2*BD16^2*BI16*(BJ16^2+1)/2 + BD$3</f>
        <v>44877.719866595238</v>
      </c>
      <c r="BL16" s="12"/>
      <c r="BM16" s="12">
        <f t="shared" si="21"/>
        <v>-9004.8097461146463</v>
      </c>
    </row>
    <row r="17" spans="1:65" x14ac:dyDescent="0.35">
      <c r="A17">
        <v>0.9</v>
      </c>
      <c r="B17">
        <v>7.223808</v>
      </c>
      <c r="C17">
        <f t="shared" si="0"/>
        <v>3.3141020480000005</v>
      </c>
      <c r="D17">
        <v>0.6</v>
      </c>
      <c r="E17">
        <f t="shared" si="1"/>
        <v>141.11995351930543</v>
      </c>
      <c r="G17">
        <f t="shared" si="2"/>
        <v>4.1390446720000007</v>
      </c>
      <c r="H17">
        <f t="shared" si="3"/>
        <v>0.30000000000000004</v>
      </c>
      <c r="I17">
        <f t="shared" si="4"/>
        <v>141.25708859424446</v>
      </c>
      <c r="K17">
        <f t="shared" si="5"/>
        <v>-0.13713507493903876</v>
      </c>
      <c r="P17">
        <v>0.9</v>
      </c>
      <c r="Q17">
        <v>7.223808</v>
      </c>
      <c r="R17" s="12">
        <f t="shared" si="6"/>
        <v>1.3183871067999997</v>
      </c>
      <c r="S17" s="12">
        <v>0.3</v>
      </c>
      <c r="T17" s="12">
        <f t="shared" si="22"/>
        <v>100.46494760364061</v>
      </c>
      <c r="V17" s="12">
        <f t="shared" si="7"/>
        <v>9.6970697088000009</v>
      </c>
      <c r="W17" s="12">
        <f t="shared" si="8"/>
        <v>0.60000000000000009</v>
      </c>
      <c r="X17" s="12">
        <f t="shared" si="23"/>
        <v>481.69957435849227</v>
      </c>
      <c r="Y17" s="12"/>
      <c r="Z17" s="12">
        <f t="shared" si="9"/>
        <v>-381.23462675485166</v>
      </c>
      <c r="AC17">
        <v>0.9</v>
      </c>
      <c r="AD17">
        <v>7.223808</v>
      </c>
      <c r="AE17" s="12">
        <f t="shared" si="10"/>
        <v>1.3183871067999997</v>
      </c>
      <c r="AF17" s="12">
        <v>0.3</v>
      </c>
      <c r="AG17" s="12">
        <f t="shared" si="24"/>
        <v>188.27363577277393</v>
      </c>
      <c r="AI17" s="12">
        <f t="shared" si="11"/>
        <v>9.6970697088000009</v>
      </c>
      <c r="AJ17" s="12">
        <f t="shared" si="12"/>
        <v>0.60000000000000009</v>
      </c>
      <c r="AK17" s="12">
        <f t="shared" si="25"/>
        <v>590.57936710980607</v>
      </c>
      <c r="AL17" s="12"/>
      <c r="AM17" s="12">
        <f t="shared" si="13"/>
        <v>-402.30573133703217</v>
      </c>
      <c r="AP17">
        <v>0.9</v>
      </c>
      <c r="AQ17">
        <v>7.223808</v>
      </c>
      <c r="AR17" s="12">
        <f t="shared" si="14"/>
        <v>1.3183871067999997</v>
      </c>
      <c r="AS17" s="12">
        <v>0.3</v>
      </c>
      <c r="AT17" s="12">
        <f t="shared" si="26"/>
        <v>1307.9741617012492</v>
      </c>
      <c r="AV17" s="12">
        <f t="shared" si="15"/>
        <v>9.6970697088000009</v>
      </c>
      <c r="AW17" s="12">
        <f t="shared" si="16"/>
        <v>0.60000000000000009</v>
      </c>
      <c r="AX17" s="12">
        <f t="shared" si="27"/>
        <v>1978.9700121426349</v>
      </c>
      <c r="AY17" s="12"/>
      <c r="AZ17" s="12">
        <f t="shared" si="17"/>
        <v>-670.99585044138576</v>
      </c>
      <c r="BC17">
        <v>0.9</v>
      </c>
      <c r="BD17">
        <v>7.223808</v>
      </c>
      <c r="BE17" s="12">
        <f t="shared" si="18"/>
        <v>1.3183871067999997</v>
      </c>
      <c r="BF17" s="12">
        <v>0.3</v>
      </c>
      <c r="BG17" s="12">
        <f t="shared" si="28"/>
        <v>35880.44839740001</v>
      </c>
      <c r="BI17" s="12">
        <f t="shared" si="19"/>
        <v>9.6970697088000009</v>
      </c>
      <c r="BJ17" s="12">
        <f t="shared" si="20"/>
        <v>0.60000000000000009</v>
      </c>
      <c r="BK17" s="12">
        <f t="shared" si="29"/>
        <v>44847.664536225442</v>
      </c>
      <c r="BL17" s="12"/>
      <c r="BM17" s="12">
        <f t="shared" si="21"/>
        <v>-8967.2161388254317</v>
      </c>
    </row>
    <row r="18" spans="1:65" x14ac:dyDescent="0.35">
      <c r="A18">
        <v>0.9</v>
      </c>
      <c r="B18">
        <v>7.223808</v>
      </c>
      <c r="C18">
        <f t="shared" si="0"/>
        <v>3.3911508283610807</v>
      </c>
      <c r="D18">
        <v>0.61</v>
      </c>
      <c r="E18">
        <f t="shared" si="1"/>
        <v>145.68556075718345</v>
      </c>
      <c r="G18">
        <f t="shared" si="2"/>
        <v>3.9807504974012611</v>
      </c>
      <c r="H18">
        <f t="shared" si="3"/>
        <v>0.29000000000000004</v>
      </c>
      <c r="I18">
        <f t="shared" si="4"/>
        <v>135.1194726955521</v>
      </c>
      <c r="K18">
        <f t="shared" si="5"/>
        <v>10.566088061631348</v>
      </c>
      <c r="P18">
        <v>0.9</v>
      </c>
      <c r="Q18">
        <v>7.223808</v>
      </c>
      <c r="R18" s="12">
        <f t="shared" si="6"/>
        <v>1.6740794179968745</v>
      </c>
      <c r="S18" s="12">
        <v>0.35</v>
      </c>
      <c r="T18" s="12">
        <f t="shared" si="22"/>
        <v>114.30749881526179</v>
      </c>
      <c r="V18" s="12">
        <f t="shared" si="7"/>
        <v>8.9470631505749978</v>
      </c>
      <c r="W18" s="12">
        <f t="shared" si="8"/>
        <v>0.55000000000000004</v>
      </c>
      <c r="X18" s="12">
        <f t="shared" si="23"/>
        <v>433.65541039305043</v>
      </c>
      <c r="Y18" s="12"/>
      <c r="Z18" s="12">
        <f t="shared" si="9"/>
        <v>-319.34791157778864</v>
      </c>
      <c r="AC18">
        <v>0.9</v>
      </c>
      <c r="AD18">
        <v>7.223808</v>
      </c>
      <c r="AE18" s="12">
        <f t="shared" si="10"/>
        <v>1.6740794179968745</v>
      </c>
      <c r="AF18" s="12">
        <v>0.35</v>
      </c>
      <c r="AG18" s="12">
        <f t="shared" si="24"/>
        <v>202.11618698439509</v>
      </c>
      <c r="AI18" s="12">
        <f t="shared" si="11"/>
        <v>8.9470631505749978</v>
      </c>
      <c r="AJ18" s="12">
        <f t="shared" si="12"/>
        <v>0.55000000000000004</v>
      </c>
      <c r="AK18" s="12">
        <f t="shared" si="25"/>
        <v>542.53520314436423</v>
      </c>
      <c r="AL18" s="12"/>
      <c r="AM18" s="12">
        <f t="shared" si="13"/>
        <v>-340.41901615996915</v>
      </c>
      <c r="AP18">
        <v>0.9</v>
      </c>
      <c r="AQ18">
        <v>7.223808</v>
      </c>
      <c r="AR18" s="12">
        <f t="shared" si="14"/>
        <v>1.6740794179968745</v>
      </c>
      <c r="AS18" s="12">
        <v>0.35</v>
      </c>
      <c r="AT18" s="12">
        <f t="shared" si="26"/>
        <v>1321.8167129128703</v>
      </c>
      <c r="AV18" s="12">
        <f t="shared" si="15"/>
        <v>8.9470631505749978</v>
      </c>
      <c r="AW18" s="12">
        <f t="shared" si="16"/>
        <v>0.55000000000000004</v>
      </c>
      <c r="AX18" s="12">
        <f t="shared" si="27"/>
        <v>1930.9258481771931</v>
      </c>
      <c r="AY18" s="12"/>
      <c r="AZ18" s="12">
        <f t="shared" si="17"/>
        <v>-609.10913526432273</v>
      </c>
      <c r="BC18">
        <v>0.9</v>
      </c>
      <c r="BD18">
        <v>7.223808</v>
      </c>
      <c r="BE18" s="12">
        <f t="shared" si="18"/>
        <v>1.6740794179968745</v>
      </c>
      <c r="BF18" s="12">
        <v>0.35</v>
      </c>
      <c r="BG18" s="12">
        <f t="shared" si="28"/>
        <v>35894.290948611633</v>
      </c>
      <c r="BI18" s="12">
        <f t="shared" si="19"/>
        <v>8.9470631505749978</v>
      </c>
      <c r="BJ18" s="12">
        <f t="shared" si="20"/>
        <v>0.55000000000000004</v>
      </c>
      <c r="BK18" s="12">
        <f t="shared" si="29"/>
        <v>44799.620372259997</v>
      </c>
      <c r="BL18" s="12"/>
      <c r="BM18" s="12">
        <f t="shared" si="21"/>
        <v>-8905.3294236483634</v>
      </c>
    </row>
    <row r="19" spans="1:65" x14ac:dyDescent="0.35">
      <c r="A19">
        <v>0.9</v>
      </c>
      <c r="B19">
        <v>7.223808</v>
      </c>
      <c r="C19">
        <f t="shared" si="0"/>
        <v>3.3156442107597632</v>
      </c>
      <c r="D19">
        <v>0.60019999999999996</v>
      </c>
      <c r="E19">
        <f t="shared" si="1"/>
        <v>141.2105406256839</v>
      </c>
      <c r="G19">
        <f t="shared" si="2"/>
        <v>4.1358678514071041</v>
      </c>
      <c r="H19">
        <f t="shared" si="3"/>
        <v>0.29980000000000007</v>
      </c>
      <c r="I19">
        <f t="shared" si="4"/>
        <v>141.13313611264658</v>
      </c>
      <c r="K19">
        <f t="shared" si="5"/>
        <v>7.7404513037322431E-2</v>
      </c>
      <c r="P19">
        <v>0.9</v>
      </c>
      <c r="Q19">
        <v>7.223808</v>
      </c>
      <c r="R19" s="12">
        <f t="shared" si="6"/>
        <v>1.7475255629627389</v>
      </c>
      <c r="S19" s="12">
        <v>0.36</v>
      </c>
      <c r="T19" s="12">
        <f t="shared" si="22"/>
        <v>117.27727905621555</v>
      </c>
      <c r="V19" s="12">
        <f t="shared" si="7"/>
        <v>8.7925964170080775</v>
      </c>
      <c r="W19" s="12">
        <f t="shared" si="8"/>
        <v>0.54</v>
      </c>
      <c r="X19" s="12">
        <f t="shared" si="23"/>
        <v>424.35531929906017</v>
      </c>
      <c r="Y19" s="12"/>
      <c r="Z19" s="12">
        <f t="shared" si="9"/>
        <v>-307.07804024284462</v>
      </c>
      <c r="AC19">
        <v>0.9</v>
      </c>
      <c r="AD19">
        <v>7.223808</v>
      </c>
      <c r="AE19" s="12">
        <f t="shared" si="10"/>
        <v>1.7475255629627389</v>
      </c>
      <c r="AF19" s="12">
        <v>0.36</v>
      </c>
      <c r="AG19" s="12">
        <f t="shared" si="24"/>
        <v>205.08596722534887</v>
      </c>
      <c r="AI19" s="12">
        <f t="shared" si="11"/>
        <v>8.7925964170080775</v>
      </c>
      <c r="AJ19" s="12">
        <f t="shared" si="12"/>
        <v>0.54</v>
      </c>
      <c r="AK19" s="12">
        <f t="shared" si="25"/>
        <v>533.23511205037403</v>
      </c>
      <c r="AL19" s="12"/>
      <c r="AM19" s="12">
        <f t="shared" si="13"/>
        <v>-328.14914482502513</v>
      </c>
      <c r="AP19">
        <v>0.9</v>
      </c>
      <c r="AQ19">
        <v>7.223808</v>
      </c>
      <c r="AR19" s="12">
        <f t="shared" si="14"/>
        <v>1.7475255629627389</v>
      </c>
      <c r="AS19" s="12">
        <v>0.36</v>
      </c>
      <c r="AT19" s="12">
        <f t="shared" si="26"/>
        <v>1324.786493153824</v>
      </c>
      <c r="AV19" s="12">
        <f t="shared" si="15"/>
        <v>8.7925964170080775</v>
      </c>
      <c r="AW19" s="12">
        <f t="shared" si="16"/>
        <v>0.54</v>
      </c>
      <c r="AX19" s="12">
        <f t="shared" si="27"/>
        <v>1921.6257570832029</v>
      </c>
      <c r="AY19" s="12"/>
      <c r="AZ19" s="12">
        <f t="shared" si="17"/>
        <v>-596.83926392937883</v>
      </c>
      <c r="BC19">
        <v>0.9</v>
      </c>
      <c r="BD19">
        <v>7.223808</v>
      </c>
      <c r="BE19" s="12">
        <f t="shared" si="18"/>
        <v>1.7475255629627389</v>
      </c>
      <c r="BF19" s="12">
        <v>0.36</v>
      </c>
      <c r="BG19" s="12">
        <f t="shared" si="28"/>
        <v>35897.260728852583</v>
      </c>
      <c r="BI19" s="12">
        <f t="shared" si="19"/>
        <v>8.7925964170080775</v>
      </c>
      <c r="BJ19" s="12">
        <f t="shared" si="20"/>
        <v>0.54</v>
      </c>
      <c r="BK19" s="12">
        <f t="shared" si="29"/>
        <v>44790.320281166008</v>
      </c>
      <c r="BL19" s="12"/>
      <c r="BM19" s="12">
        <f t="shared" si="21"/>
        <v>-8893.0595523134252</v>
      </c>
    </row>
    <row r="20" spans="1:65" x14ac:dyDescent="0.35">
      <c r="A20" s="2">
        <v>0.9</v>
      </c>
      <c r="B20" s="2">
        <v>7.223808</v>
      </c>
      <c r="C20" s="2">
        <f t="shared" si="0"/>
        <v>3.3156442107597632</v>
      </c>
      <c r="D20" s="2">
        <v>0.60019999999999996</v>
      </c>
      <c r="E20" s="2">
        <f t="shared" si="1"/>
        <v>141.2105406256839</v>
      </c>
      <c r="F20" s="2"/>
      <c r="G20" s="2">
        <f t="shared" si="2"/>
        <v>4.1358678514071041</v>
      </c>
      <c r="H20" s="2">
        <f t="shared" si="3"/>
        <v>0.29980000000000007</v>
      </c>
      <c r="I20" s="2">
        <f t="shared" si="4"/>
        <v>141.13313611264658</v>
      </c>
      <c r="K20">
        <f t="shared" si="5"/>
        <v>7.7404513037322431E-2</v>
      </c>
      <c r="P20" s="2">
        <v>0.9</v>
      </c>
      <c r="Q20" s="2">
        <v>7.223808</v>
      </c>
      <c r="R20" s="18">
        <f t="shared" si="6"/>
        <v>3.8189124118447739</v>
      </c>
      <c r="S20" s="18">
        <v>0.61799999999999999</v>
      </c>
      <c r="T20" s="18">
        <f t="shared" si="22"/>
        <v>220.70817920675074</v>
      </c>
      <c r="U20" s="2"/>
      <c r="V20" s="18">
        <f t="shared" si="7"/>
        <v>4.5006879369030566</v>
      </c>
      <c r="W20" s="18">
        <f t="shared" si="8"/>
        <v>0.28200000000000003</v>
      </c>
      <c r="X20" s="18">
        <f t="shared" si="23"/>
        <v>220.90527374620035</v>
      </c>
      <c r="Y20" s="12"/>
      <c r="Z20" s="12">
        <f t="shared" si="9"/>
        <v>-0.19709453944960842</v>
      </c>
      <c r="AC20" s="2">
        <v>0.9</v>
      </c>
      <c r="AD20" s="2">
        <v>7.223808</v>
      </c>
      <c r="AE20" s="18">
        <f t="shared" si="10"/>
        <v>3.9700472021153881</v>
      </c>
      <c r="AF20" s="18">
        <v>0.63600000000000001</v>
      </c>
      <c r="AG20" s="18">
        <f t="shared" si="24"/>
        <v>317.86193465336953</v>
      </c>
      <c r="AH20" s="2"/>
      <c r="AI20" s="18">
        <f t="shared" si="11"/>
        <v>4.1996612058509859</v>
      </c>
      <c r="AJ20" s="18">
        <f t="shared" si="12"/>
        <v>0.26400000000000001</v>
      </c>
      <c r="AK20" s="18">
        <f t="shared" si="25"/>
        <v>318.31808166454908</v>
      </c>
      <c r="AL20" s="12"/>
      <c r="AM20" s="12">
        <f t="shared" si="13"/>
        <v>-0.45614701117955292</v>
      </c>
      <c r="AP20" s="2">
        <v>0.9</v>
      </c>
      <c r="AQ20" s="2">
        <v>7.223808</v>
      </c>
      <c r="AR20" s="18">
        <f t="shared" si="14"/>
        <v>4.1548136942059735</v>
      </c>
      <c r="AS20" s="18">
        <v>0.65800000000000003</v>
      </c>
      <c r="AT20" s="18">
        <f t="shared" si="26"/>
        <v>1449.3908629871642</v>
      </c>
      <c r="AU20" s="2"/>
      <c r="AV20" s="18">
        <f t="shared" si="15"/>
        <v>3.8366099181262396</v>
      </c>
      <c r="AW20" s="18">
        <f t="shared" si="16"/>
        <v>0.24199999999999999</v>
      </c>
      <c r="AX20" s="18">
        <f t="shared" si="27"/>
        <v>1693.2121059917154</v>
      </c>
      <c r="AY20" s="12"/>
      <c r="AZ20" s="12">
        <f t="shared" si="17"/>
        <v>-243.82124300455121</v>
      </c>
      <c r="BC20" s="2">
        <v>0.9</v>
      </c>
      <c r="BD20" s="2">
        <v>7.223808</v>
      </c>
      <c r="BE20" s="18">
        <f t="shared" si="18"/>
        <v>5.4442039933287365</v>
      </c>
      <c r="BF20" s="18">
        <v>0.81399999999999995</v>
      </c>
      <c r="BG20" s="18">
        <f t="shared" si="28"/>
        <v>36118.857761779167</v>
      </c>
      <c r="BH20" s="2"/>
      <c r="BI20" s="18">
        <f t="shared" si="19"/>
        <v>1.5733008805216984</v>
      </c>
      <c r="BJ20" s="18">
        <f t="shared" si="20"/>
        <v>8.6000000000000076E-2</v>
      </c>
      <c r="BK20" s="18">
        <f t="shared" si="29"/>
        <v>44484.371692424291</v>
      </c>
      <c r="BL20" s="12"/>
      <c r="BM20" s="12">
        <f t="shared" si="21"/>
        <v>-8365.5139306451238</v>
      </c>
    </row>
    <row r="25" spans="1:65" ht="16.5" x14ac:dyDescent="0.35">
      <c r="B25" t="s">
        <v>27</v>
      </c>
      <c r="G25" t="s">
        <v>29</v>
      </c>
    </row>
    <row r="26" spans="1:65" x14ac:dyDescent="0.35">
      <c r="B26" s="3" t="s">
        <v>28</v>
      </c>
      <c r="C26" s="7">
        <f xml:space="preserve"> -0.3357*D20^5 + 3.0338*D20^4 - 9.8999*D20^3 + 13.149*D20^2 - 2.1762*D20 - 0.1569</f>
        <v>1.5007809697724239</v>
      </c>
      <c r="G26" s="3" t="s">
        <v>30</v>
      </c>
      <c r="H26" s="7">
        <f xml:space="preserve"> 0.0849*H20^4 - 0.7271*H20^3 + 1.9264*H20^2 - 1.0196*H20 - 0.0848</f>
        <v>-0.23623777572075816</v>
      </c>
      <c r="Q26" s="14" t="s">
        <v>28</v>
      </c>
      <c r="R26" s="15">
        <f xml:space="preserve"> -0.266*S20^6 + 1.8555*S20^5 - 3.4393*S20^4 - 1.4822*S20^3 + 8.492*S20^2 - 1.321*S20 - 0.0869</f>
        <v>1.6409471915381375</v>
      </c>
      <c r="V26" s="14" t="s">
        <v>30</v>
      </c>
      <c r="W26" s="15">
        <f xml:space="preserve"> -0.129*W20^6 + 1.0756*W20^5 - 3.0752*W20^4 + 3.1771*W20^3 + 0.0649*W20^2 - 0.7917*W20 - 0.1795</f>
        <v>-0.34394381965121645</v>
      </c>
      <c r="AD26" s="14" t="s">
        <v>28</v>
      </c>
      <c r="AE26" s="15">
        <f xml:space="preserve"> -0.266*AF20^6 + 1.8555*AF20^5 - 3.4393*AF20^4 - 1.4822*AF20^3 + 8.492*AF20^2 - 1.321*AF20 - 0.0869</f>
        <v>1.7393656552492485</v>
      </c>
      <c r="AI26" s="14" t="s">
        <v>30</v>
      </c>
      <c r="AJ26" s="15">
        <f xml:space="preserve"> -0.129*AJ20^6 + 1.0756*AJ20^5 - 3.0752*AJ20^4 + 3.1771*AJ20^3 + 0.0649*AJ20^2 - 0.7917*AJ20 - 0.1795</f>
        <v>-0.33912992251521296</v>
      </c>
      <c r="AQ26" s="14" t="s">
        <v>28</v>
      </c>
      <c r="AR26" s="15">
        <f xml:space="preserve"> -0.266*AS20^6 + 1.8555*AS20^5 - 3.4393*AS20^4 - 1.4822*AS20^3 + 8.492*AS20^2 - 1.321*AS20 - 0.0869</f>
        <v>1.860905767309827</v>
      </c>
      <c r="AV26" s="14" t="s">
        <v>30</v>
      </c>
      <c r="AW26" s="15">
        <f xml:space="preserve"> -0.129*AW20^6 + 1.0756*AW20^5 - 3.0752*AW20^4 + 3.1771*AW20^3 + 0.0649*AW20^2 - 0.7917*AW20 - 0.1795</f>
        <v>-0.33194349312867066</v>
      </c>
      <c r="BD26" s="14" t="s">
        <v>28</v>
      </c>
      <c r="BE26" s="15">
        <f xml:space="preserve"> -0.266*BF20^6 + 1.8555*BF20^5 - 3.4393*BF20^4 - 1.4822*BF20^3 + 8.492*BF20^2 - 1.321*BF20 - 0.0869</f>
        <v>2.7409003822031424</v>
      </c>
      <c r="BI26" s="14" t="s">
        <v>30</v>
      </c>
      <c r="BJ26" s="15">
        <f xml:space="preserve"> -0.129*BJ20^6 + 1.0756*BJ20^5 - 3.0752*BJ20^4 + 3.1771*BJ20^3 + 0.0649*BJ20^2 - 0.7917*BJ20 - 0.1795</f>
        <v>-0.24524859430793527</v>
      </c>
    </row>
    <row r="29" spans="1:65" x14ac:dyDescent="0.35">
      <c r="B29" s="3" t="s">
        <v>31</v>
      </c>
      <c r="C29">
        <f>(I29+I30)*L4</f>
        <v>6.5988170209716372</v>
      </c>
      <c r="H29" s="3" t="s">
        <v>42</v>
      </c>
      <c r="I29" s="6">
        <f>C26*1.2*I6^2*I4*L3/2</f>
        <v>0.11058181010996741</v>
      </c>
      <c r="Q29" s="21" t="s">
        <v>31</v>
      </c>
      <c r="R29" s="12">
        <f>(X29+X30)*Q6</f>
        <v>6.7682052830813264</v>
      </c>
      <c r="W29" s="21" t="s">
        <v>42</v>
      </c>
      <c r="X29" s="13">
        <f>R26*1.2*I$6^2*I$4*I$3/2</f>
        <v>0.12090965596576744</v>
      </c>
      <c r="AD29" s="21" t="s">
        <v>31</v>
      </c>
      <c r="AE29" s="12">
        <f>(AK29+AK30)*AD6</f>
        <v>7.3069068972906326</v>
      </c>
      <c r="AJ29" s="21" t="s">
        <v>42</v>
      </c>
      <c r="AK29" s="13">
        <f>AE26*1.2*I$6^2*I$4*I$3/2</f>
        <v>0.12816140827647746</v>
      </c>
      <c r="AQ29" s="21" t="s">
        <v>31</v>
      </c>
      <c r="AR29" s="12">
        <f>(AX29+AX30)*AQ6</f>
        <v>7.9786458277975552</v>
      </c>
      <c r="AW29" s="21" t="s">
        <v>42</v>
      </c>
      <c r="AX29" s="13">
        <f>AR26*1.2*I$6^2*I$4*I$3/2</f>
        <v>0.13711682939609968</v>
      </c>
      <c r="BD29" s="21" t="s">
        <v>31</v>
      </c>
      <c r="BE29" s="12">
        <f>(BK29+BK30)*BD6</f>
        <v>13.023160912056861</v>
      </c>
      <c r="BJ29" s="21" t="s">
        <v>42</v>
      </c>
      <c r="BK29" s="13">
        <f>BE26*1.2*I$6^2*I$4*I$3/2</f>
        <v>0.20195733534726631</v>
      </c>
    </row>
    <row r="30" spans="1:65" x14ac:dyDescent="0.35">
      <c r="B30" s="3" t="s">
        <v>32</v>
      </c>
      <c r="C30">
        <f>(E20+I20)*D5/2</f>
        <v>21.175775755374787</v>
      </c>
      <c r="H30" s="3" t="s">
        <v>43</v>
      </c>
      <c r="I30" s="6">
        <f>H26*1.2*I6^2*I4*L3/2</f>
        <v>-1.7406671181015368E-2</v>
      </c>
      <c r="Q30" s="21" t="s">
        <v>32</v>
      </c>
      <c r="R30" s="12">
        <f>(T20+X20)*Q5/2</f>
        <v>33.121008971471333</v>
      </c>
      <c r="W30" s="21" t="s">
        <v>43</v>
      </c>
      <c r="X30" s="13">
        <f>W26*1.2*I$6^2*I$4*I$3/2</f>
        <v>-2.5342758816388176E-2</v>
      </c>
      <c r="AD30" s="21" t="s">
        <v>32</v>
      </c>
      <c r="AE30" s="12">
        <f>(AG20+AK20)*AD5/2</f>
        <v>47.713501223843899</v>
      </c>
      <c r="AJ30" s="21" t="s">
        <v>43</v>
      </c>
      <c r="AK30" s="13">
        <f>AJ26*1.2*I$6^2*I$4*I$3/2</f>
        <v>-2.4988057184568323E-2</v>
      </c>
      <c r="AQ30" s="21" t="s">
        <v>32</v>
      </c>
      <c r="AR30" s="12">
        <f>(AT20+AX20)*AQ5/2</f>
        <v>235.69522267341594</v>
      </c>
      <c r="AW30" s="21" t="s">
        <v>43</v>
      </c>
      <c r="AX30" s="13">
        <f>AW26*1.2*I$6^2*I$4*I$3/2</f>
        <v>-2.4458540628990055E-2</v>
      </c>
      <c r="BD30" s="21" t="s">
        <v>32</v>
      </c>
      <c r="BE30" s="12">
        <f>(BG20+BK20)*BD5/2</f>
        <v>6045.242209065259</v>
      </c>
      <c r="BJ30" s="21" t="s">
        <v>43</v>
      </c>
      <c r="BK30" s="13">
        <f>BJ26*1.2*I$6^2*I$4*I$3/2</f>
        <v>-1.807061392150313E-2</v>
      </c>
    </row>
    <row r="31" spans="1:65" x14ac:dyDescent="0.35">
      <c r="B31" s="3" t="s">
        <v>33</v>
      </c>
      <c r="C31" s="6">
        <f>C29/C30</f>
        <v>0.31162102853760815</v>
      </c>
      <c r="Q31" s="21" t="s">
        <v>33</v>
      </c>
      <c r="R31" s="13">
        <f>R29/R30</f>
        <v>0.20434779897288444</v>
      </c>
      <c r="AD31" s="21" t="s">
        <v>33</v>
      </c>
      <c r="AE31" s="13">
        <f>AE29/AE30</f>
        <v>0.15314128516813072</v>
      </c>
      <c r="AQ31" s="21" t="s">
        <v>33</v>
      </c>
      <c r="AR31" s="13">
        <f>AR29/AR30</f>
        <v>3.3851538174165405E-2</v>
      </c>
      <c r="BD31" s="21" t="s">
        <v>33</v>
      </c>
      <c r="BE31" s="13">
        <f>BE29/BE30</f>
        <v>2.15428273370548E-3</v>
      </c>
    </row>
  </sheetData>
  <mergeCells count="19">
    <mergeCell ref="B5:C5"/>
    <mergeCell ref="G5:H5"/>
    <mergeCell ref="G6:H6"/>
    <mergeCell ref="B8:E8"/>
    <mergeCell ref="G8:J8"/>
    <mergeCell ref="B2:C2"/>
    <mergeCell ref="G2:H2"/>
    <mergeCell ref="B3:C3"/>
    <mergeCell ref="G3:H3"/>
    <mergeCell ref="B4:C4"/>
    <mergeCell ref="G4:H4"/>
    <mergeCell ref="AV8:AZ8"/>
    <mergeCell ref="BD8:BG8"/>
    <mergeCell ref="BI8:BM8"/>
    <mergeCell ref="Q8:T8"/>
    <mergeCell ref="V8:Z8"/>
    <mergeCell ref="AD8:AG8"/>
    <mergeCell ref="AI8:AM8"/>
    <mergeCell ref="AQ8:AT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J1" workbookViewId="0">
      <selection activeCell="S21" sqref="S21"/>
    </sheetView>
  </sheetViews>
  <sheetFormatPr defaultRowHeight="14.5" x14ac:dyDescent="0.35"/>
  <cols>
    <col min="1" max="1" width="10.54296875" customWidth="1"/>
    <col min="2" max="2" width="15.6328125" customWidth="1"/>
    <col min="3" max="3" width="17.1796875" customWidth="1"/>
    <col min="4" max="4" width="16.453125" customWidth="1"/>
    <col min="5" max="5" width="14.08984375" customWidth="1"/>
    <col min="7" max="7" width="17.6328125" customWidth="1"/>
    <col min="8" max="8" width="15.08984375" customWidth="1"/>
    <col min="9" max="9" width="12.36328125" customWidth="1"/>
    <col min="11" max="11" width="13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7" t="s">
        <v>2</v>
      </c>
      <c r="C2" s="27"/>
      <c r="D2">
        <v>20</v>
      </c>
      <c r="E2" t="s">
        <v>3</v>
      </c>
      <c r="G2" s="27" t="s">
        <v>9</v>
      </c>
      <c r="H2" s="27"/>
      <c r="I2">
        <v>0.24</v>
      </c>
      <c r="J2" t="s">
        <v>10</v>
      </c>
      <c r="K2" s="3" t="s">
        <v>14</v>
      </c>
      <c r="L2">
        <v>1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7" t="s">
        <v>4</v>
      </c>
      <c r="C3" s="27"/>
      <c r="D3">
        <v>1.2</v>
      </c>
      <c r="E3" t="s">
        <v>5</v>
      </c>
      <c r="G3" s="25" t="s">
        <v>34</v>
      </c>
      <c r="H3" s="26"/>
      <c r="I3" s="12">
        <f>(I2+I2*D4)/4</f>
        <v>0.10199999999999999</v>
      </c>
      <c r="J3" s="12" t="s">
        <v>10</v>
      </c>
      <c r="K3" s="3" t="s">
        <v>34</v>
      </c>
      <c r="L3">
        <f>(I2+I2*D4)/4</f>
        <v>0.10199999999999999</v>
      </c>
      <c r="P3" s="21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7" t="s">
        <v>6</v>
      </c>
      <c r="C4" s="27"/>
      <c r="D4">
        <v>0.7</v>
      </c>
      <c r="G4" s="27" t="s">
        <v>11</v>
      </c>
      <c r="H4" s="27"/>
      <c r="I4">
        <f>(PI()/4)*(I2^2-I2^2*D4^2)</f>
        <v>2.3071856447963442E-2</v>
      </c>
      <c r="J4" t="s">
        <v>13</v>
      </c>
      <c r="K4" s="3" t="s">
        <v>37</v>
      </c>
      <c r="L4">
        <f>I6/L3</f>
        <v>63.739484449849151</v>
      </c>
      <c r="P4" s="21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7" t="s">
        <v>7</v>
      </c>
      <c r="C5" s="27"/>
      <c r="D5">
        <v>0.15</v>
      </c>
      <c r="E5" t="s">
        <v>8</v>
      </c>
      <c r="G5" s="27" t="s">
        <v>36</v>
      </c>
      <c r="H5" s="27"/>
      <c r="I5">
        <f>D5/I4</f>
        <v>6.5014274138846133</v>
      </c>
      <c r="J5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G6" s="27" t="s">
        <v>35</v>
      </c>
      <c r="H6" s="27"/>
      <c r="I6">
        <f>I5/L2</f>
        <v>6.5014274138846133</v>
      </c>
      <c r="J6" t="s">
        <v>12</v>
      </c>
      <c r="Q6">
        <f>L4</f>
        <v>63.739484449849151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63.739484449849151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63.739484449849151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63.739484449849151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3"/>
      <c r="H7" s="3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x14ac:dyDescent="0.35">
      <c r="A8" s="3" t="s">
        <v>16</v>
      </c>
      <c r="B8" s="27" t="s">
        <v>45</v>
      </c>
      <c r="C8" s="27"/>
      <c r="D8" s="27"/>
      <c r="E8" s="27"/>
      <c r="F8" s="3" t="s">
        <v>22</v>
      </c>
      <c r="G8" s="27" t="s">
        <v>46</v>
      </c>
      <c r="H8" s="27"/>
      <c r="I8" s="27"/>
      <c r="J8" s="27"/>
      <c r="K8" s="27"/>
      <c r="P8" s="21"/>
      <c r="Q8" s="24"/>
      <c r="R8" s="24"/>
      <c r="S8" s="24"/>
      <c r="T8" s="24"/>
      <c r="U8" s="21"/>
      <c r="V8" s="24"/>
      <c r="W8" s="24"/>
      <c r="X8" s="24"/>
      <c r="Y8" s="24"/>
      <c r="Z8" s="24"/>
      <c r="AC8" s="21"/>
      <c r="AD8" s="24"/>
      <c r="AE8" s="24"/>
      <c r="AF8" s="24"/>
      <c r="AG8" s="24"/>
      <c r="AH8" s="21"/>
      <c r="AI8" s="24"/>
      <c r="AJ8" s="24"/>
      <c r="AK8" s="24"/>
      <c r="AL8" s="24"/>
      <c r="AM8" s="24"/>
      <c r="AP8" s="21"/>
      <c r="AQ8" s="24"/>
      <c r="AR8" s="24"/>
      <c r="AS8" s="24"/>
      <c r="AT8" s="24"/>
      <c r="AU8" s="21"/>
      <c r="AV8" s="24"/>
      <c r="AW8" s="24"/>
      <c r="AX8" s="24"/>
      <c r="AY8" s="24"/>
      <c r="AZ8" s="24"/>
      <c r="BC8" s="21"/>
      <c r="BD8" s="24"/>
      <c r="BE8" s="24"/>
      <c r="BF8" s="24"/>
      <c r="BG8" s="24"/>
      <c r="BH8" s="21"/>
      <c r="BI8" s="24"/>
      <c r="BJ8" s="24"/>
      <c r="BK8" s="24"/>
      <c r="BL8" s="24"/>
      <c r="BM8" s="24"/>
    </row>
    <row r="9" spans="1:65" x14ac:dyDescent="0.35">
      <c r="A9" s="3"/>
      <c r="F9" s="3"/>
      <c r="G9" s="3"/>
      <c r="H9" s="3"/>
      <c r="P9" s="22"/>
      <c r="U9" s="22"/>
      <c r="V9" s="22"/>
      <c r="W9" s="22"/>
      <c r="AC9" s="22"/>
      <c r="AH9" s="22"/>
      <c r="AI9" s="22"/>
      <c r="AJ9" s="22"/>
      <c r="AP9" s="22"/>
      <c r="AU9" s="22"/>
      <c r="AV9" s="22"/>
      <c r="AW9" s="22"/>
      <c r="BC9" s="22"/>
      <c r="BH9" s="22"/>
      <c r="BI9" s="22"/>
      <c r="BJ9" s="22"/>
    </row>
    <row r="10" spans="1:65" x14ac:dyDescent="0.35">
      <c r="A10" s="3" t="s">
        <v>16</v>
      </c>
      <c r="B10" s="7">
        <f>C20</f>
        <v>4.2018236419419281</v>
      </c>
      <c r="F10" s="3" t="s">
        <v>22</v>
      </c>
      <c r="G10" s="8">
        <f>G20</f>
        <v>5.423545545875343</v>
      </c>
      <c r="H10" s="3"/>
      <c r="P10" s="21" t="s">
        <v>16</v>
      </c>
      <c r="Q10" s="10">
        <f>R20</f>
        <v>4.1976269688393675</v>
      </c>
      <c r="U10" s="21" t="s">
        <v>22</v>
      </c>
      <c r="V10" s="9">
        <f>V20</f>
        <v>5.4320758341539639</v>
      </c>
      <c r="W10" s="22"/>
      <c r="AC10" s="21" t="s">
        <v>16</v>
      </c>
      <c r="AD10" s="10">
        <f>AE20</f>
        <v>4.4775125731132084</v>
      </c>
      <c r="AH10" s="21" t="s">
        <v>22</v>
      </c>
      <c r="AI10" s="9">
        <f>AI20</f>
        <v>4.8636894218896254</v>
      </c>
      <c r="AJ10" s="22"/>
      <c r="AP10" s="21" t="s">
        <v>16</v>
      </c>
      <c r="AQ10" s="10">
        <f>AR20</f>
        <v>4.6860621581803565</v>
      </c>
      <c r="AU10" s="21" t="s">
        <v>22</v>
      </c>
      <c r="AV10" s="9">
        <f>AV20</f>
        <v>4.441919676850616</v>
      </c>
      <c r="AW10" s="22"/>
      <c r="BC10" s="21" t="s">
        <v>16</v>
      </c>
      <c r="BD10" s="10">
        <f>BE20</f>
        <v>6.0957156001334063</v>
      </c>
      <c r="BH10" s="21" t="s">
        <v>22</v>
      </c>
      <c r="BI10" s="9">
        <f>BI20</f>
        <v>1.7808547989550618</v>
      </c>
      <c r="BJ10" s="22"/>
    </row>
    <row r="13" spans="1:65" x14ac:dyDescent="0.35">
      <c r="A13" s="3" t="s">
        <v>14</v>
      </c>
      <c r="B13" s="3" t="s">
        <v>26</v>
      </c>
      <c r="C13" s="3" t="s">
        <v>17</v>
      </c>
      <c r="D13" s="3" t="s">
        <v>18</v>
      </c>
      <c r="E13" s="3" t="s">
        <v>20</v>
      </c>
      <c r="F13" s="3"/>
      <c r="G13" s="3" t="s">
        <v>39</v>
      </c>
      <c r="H13" s="3" t="s">
        <v>40</v>
      </c>
      <c r="I13" s="3" t="s">
        <v>20</v>
      </c>
      <c r="J13" s="3"/>
      <c r="K13" s="3"/>
      <c r="P13" s="21" t="s">
        <v>14</v>
      </c>
      <c r="Q13" s="21" t="s">
        <v>26</v>
      </c>
      <c r="R13" s="21" t="s">
        <v>17</v>
      </c>
      <c r="S13" s="21" t="s">
        <v>18</v>
      </c>
      <c r="T13" s="21" t="s">
        <v>20</v>
      </c>
      <c r="U13" s="22"/>
      <c r="V13" s="21" t="s">
        <v>39</v>
      </c>
      <c r="W13" s="21" t="s">
        <v>40</v>
      </c>
      <c r="X13" s="21" t="s">
        <v>20</v>
      </c>
      <c r="Y13" s="21"/>
      <c r="Z13" s="21"/>
      <c r="AC13" s="21" t="s">
        <v>14</v>
      </c>
      <c r="AD13" s="21" t="s">
        <v>26</v>
      </c>
      <c r="AE13" s="21" t="s">
        <v>17</v>
      </c>
      <c r="AF13" s="21" t="s">
        <v>18</v>
      </c>
      <c r="AG13" s="21" t="s">
        <v>20</v>
      </c>
      <c r="AH13" s="22"/>
      <c r="AI13" s="21" t="s">
        <v>39</v>
      </c>
      <c r="AJ13" s="21" t="s">
        <v>40</v>
      </c>
      <c r="AK13" s="21" t="s">
        <v>20</v>
      </c>
      <c r="AL13" s="21"/>
      <c r="AM13" s="21"/>
      <c r="AP13" s="21" t="s">
        <v>14</v>
      </c>
      <c r="AQ13" s="21" t="s">
        <v>26</v>
      </c>
      <c r="AR13" s="21" t="s">
        <v>17</v>
      </c>
      <c r="AS13" s="21" t="s">
        <v>18</v>
      </c>
      <c r="AT13" s="21" t="s">
        <v>20</v>
      </c>
      <c r="AU13" s="22"/>
      <c r="AV13" s="21" t="s">
        <v>39</v>
      </c>
      <c r="AW13" s="21" t="s">
        <v>40</v>
      </c>
      <c r="AX13" s="21" t="s">
        <v>20</v>
      </c>
      <c r="AY13" s="21"/>
      <c r="AZ13" s="21"/>
      <c r="BC13" s="21" t="s">
        <v>14</v>
      </c>
      <c r="BD13" s="21" t="s">
        <v>26</v>
      </c>
      <c r="BE13" s="21" t="s">
        <v>17</v>
      </c>
      <c r="BF13" s="21" t="s">
        <v>18</v>
      </c>
      <c r="BG13" s="21" t="s">
        <v>20</v>
      </c>
      <c r="BH13" s="22"/>
      <c r="BI13" s="21" t="s">
        <v>39</v>
      </c>
      <c r="BJ13" s="21" t="s">
        <v>40</v>
      </c>
      <c r="BK13" s="21" t="s">
        <v>20</v>
      </c>
      <c r="BL13" s="21"/>
      <c r="BM13" s="21"/>
    </row>
    <row r="14" spans="1:65" x14ac:dyDescent="0.35">
      <c r="A14" s="5" t="s">
        <v>44</v>
      </c>
      <c r="B14" s="3" t="s">
        <v>15</v>
      </c>
      <c r="C14" s="3" t="s">
        <v>16</v>
      </c>
      <c r="D14" s="5" t="s">
        <v>19</v>
      </c>
      <c r="E14" s="3" t="s">
        <v>21</v>
      </c>
      <c r="F14" s="3"/>
      <c r="G14" s="3" t="s">
        <v>22</v>
      </c>
      <c r="H14" s="5" t="s">
        <v>23</v>
      </c>
      <c r="I14" s="3" t="s">
        <v>24</v>
      </c>
      <c r="J14" s="3"/>
      <c r="K14" s="3" t="s">
        <v>41</v>
      </c>
      <c r="P14" s="17" t="s">
        <v>44</v>
      </c>
      <c r="Q14" s="21" t="s">
        <v>15</v>
      </c>
      <c r="R14" s="21" t="s">
        <v>16</v>
      </c>
      <c r="S14" s="17" t="s">
        <v>19</v>
      </c>
      <c r="T14" s="21" t="s">
        <v>21</v>
      </c>
      <c r="U14" s="22"/>
      <c r="V14" s="21" t="s">
        <v>22</v>
      </c>
      <c r="W14" s="17" t="s">
        <v>23</v>
      </c>
      <c r="X14" s="21" t="s">
        <v>24</v>
      </c>
      <c r="Y14" s="21"/>
      <c r="Z14" s="21" t="s">
        <v>41</v>
      </c>
      <c r="AC14" s="17" t="s">
        <v>44</v>
      </c>
      <c r="AD14" s="21" t="s">
        <v>15</v>
      </c>
      <c r="AE14" s="21" t="s">
        <v>16</v>
      </c>
      <c r="AF14" s="17" t="s">
        <v>19</v>
      </c>
      <c r="AG14" s="21" t="s">
        <v>21</v>
      </c>
      <c r="AH14" s="22"/>
      <c r="AI14" s="21" t="s">
        <v>22</v>
      </c>
      <c r="AJ14" s="17" t="s">
        <v>23</v>
      </c>
      <c r="AK14" s="21" t="s">
        <v>24</v>
      </c>
      <c r="AL14" s="21"/>
      <c r="AM14" s="21" t="s">
        <v>41</v>
      </c>
      <c r="AP14" s="17" t="s">
        <v>44</v>
      </c>
      <c r="AQ14" s="21" t="s">
        <v>15</v>
      </c>
      <c r="AR14" s="21" t="s">
        <v>16</v>
      </c>
      <c r="AS14" s="17" t="s">
        <v>19</v>
      </c>
      <c r="AT14" s="21" t="s">
        <v>21</v>
      </c>
      <c r="AU14" s="22"/>
      <c r="AV14" s="21" t="s">
        <v>22</v>
      </c>
      <c r="AW14" s="17" t="s">
        <v>23</v>
      </c>
      <c r="AX14" s="21" t="s">
        <v>24</v>
      </c>
      <c r="AY14" s="21"/>
      <c r="AZ14" s="21" t="s">
        <v>41</v>
      </c>
      <c r="BC14" s="17" t="s">
        <v>44</v>
      </c>
      <c r="BD14" s="21" t="s">
        <v>15</v>
      </c>
      <c r="BE14" s="21" t="s">
        <v>16</v>
      </c>
      <c r="BF14" s="17" t="s">
        <v>19</v>
      </c>
      <c r="BG14" s="21" t="s">
        <v>21</v>
      </c>
      <c r="BH14" s="22"/>
      <c r="BI14" s="21" t="s">
        <v>22</v>
      </c>
      <c r="BJ14" s="17" t="s">
        <v>23</v>
      </c>
      <c r="BK14" s="21" t="s">
        <v>24</v>
      </c>
      <c r="BL14" s="21"/>
      <c r="BM14" s="21" t="s">
        <v>41</v>
      </c>
    </row>
    <row r="15" spans="1:65" x14ac:dyDescent="0.35">
      <c r="A15">
        <v>1</v>
      </c>
      <c r="B15">
        <v>6.5014274140000001</v>
      </c>
      <c r="C15">
        <f t="shared" ref="C15:C20" si="0" xml:space="preserve"> -0.3078*D15^6 + 2.2651*D15^5 - 4.751*D15^4 + 0.2832*D15^3 + 5.9876*D15^2 + 3.6672*D15 - 0.2951</f>
        <v>0.67321313279999995</v>
      </c>
      <c r="D15">
        <v>0.2</v>
      </c>
      <c r="E15">
        <f t="shared" ref="E15:E20" si="1">1.2*B15^2*C15*(D15^2+1)/2</f>
        <v>17.756387146704107</v>
      </c>
      <c r="G15">
        <f t="shared" ref="G15:G20" si="2" xml:space="preserve"> 0.9808*H15^6 - 9.1296*H15^5 + 32.097*H15^4 - 52.719*H15^3 + 35.366*H15^2 + 6.8355*H15 + 0.7557</f>
        <v>12.278666707200003</v>
      </c>
      <c r="H15">
        <f t="shared" ref="H15:H20" si="3">A15-D15</f>
        <v>0.8</v>
      </c>
      <c r="I15">
        <f t="shared" ref="I15:I20" si="4">1.2*B15^2*G15*(H15^2+1)/2</f>
        <v>510.6975163705531</v>
      </c>
      <c r="K15">
        <f t="shared" ref="K15:K20" si="5">E15-I15</f>
        <v>-492.94112922384898</v>
      </c>
      <c r="P15">
        <v>1</v>
      </c>
      <c r="Q15">
        <v>6.5014274140000001</v>
      </c>
      <c r="R15" s="12">
        <f t="shared" ref="R15:R20" si="6" xml:space="preserve"> -0.3078*S15^6 + 2.2651*S15^5 - 4.751*S15^4 + 0.2832*S15^3 + 5.9876*S15^2 + 3.6672*S15 - 0.2951</f>
        <v>0.67321313279999995</v>
      </c>
      <c r="S15" s="12">
        <v>0.2</v>
      </c>
      <c r="T15" s="12">
        <f>(1.2*Q15^2*R15*(S15^2+1)/2) + Q$3</f>
        <v>86.538674481655477</v>
      </c>
      <c r="V15" s="12">
        <f t="shared" ref="V15:V20" si="7" xml:space="preserve"> 0.9808*W15^6 - 9.1296*W15^5 + 32.097*W15^4 - 52.719*W15^3 + 35.366*W15^2 + 6.8355*W15 + 0.7557</f>
        <v>12.278666707200003</v>
      </c>
      <c r="W15" s="12">
        <f t="shared" ref="W15:W20" si="8">P15-S15</f>
        <v>0.8</v>
      </c>
      <c r="X15" s="12">
        <f>1.2*Q15^2*V15*(W15^2+1)/2 + Q$3</f>
        <v>579.47980370550442</v>
      </c>
      <c r="Y15" s="12"/>
      <c r="Z15" s="12">
        <f t="shared" ref="Z15:Z20" si="9">T15-X15</f>
        <v>-492.94112922384898</v>
      </c>
      <c r="AC15">
        <v>1</v>
      </c>
      <c r="AD15">
        <v>6.5014274140000001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161.03618035320065</v>
      </c>
      <c r="AI15" s="12">
        <f t="shared" ref="AI15:AI20" si="11" xml:space="preserve"> 0.9808*AJ15^6 - 9.1296*AJ15^5 + 32.097*AJ15^4 - 52.719*AJ15^3 + 35.366*AJ15^2 + 6.8355*AJ15 + 0.7557</f>
        <v>12.278666707200003</v>
      </c>
      <c r="AJ15" s="12">
        <f t="shared" ref="AJ15:AJ20" si="12">AC15-AF15</f>
        <v>0.8</v>
      </c>
      <c r="AK15" s="12">
        <f>1.2*AD15^2*AI15*(AJ15^2+1)/2 + AD$3</f>
        <v>688.35959645681828</v>
      </c>
      <c r="AL15" s="12"/>
      <c r="AM15" s="12">
        <f t="shared" ref="AM15:AM20" si="13">AG15-AK15</f>
        <v>-527.32341610361766</v>
      </c>
      <c r="AP15">
        <v>1</v>
      </c>
      <c r="AQ15">
        <v>6.5014274140000001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1280.7367062816759</v>
      </c>
      <c r="AV15" s="12">
        <f t="shared" ref="AV15:AV20" si="15" xml:space="preserve"> 0.9808*AW15^6 - 9.1296*AW15^5 + 32.097*AW15^4 - 52.719*AW15^3 + 35.366*AW15^2 + 6.8355*AW15 + 0.7557</f>
        <v>12.278666707200003</v>
      </c>
      <c r="AW15" s="12">
        <f t="shared" ref="AW15:AW20" si="16">AP15-AS15</f>
        <v>0.8</v>
      </c>
      <c r="AX15" s="12">
        <f>1.2*AQ15^2*AV15*(AW15^2+1)/2 + AQ$3</f>
        <v>2076.7502414896471</v>
      </c>
      <c r="AY15" s="12"/>
      <c r="AZ15" s="12">
        <f t="shared" ref="AZ15:AZ20" si="17">AT15-AX15</f>
        <v>-796.01353520797124</v>
      </c>
      <c r="BC15">
        <v>1</v>
      </c>
      <c r="BD15">
        <v>6.5014274140000001</v>
      </c>
      <c r="BE15" s="12">
        <f t="shared" ref="BE15:BE20" si="18" xml:space="preserve"> -0.3078*BF15^6 + 2.2651*BF15^5 - 4.751*BF15^4 + 0.2832*BF15^3 + 5.9876*BF15^2 + 3.6672*BF15 - 0.2951</f>
        <v>0.67321313279999995</v>
      </c>
      <c r="BF15" s="12">
        <v>0.2</v>
      </c>
      <c r="BG15" s="12">
        <f>(1.2*BD15^2*BE15*(BF15^2+1)/2) + BD$4</f>
        <v>35853.21094198044</v>
      </c>
      <c r="BI15" s="12">
        <f t="shared" ref="BI15:BI20" si="19" xml:space="preserve"> 0.9808*BJ15^6 - 9.1296*BJ15^5 + 32.097*BJ15^4 - 52.719*BJ15^3 + 35.366*BJ15^2 + 6.8355*BJ15 + 0.7557</f>
        <v>12.278666707200003</v>
      </c>
      <c r="BJ15" s="12">
        <f t="shared" ref="BJ15:BJ20" si="20">BC15-BF15</f>
        <v>0.8</v>
      </c>
      <c r="BK15" s="12">
        <f>1.2*BD15^2*BI15*(BJ15^2+1)/2 + BD$3</f>
        <v>44945.444765572451</v>
      </c>
      <c r="BL15" s="12"/>
      <c r="BM15" s="12">
        <f t="shared" ref="BM15:BM20" si="21">BG15-BK15</f>
        <v>-9092.2338235920106</v>
      </c>
    </row>
    <row r="16" spans="1:65" x14ac:dyDescent="0.35">
      <c r="A16">
        <v>1</v>
      </c>
      <c r="B16">
        <v>6.5014274140000001</v>
      </c>
      <c r="C16">
        <f t="shared" si="0"/>
        <v>2.0482290751999996</v>
      </c>
      <c r="D16">
        <v>0.4</v>
      </c>
      <c r="E16">
        <f t="shared" si="1"/>
        <v>60.256680463855616</v>
      </c>
      <c r="G16">
        <f t="shared" si="2"/>
        <v>9.6970697087999973</v>
      </c>
      <c r="H16">
        <f t="shared" si="3"/>
        <v>0.6</v>
      </c>
      <c r="I16">
        <f t="shared" si="4"/>
        <v>334.46302450733612</v>
      </c>
      <c r="K16">
        <f t="shared" si="5"/>
        <v>-274.2063440434805</v>
      </c>
      <c r="P16">
        <v>1</v>
      </c>
      <c r="Q16">
        <v>6.5014274140000001</v>
      </c>
      <c r="R16" s="12">
        <f t="shared" si="6"/>
        <v>1.1149964265880559</v>
      </c>
      <c r="S16" s="12">
        <v>0.27</v>
      </c>
      <c r="T16" s="12">
        <f t="shared" ref="T16:T20" si="22">(1.2*Q16^2*R16*(S16^2+1)/2) + Q$3</f>
        <v>99.12129750617693</v>
      </c>
      <c r="V16" s="12">
        <f t="shared" si="7"/>
        <v>11.454349758368966</v>
      </c>
      <c r="W16" s="12">
        <f t="shared" si="8"/>
        <v>0.73</v>
      </c>
      <c r="X16" s="12">
        <f t="shared" ref="X16:X20" si="23">1.2*Q16^2*V16*(W16^2+1)/2 + Q$3</f>
        <v>514.08254979904939</v>
      </c>
      <c r="Y16" s="12"/>
      <c r="Z16" s="12">
        <f t="shared" si="9"/>
        <v>-414.96125229287247</v>
      </c>
      <c r="AC16">
        <v>1</v>
      </c>
      <c r="AD16">
        <v>6.5014274140000001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173.61880337772212</v>
      </c>
      <c r="AI16" s="12">
        <f t="shared" si="11"/>
        <v>11.454349758368966</v>
      </c>
      <c r="AJ16" s="12">
        <f t="shared" si="12"/>
        <v>0.73</v>
      </c>
      <c r="AK16" s="12">
        <f t="shared" ref="AK16:AK20" si="25">1.2*AD16^2*AI16*(AJ16^2+1)/2 + AD$3</f>
        <v>622.96234255036325</v>
      </c>
      <c r="AL16" s="12"/>
      <c r="AM16" s="12">
        <f t="shared" si="13"/>
        <v>-449.34353917264116</v>
      </c>
      <c r="AP16">
        <v>1</v>
      </c>
      <c r="AQ16">
        <v>6.5014274140000001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1293.3193293061972</v>
      </c>
      <c r="AV16" s="12">
        <f t="shared" si="15"/>
        <v>11.454349758368966</v>
      </c>
      <c r="AW16" s="12">
        <f t="shared" si="16"/>
        <v>0.73</v>
      </c>
      <c r="AX16" s="12">
        <f t="shared" ref="AX16:AX20" si="27">1.2*AQ16^2*AV16*(AW16^2+1)/2 + AQ$3</f>
        <v>2011.3529875831921</v>
      </c>
      <c r="AY16" s="12"/>
      <c r="AZ16" s="12">
        <f t="shared" si="17"/>
        <v>-718.03365827699486</v>
      </c>
      <c r="BC16">
        <v>1</v>
      </c>
      <c r="BD16">
        <v>6.5014274140000001</v>
      </c>
      <c r="BE16" s="12">
        <f t="shared" si="18"/>
        <v>1.1149964265880559</v>
      </c>
      <c r="BF16" s="12">
        <v>0.27</v>
      </c>
      <c r="BG16" s="12">
        <f t="shared" ref="BG16:BG20" si="28">(1.2*BD16^2*BE16*(BF16^2+1)/2) + BD$4</f>
        <v>35865.793565004962</v>
      </c>
      <c r="BI16" s="12">
        <f t="shared" si="19"/>
        <v>11.454349758368966</v>
      </c>
      <c r="BJ16" s="12">
        <f t="shared" si="20"/>
        <v>0.73</v>
      </c>
      <c r="BK16" s="12">
        <f t="shared" ref="BK16:BK20" si="29">1.2*BD16^2*BI16*(BJ16^2+1)/2 + BD$3</f>
        <v>44880.047511666002</v>
      </c>
      <c r="BL16" s="12"/>
      <c r="BM16" s="12">
        <f t="shared" si="21"/>
        <v>-9014.2539466610397</v>
      </c>
    </row>
    <row r="17" spans="1:65" x14ac:dyDescent="0.35">
      <c r="A17">
        <v>1</v>
      </c>
      <c r="B17">
        <v>6.5014274140000001</v>
      </c>
      <c r="C17">
        <f t="shared" si="0"/>
        <v>4.5067694947999994</v>
      </c>
      <c r="D17">
        <v>0.7</v>
      </c>
      <c r="E17">
        <f t="shared" si="1"/>
        <v>170.30221680875502</v>
      </c>
      <c r="G17">
        <f t="shared" si="2"/>
        <v>4.8043927752000011</v>
      </c>
      <c r="H17">
        <f t="shared" si="3"/>
        <v>0.30000000000000004</v>
      </c>
      <c r="I17">
        <f t="shared" si="4"/>
        <v>132.81089087448603</v>
      </c>
      <c r="K17">
        <f t="shared" si="5"/>
        <v>37.491325934268986</v>
      </c>
      <c r="P17">
        <v>1</v>
      </c>
      <c r="Q17">
        <v>6.5014274140000001</v>
      </c>
      <c r="R17" s="12">
        <f t="shared" si="6"/>
        <v>1.3183871067999997</v>
      </c>
      <c r="S17" s="12">
        <v>0.3</v>
      </c>
      <c r="T17" s="12">
        <f t="shared" si="22"/>
        <v>105.22730221287317</v>
      </c>
      <c r="V17" s="12">
        <f t="shared" si="7"/>
        <v>11.0747409672</v>
      </c>
      <c r="W17" s="12">
        <f t="shared" si="8"/>
        <v>0.7</v>
      </c>
      <c r="X17" s="12">
        <f t="shared" si="23"/>
        <v>487.27560931937086</v>
      </c>
      <c r="Y17" s="12"/>
      <c r="Z17" s="12">
        <f t="shared" si="9"/>
        <v>-382.0483071064977</v>
      </c>
      <c r="AC17">
        <v>1</v>
      </c>
      <c r="AD17">
        <v>6.5014274140000001</v>
      </c>
      <c r="AE17" s="12">
        <f t="shared" si="10"/>
        <v>1.3183871067999997</v>
      </c>
      <c r="AF17" s="12">
        <v>0.3</v>
      </c>
      <c r="AG17" s="12">
        <f t="shared" si="24"/>
        <v>179.72480808441836</v>
      </c>
      <c r="AI17" s="12">
        <f t="shared" si="11"/>
        <v>11.0747409672</v>
      </c>
      <c r="AJ17" s="12">
        <f t="shared" si="12"/>
        <v>0.7</v>
      </c>
      <c r="AK17" s="12">
        <f t="shared" si="25"/>
        <v>596.15540207068466</v>
      </c>
      <c r="AL17" s="12"/>
      <c r="AM17" s="12">
        <f t="shared" si="13"/>
        <v>-416.43059398626633</v>
      </c>
      <c r="AP17">
        <v>1</v>
      </c>
      <c r="AQ17">
        <v>6.5014274140000001</v>
      </c>
      <c r="AR17" s="12">
        <f t="shared" si="14"/>
        <v>1.3183871067999997</v>
      </c>
      <c r="AS17" s="12">
        <v>0.3</v>
      </c>
      <c r="AT17" s="12">
        <f t="shared" si="26"/>
        <v>1299.4253340128935</v>
      </c>
      <c r="AV17" s="12">
        <f t="shared" si="15"/>
        <v>11.0747409672</v>
      </c>
      <c r="AW17" s="12">
        <f t="shared" si="16"/>
        <v>0.7</v>
      </c>
      <c r="AX17" s="12">
        <f t="shared" si="27"/>
        <v>1984.5460471035135</v>
      </c>
      <c r="AY17" s="12"/>
      <c r="AZ17" s="12">
        <f t="shared" si="17"/>
        <v>-685.12071309062003</v>
      </c>
      <c r="BC17">
        <v>1</v>
      </c>
      <c r="BD17">
        <v>6.5014274140000001</v>
      </c>
      <c r="BE17" s="12">
        <f t="shared" si="18"/>
        <v>1.3183871067999997</v>
      </c>
      <c r="BF17" s="12">
        <v>0.3</v>
      </c>
      <c r="BG17" s="12">
        <f t="shared" si="28"/>
        <v>35871.899569711655</v>
      </c>
      <c r="BI17" s="12">
        <f t="shared" si="19"/>
        <v>11.0747409672</v>
      </c>
      <c r="BJ17" s="12">
        <f t="shared" si="20"/>
        <v>0.7</v>
      </c>
      <c r="BK17" s="12">
        <f t="shared" si="29"/>
        <v>44853.240571186318</v>
      </c>
      <c r="BL17" s="12"/>
      <c r="BM17" s="12">
        <f t="shared" si="21"/>
        <v>-8981.3410014746623</v>
      </c>
    </row>
    <row r="18" spans="1:65" x14ac:dyDescent="0.35">
      <c r="A18">
        <v>1</v>
      </c>
      <c r="B18">
        <v>6.5014274140000001</v>
      </c>
      <c r="C18">
        <f t="shared" si="0"/>
        <v>3.6679710591999992</v>
      </c>
      <c r="D18">
        <v>0.6</v>
      </c>
      <c r="E18">
        <f t="shared" si="1"/>
        <v>126.51251678144575</v>
      </c>
      <c r="G18">
        <f t="shared" si="2"/>
        <v>6.5066574528000007</v>
      </c>
      <c r="H18">
        <f t="shared" si="3"/>
        <v>0.4</v>
      </c>
      <c r="I18">
        <f t="shared" si="4"/>
        <v>191.41881333895753</v>
      </c>
      <c r="K18">
        <f t="shared" si="5"/>
        <v>-64.90629655751178</v>
      </c>
      <c r="P18">
        <v>1</v>
      </c>
      <c r="Q18">
        <v>6.5014274140000001</v>
      </c>
      <c r="R18" s="12">
        <f t="shared" si="6"/>
        <v>1.6740794179968745</v>
      </c>
      <c r="S18" s="12">
        <v>0.35</v>
      </c>
      <c r="T18" s="12">
        <f t="shared" si="22"/>
        <v>116.43976943242207</v>
      </c>
      <c r="V18" s="12">
        <f t="shared" si="7"/>
        <v>10.407141650174999</v>
      </c>
      <c r="W18" s="12">
        <f t="shared" si="8"/>
        <v>0.65</v>
      </c>
      <c r="X18" s="12">
        <f t="shared" si="23"/>
        <v>444.23256299428681</v>
      </c>
      <c r="Y18" s="12"/>
      <c r="Z18" s="12">
        <f t="shared" si="9"/>
        <v>-327.79279356186476</v>
      </c>
      <c r="AC18">
        <v>1</v>
      </c>
      <c r="AD18">
        <v>6.5014274140000001</v>
      </c>
      <c r="AE18" s="12">
        <f t="shared" si="10"/>
        <v>1.6740794179968745</v>
      </c>
      <c r="AF18" s="12">
        <v>0.35</v>
      </c>
      <c r="AG18" s="12">
        <f t="shared" si="24"/>
        <v>190.93727530396725</v>
      </c>
      <c r="AI18" s="12">
        <f t="shared" si="11"/>
        <v>10.407141650174999</v>
      </c>
      <c r="AJ18" s="12">
        <f t="shared" si="12"/>
        <v>0.65</v>
      </c>
      <c r="AK18" s="12">
        <f t="shared" si="25"/>
        <v>553.11235574560067</v>
      </c>
      <c r="AL18" s="12"/>
      <c r="AM18" s="12">
        <f t="shared" si="13"/>
        <v>-362.17508044163344</v>
      </c>
      <c r="AP18">
        <v>1</v>
      </c>
      <c r="AQ18">
        <v>6.5014274140000001</v>
      </c>
      <c r="AR18" s="12">
        <f t="shared" si="14"/>
        <v>1.6740794179968745</v>
      </c>
      <c r="AS18" s="12">
        <v>0.35</v>
      </c>
      <c r="AT18" s="12">
        <f t="shared" si="26"/>
        <v>1310.6378012324424</v>
      </c>
      <c r="AV18" s="12">
        <f t="shared" si="15"/>
        <v>10.407141650174999</v>
      </c>
      <c r="AW18" s="12">
        <f t="shared" si="16"/>
        <v>0.65</v>
      </c>
      <c r="AX18" s="12">
        <f t="shared" si="27"/>
        <v>1941.5030007784294</v>
      </c>
      <c r="AY18" s="12"/>
      <c r="AZ18" s="12">
        <f t="shared" si="17"/>
        <v>-630.86519954598702</v>
      </c>
      <c r="BC18">
        <v>1</v>
      </c>
      <c r="BD18">
        <v>6.5014274140000001</v>
      </c>
      <c r="BE18" s="12">
        <f t="shared" si="18"/>
        <v>1.6740794179968745</v>
      </c>
      <c r="BF18" s="12">
        <v>0.35</v>
      </c>
      <c r="BG18" s="12">
        <f t="shared" si="28"/>
        <v>35883.112036931205</v>
      </c>
      <c r="BI18" s="12">
        <f t="shared" si="19"/>
        <v>10.407141650174999</v>
      </c>
      <c r="BJ18" s="12">
        <f t="shared" si="20"/>
        <v>0.65</v>
      </c>
      <c r="BK18" s="12">
        <f t="shared" si="29"/>
        <v>44810.197524861236</v>
      </c>
      <c r="BL18" s="12"/>
      <c r="BM18" s="12">
        <f t="shared" si="21"/>
        <v>-8927.0854879300314</v>
      </c>
    </row>
    <row r="19" spans="1:65" x14ac:dyDescent="0.35">
      <c r="A19">
        <v>1</v>
      </c>
      <c r="B19">
        <v>6.5014274140000001</v>
      </c>
      <c r="C19">
        <f t="shared" si="0"/>
        <v>4.2555277108449516</v>
      </c>
      <c r="D19">
        <v>0.67</v>
      </c>
      <c r="E19">
        <f t="shared" si="1"/>
        <v>156.37255132268595</v>
      </c>
      <c r="G19">
        <f t="shared" si="2"/>
        <v>5.3143923837607145</v>
      </c>
      <c r="H19">
        <f t="shared" si="3"/>
        <v>0.32999999999999996</v>
      </c>
      <c r="I19">
        <f t="shared" si="4"/>
        <v>149.45645856291176</v>
      </c>
      <c r="K19">
        <f t="shared" si="5"/>
        <v>6.9160927597741875</v>
      </c>
      <c r="P19">
        <v>1</v>
      </c>
      <c r="Q19">
        <v>6.5014274140000001</v>
      </c>
      <c r="R19" s="12">
        <f t="shared" si="6"/>
        <v>1.7475255629627389</v>
      </c>
      <c r="S19" s="12">
        <v>0.36</v>
      </c>
      <c r="T19" s="12">
        <f t="shared" si="22"/>
        <v>118.84529158595421</v>
      </c>
      <c r="V19" s="12">
        <f t="shared" si="7"/>
        <v>10.268463810663626</v>
      </c>
      <c r="W19" s="12">
        <f t="shared" si="8"/>
        <v>0.64</v>
      </c>
      <c r="X19" s="12">
        <f t="shared" si="23"/>
        <v>435.87017481683949</v>
      </c>
      <c r="Y19" s="12"/>
      <c r="Z19" s="12">
        <f t="shared" si="9"/>
        <v>-317.02488323088528</v>
      </c>
      <c r="AC19">
        <v>1</v>
      </c>
      <c r="AD19">
        <v>6.5014274140000001</v>
      </c>
      <c r="AE19" s="12">
        <f t="shared" si="10"/>
        <v>1.7475255629627389</v>
      </c>
      <c r="AF19" s="12">
        <v>0.36</v>
      </c>
      <c r="AG19" s="12">
        <f t="shared" si="24"/>
        <v>193.34279745749939</v>
      </c>
      <c r="AI19" s="12">
        <f t="shared" si="11"/>
        <v>10.268463810663626</v>
      </c>
      <c r="AJ19" s="12">
        <f t="shared" si="12"/>
        <v>0.64</v>
      </c>
      <c r="AK19" s="12">
        <f t="shared" si="25"/>
        <v>544.74996756815335</v>
      </c>
      <c r="AL19" s="12"/>
      <c r="AM19" s="12">
        <f t="shared" si="13"/>
        <v>-351.40717011065396</v>
      </c>
      <c r="AP19">
        <v>1</v>
      </c>
      <c r="AQ19">
        <v>6.5014274140000001</v>
      </c>
      <c r="AR19" s="12">
        <f t="shared" si="14"/>
        <v>1.7475255629627389</v>
      </c>
      <c r="AS19" s="12">
        <v>0.36</v>
      </c>
      <c r="AT19" s="12">
        <f t="shared" si="26"/>
        <v>1313.0433233859746</v>
      </c>
      <c r="AV19" s="12">
        <f t="shared" si="15"/>
        <v>10.268463810663626</v>
      </c>
      <c r="AW19" s="12">
        <f t="shared" si="16"/>
        <v>0.64</v>
      </c>
      <c r="AX19" s="12">
        <f t="shared" si="27"/>
        <v>1933.1406126009822</v>
      </c>
      <c r="AY19" s="12"/>
      <c r="AZ19" s="12">
        <f t="shared" si="17"/>
        <v>-620.09728921500755</v>
      </c>
      <c r="BC19">
        <v>1</v>
      </c>
      <c r="BD19">
        <v>6.5014274140000001</v>
      </c>
      <c r="BE19" s="12">
        <f t="shared" si="18"/>
        <v>1.7475255629627389</v>
      </c>
      <c r="BF19" s="12">
        <v>0.36</v>
      </c>
      <c r="BG19" s="12">
        <f t="shared" si="28"/>
        <v>35885.517559084736</v>
      </c>
      <c r="BI19" s="12">
        <f t="shared" si="19"/>
        <v>10.268463810663626</v>
      </c>
      <c r="BJ19" s="12">
        <f t="shared" si="20"/>
        <v>0.64</v>
      </c>
      <c r="BK19" s="12">
        <f t="shared" si="29"/>
        <v>44801.835136683789</v>
      </c>
      <c r="BL19" s="12"/>
      <c r="BM19" s="12">
        <f t="shared" si="21"/>
        <v>-8916.317577599053</v>
      </c>
    </row>
    <row r="20" spans="1:65" x14ac:dyDescent="0.35">
      <c r="A20" s="2">
        <v>1</v>
      </c>
      <c r="B20" s="2">
        <v>6.5014274140000001</v>
      </c>
      <c r="C20" s="2">
        <f t="shared" si="0"/>
        <v>4.2018236419419281</v>
      </c>
      <c r="D20" s="2">
        <v>0.66359999999999997</v>
      </c>
      <c r="E20" s="2">
        <f t="shared" si="1"/>
        <v>153.4896354979372</v>
      </c>
      <c r="F20" s="2"/>
      <c r="G20" s="2">
        <f t="shared" si="2"/>
        <v>5.423545545875343</v>
      </c>
      <c r="H20" s="2">
        <f t="shared" si="3"/>
        <v>0.33640000000000003</v>
      </c>
      <c r="I20" s="2">
        <f t="shared" si="4"/>
        <v>153.11280247428445</v>
      </c>
      <c r="K20">
        <f t="shared" si="5"/>
        <v>0.3768330236527504</v>
      </c>
      <c r="P20" s="2">
        <v>1</v>
      </c>
      <c r="Q20" s="2">
        <v>6.5014274140000001</v>
      </c>
      <c r="R20" s="18">
        <f t="shared" si="6"/>
        <v>4.1976269688393675</v>
      </c>
      <c r="S20" s="18">
        <v>0.66310000000000002</v>
      </c>
      <c r="T20" s="18">
        <f t="shared" si="22"/>
        <v>222.04800336764157</v>
      </c>
      <c r="U20" s="2"/>
      <c r="V20" s="18">
        <f t="shared" si="7"/>
        <v>5.4320758341539639</v>
      </c>
      <c r="W20" s="18">
        <f t="shared" si="8"/>
        <v>0.33689999999999998</v>
      </c>
      <c r="X20" s="18">
        <f t="shared" si="23"/>
        <v>222.18228757891484</v>
      </c>
      <c r="Y20" s="12"/>
      <c r="Z20" s="12">
        <f t="shared" si="9"/>
        <v>-0.13428421127326828</v>
      </c>
      <c r="AC20" s="2">
        <v>1</v>
      </c>
      <c r="AD20" s="2">
        <v>6.5014274140000001</v>
      </c>
      <c r="AE20" s="18">
        <f t="shared" si="10"/>
        <v>4.4775125731132084</v>
      </c>
      <c r="AF20" s="18">
        <v>0.69650000000000001</v>
      </c>
      <c r="AG20" s="18">
        <f t="shared" si="24"/>
        <v>311.92141931063577</v>
      </c>
      <c r="AH20" s="2"/>
      <c r="AI20" s="18">
        <f t="shared" si="11"/>
        <v>4.8636894218896254</v>
      </c>
      <c r="AJ20" s="18">
        <f t="shared" si="12"/>
        <v>0.30349999999999999</v>
      </c>
      <c r="AK20" s="18">
        <f t="shared" si="25"/>
        <v>312.37268920775932</v>
      </c>
      <c r="AL20" s="12"/>
      <c r="AM20" s="12">
        <f t="shared" si="13"/>
        <v>-0.45126989712355225</v>
      </c>
      <c r="AP20" s="2">
        <v>1</v>
      </c>
      <c r="AQ20" s="2">
        <v>6.5014274140000001</v>
      </c>
      <c r="AR20" s="18">
        <f t="shared" si="14"/>
        <v>4.6860621581803565</v>
      </c>
      <c r="AS20" s="18">
        <v>0.72150000000000003</v>
      </c>
      <c r="AT20" s="18">
        <f t="shared" si="26"/>
        <v>1443.689799079129</v>
      </c>
      <c r="AU20" s="2"/>
      <c r="AV20" s="18">
        <f t="shared" si="15"/>
        <v>4.441919676850616</v>
      </c>
      <c r="AW20" s="18">
        <f t="shared" si="16"/>
        <v>0.27849999999999997</v>
      </c>
      <c r="AX20" s="18">
        <f t="shared" si="27"/>
        <v>1687.4424022003459</v>
      </c>
      <c r="AY20" s="12"/>
      <c r="AZ20" s="12">
        <f t="shared" si="17"/>
        <v>-243.75260312121691</v>
      </c>
      <c r="BC20" s="2">
        <v>1</v>
      </c>
      <c r="BD20" s="2">
        <v>6.5014274140000001</v>
      </c>
      <c r="BE20" s="18">
        <f t="shared" si="18"/>
        <v>6.0957156001334063</v>
      </c>
      <c r="BF20" s="18">
        <v>0.89700000000000002</v>
      </c>
      <c r="BG20" s="18">
        <f t="shared" si="28"/>
        <v>36114.43675963756</v>
      </c>
      <c r="BH20" s="2"/>
      <c r="BI20" s="18">
        <f t="shared" si="19"/>
        <v>1.7808547989550618</v>
      </c>
      <c r="BJ20" s="18">
        <f t="shared" si="20"/>
        <v>0.10299999999999998</v>
      </c>
      <c r="BK20" s="18">
        <f t="shared" si="29"/>
        <v>44480.39089843625</v>
      </c>
      <c r="BL20" s="12"/>
      <c r="BM20" s="12">
        <f t="shared" si="21"/>
        <v>-8365.9541387986901</v>
      </c>
    </row>
    <row r="21" spans="1:65" x14ac:dyDescent="0.35">
      <c r="BF21" t="s">
        <v>68</v>
      </c>
    </row>
    <row r="25" spans="1:65" x14ac:dyDescent="0.35">
      <c r="B25" s="27" t="s">
        <v>47</v>
      </c>
      <c r="C25" s="27"/>
      <c r="D25" s="27"/>
      <c r="E25" s="27"/>
      <c r="G25" s="27" t="s">
        <v>48</v>
      </c>
      <c r="H25" s="27"/>
      <c r="I25" s="27"/>
      <c r="J25" s="27"/>
      <c r="K25" s="27"/>
    </row>
    <row r="26" spans="1:65" x14ac:dyDescent="0.35">
      <c r="B26" s="3" t="s">
        <v>28</v>
      </c>
      <c r="C26" s="7">
        <f xml:space="preserve"> -0.266*D20^6 + 1.8555*D20^5 - 3.4393*D20^4 - 1.4822*D20^3 + 8.492*D20^2 - 1.321*D20 - 0.0869</f>
        <v>1.8920342852537795</v>
      </c>
      <c r="G26" s="3" t="s">
        <v>30</v>
      </c>
      <c r="H26" s="7">
        <f xml:space="preserve"> -0.129*H20^6 + 1.0756*H20^5 - 3.0752*H20^4 + 3.1771*H20^3 + 0.0649*H20^2 - 0.7917*H20 - 0.1795</f>
        <v>-0.3524706099253811</v>
      </c>
      <c r="Q26" s="14" t="s">
        <v>28</v>
      </c>
      <c r="R26" s="15">
        <f xml:space="preserve"> -0.266*S20^6 + 1.8555*S20^5 - 3.4393*S20^4 - 1.4822*S20^3 + 8.492*S20^2 - 1.321*S20 - 0.0869</f>
        <v>1.889252079783073</v>
      </c>
      <c r="V26" s="14" t="s">
        <v>30</v>
      </c>
      <c r="W26" s="15">
        <f xml:space="preserve"> -0.129*W20^6 + 1.0756*W20^5 - 3.0752*W20^4 + 3.1771*W20^3 + 0.0649*W20^2 - 0.7917*W20 - 0.1795</f>
        <v>-0.35250629971865211</v>
      </c>
      <c r="AD26" s="14" t="s">
        <v>28</v>
      </c>
      <c r="AE26" s="15">
        <f xml:space="preserve"> -0.266*AF20^6 + 1.8555*AF20^5 - 3.4393*AF20^4 - 1.4822*AF20^3 + 8.492*AF20^2 - 1.321*AF20 - 0.0869</f>
        <v>2.0761737745151776</v>
      </c>
      <c r="AI26" s="14" t="s">
        <v>30</v>
      </c>
      <c r="AJ26" s="15">
        <f xml:space="preserve"> -0.129*AJ20^6 + 1.0756*AJ20^5 - 3.0752*AJ20^4 + 3.1771*AJ20^3 + 0.0649*AJ20^2 - 0.7917*AJ20 - 0.1795</f>
        <v>-0.34840673374676201</v>
      </c>
      <c r="AQ26" s="14" t="s">
        <v>28</v>
      </c>
      <c r="AR26" s="15">
        <f xml:space="preserve"> -0.266*AS20^6 + 1.8555*AS20^5 - 3.4393*AS20^4 - 1.4822*AS20^3 + 8.492*AS20^2 - 1.321*AS20 - 0.0869</f>
        <v>2.2171773868712119</v>
      </c>
      <c r="AV26" s="14" t="s">
        <v>30</v>
      </c>
      <c r="AW26" s="15">
        <f xml:space="preserve"> -0.129*AW20^6 + 1.0756*AW20^5 - 3.0752*AW20^4 + 3.1771*AW20^3 + 0.0649*AW20^2 - 0.7917*AW20 - 0.1795</f>
        <v>-0.34308405240251127</v>
      </c>
      <c r="BD26" s="14" t="s">
        <v>28</v>
      </c>
      <c r="BE26" s="15">
        <f xml:space="preserve"> -0.266*BF20^6 + 1.8555*BF20^5 - 3.4393*BF20^4 - 1.4822*BF20^3 + 8.492*BF20^2 - 1.321*BF20 - 0.0869</f>
        <v>3.2035153840029311</v>
      </c>
      <c r="BI26" s="14" t="s">
        <v>30</v>
      </c>
      <c r="BJ26" s="15">
        <f xml:space="preserve"> -0.129*BJ20^6 + 1.0756*BJ20^5 - 3.0752*BJ20^4 + 3.1771*BJ20^3 + 0.0649*BJ20^2 - 0.7917*BJ20 - 0.1795</f>
        <v>-0.25721867429835427</v>
      </c>
    </row>
    <row r="29" spans="1:65" x14ac:dyDescent="0.35">
      <c r="B29" s="3" t="s">
        <v>31</v>
      </c>
      <c r="C29">
        <f>(I29+I30)*L4</f>
        <v>5.8567623433978637</v>
      </c>
      <c r="H29" s="3" t="s">
        <v>42</v>
      </c>
      <c r="I29" s="6">
        <f>C26*1.2*I6^2*I4*L3/2</f>
        <v>0.11292247837405503</v>
      </c>
      <c r="Q29" s="21" t="s">
        <v>31</v>
      </c>
      <c r="R29" s="12">
        <f>(X29+X30)*Q6</f>
        <v>5.846042590045549</v>
      </c>
      <c r="W29" s="21" t="s">
        <v>42</v>
      </c>
      <c r="X29" s="13">
        <f>R26*1.2*I$6^2*I$4*I$3/2</f>
        <v>0.11275642771654494</v>
      </c>
      <c r="AD29" s="21" t="s">
        <v>31</v>
      </c>
      <c r="AE29" s="12">
        <f>(AK29+AK30)*AD6</f>
        <v>6.5727199885889416</v>
      </c>
      <c r="AJ29" s="21" t="s">
        <v>42</v>
      </c>
      <c r="AK29" s="13">
        <f>AE26*1.2*I$6^2*I$4*I$3/2</f>
        <v>0.12391249459944324</v>
      </c>
      <c r="AQ29" s="21" t="s">
        <v>31</v>
      </c>
      <c r="AR29" s="12">
        <f>(AX29+AX30)*AQ6</f>
        <v>7.1293701229914728</v>
      </c>
      <c r="AW29" s="21" t="s">
        <v>42</v>
      </c>
      <c r="AX29" s="13">
        <f>AR26*1.2*I$6^2*I$4*I$3/2</f>
        <v>0.13232802781204686</v>
      </c>
      <c r="BD29" s="21" t="s">
        <v>31</v>
      </c>
      <c r="BE29" s="12">
        <f>(BK29+BK30)*BD6</f>
        <v>11.208214313184568</v>
      </c>
      <c r="BJ29" s="21" t="s">
        <v>42</v>
      </c>
      <c r="BK29" s="13">
        <f>BE26*1.2*I$6^2*I$4*I$3/2</f>
        <v>0.19119574073812412</v>
      </c>
    </row>
    <row r="30" spans="1:65" x14ac:dyDescent="0.35">
      <c r="B30" s="3" t="s">
        <v>32</v>
      </c>
      <c r="C30">
        <f>(E20+I20)*D5/2</f>
        <v>22.995182847916624</v>
      </c>
      <c r="H30" s="3" t="s">
        <v>43</v>
      </c>
      <c r="I30" s="6">
        <f>H26*1.2*I6^2*I4*L3/2</f>
        <v>-2.1036539949089873E-2</v>
      </c>
      <c r="Q30" s="21" t="s">
        <v>32</v>
      </c>
      <c r="R30" s="12">
        <f>(T20+X20)*Q5/2</f>
        <v>33.317271820991728</v>
      </c>
      <c r="W30" s="21" t="s">
        <v>43</v>
      </c>
      <c r="X30" s="13">
        <f>W26*1.2*I$6^2*I$4*I$3/2</f>
        <v>-2.1038670026721253E-2</v>
      </c>
      <c r="AD30" s="21" t="s">
        <v>32</v>
      </c>
      <c r="AE30" s="12">
        <f>(AG20+AK20)*AD5/2</f>
        <v>46.822058138879633</v>
      </c>
      <c r="AJ30" s="21" t="s">
        <v>43</v>
      </c>
      <c r="AK30" s="13">
        <f>AJ26*1.2*I$6^2*I$4*I$3/2</f>
        <v>-2.0793995205862139E-2</v>
      </c>
      <c r="AQ30" s="21" t="s">
        <v>32</v>
      </c>
      <c r="AR30" s="12">
        <f>(AT20+AX20)*AQ5/2</f>
        <v>234.83491509596061</v>
      </c>
      <c r="AW30" s="21" t="s">
        <v>43</v>
      </c>
      <c r="AX30" s="13">
        <f>AW26*1.2*I$6^2*I$4*I$3/2</f>
        <v>-2.0476321063446941E-2</v>
      </c>
      <c r="BD30" s="21" t="s">
        <v>32</v>
      </c>
      <c r="BE30" s="12">
        <f>(BG20+BK20)*BD5/2</f>
        <v>6044.6120743555348</v>
      </c>
      <c r="BJ30" s="21" t="s">
        <v>43</v>
      </c>
      <c r="BK30" s="13">
        <f>BJ26*1.2*I$6^2*I$4*I$3/2</f>
        <v>-1.5351608801297748E-2</v>
      </c>
    </row>
    <row r="31" spans="1:65" x14ac:dyDescent="0.35">
      <c r="B31" s="3" t="s">
        <v>33</v>
      </c>
      <c r="C31" s="6">
        <f>C29/C30</f>
        <v>0.25469518473207053</v>
      </c>
      <c r="Q31" s="21" t="s">
        <v>33</v>
      </c>
      <c r="R31" s="13">
        <f>R29/R30</f>
        <v>0.17546582509682615</v>
      </c>
      <c r="AD31" s="21" t="s">
        <v>33</v>
      </c>
      <c r="AE31" s="13">
        <f>AE29/AE30</f>
        <v>0.14037657142480783</v>
      </c>
      <c r="AQ31" s="21" t="s">
        <v>33</v>
      </c>
      <c r="AR31" s="13">
        <f>AR29/AR30</f>
        <v>3.0359072117015468E-2</v>
      </c>
      <c r="BD31" s="21" t="s">
        <v>33</v>
      </c>
      <c r="BE31" s="13">
        <f>BE29/BE30</f>
        <v>1.8542487384319972E-3</v>
      </c>
    </row>
  </sheetData>
  <mergeCells count="21">
    <mergeCell ref="B8:E8"/>
    <mergeCell ref="G8:K8"/>
    <mergeCell ref="B25:E25"/>
    <mergeCell ref="G25:K25"/>
    <mergeCell ref="B5:C5"/>
    <mergeCell ref="G5:H5"/>
    <mergeCell ref="G6:H6"/>
    <mergeCell ref="B2:C2"/>
    <mergeCell ref="G2:H2"/>
    <mergeCell ref="B3:C3"/>
    <mergeCell ref="G3:H3"/>
    <mergeCell ref="B4:C4"/>
    <mergeCell ref="G4:H4"/>
    <mergeCell ref="AV8:AZ8"/>
    <mergeCell ref="BD8:BG8"/>
    <mergeCell ref="BI8:BM8"/>
    <mergeCell ref="Q8:T8"/>
    <mergeCell ref="V8:Z8"/>
    <mergeCell ref="AD8:AG8"/>
    <mergeCell ref="AI8:AM8"/>
    <mergeCell ref="AQ8:AT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J1" workbookViewId="0">
      <selection activeCell="S21" sqref="S21"/>
    </sheetView>
  </sheetViews>
  <sheetFormatPr defaultRowHeight="14.5" x14ac:dyDescent="0.35"/>
  <cols>
    <col min="1" max="1" width="10.54296875" customWidth="1"/>
    <col min="2" max="2" width="15.6328125" customWidth="1"/>
    <col min="3" max="3" width="17.1796875" customWidth="1"/>
    <col min="4" max="4" width="16.453125" customWidth="1"/>
    <col min="5" max="5" width="14.08984375" customWidth="1"/>
    <col min="7" max="7" width="17.6328125" customWidth="1"/>
    <col min="8" max="8" width="15.08984375" customWidth="1"/>
    <col min="9" max="9" width="12.36328125" customWidth="1"/>
    <col min="11" max="11" width="13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7" t="s">
        <v>2</v>
      </c>
      <c r="C2" s="27"/>
      <c r="D2">
        <v>20</v>
      </c>
      <c r="E2" t="s">
        <v>3</v>
      </c>
      <c r="G2" s="27" t="s">
        <v>9</v>
      </c>
      <c r="H2" s="27"/>
      <c r="I2">
        <v>0.24</v>
      </c>
      <c r="J2" t="s">
        <v>10</v>
      </c>
      <c r="K2" s="3" t="s">
        <v>14</v>
      </c>
      <c r="L2">
        <v>1.2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7" t="s">
        <v>4</v>
      </c>
      <c r="C3" s="27"/>
      <c r="D3">
        <v>1.2</v>
      </c>
      <c r="E3" t="s">
        <v>5</v>
      </c>
      <c r="G3" s="25" t="s">
        <v>34</v>
      </c>
      <c r="H3" s="26"/>
      <c r="I3" s="12">
        <f>(I2+I2*D4)/4</f>
        <v>0.10199999999999999</v>
      </c>
      <c r="J3" s="12" t="s">
        <v>10</v>
      </c>
      <c r="K3" s="3" t="s">
        <v>34</v>
      </c>
      <c r="L3">
        <f>(I2+I2*D4)/4</f>
        <v>0.10199999999999999</v>
      </c>
      <c r="P3" s="21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7" t="s">
        <v>6</v>
      </c>
      <c r="C4" s="27"/>
      <c r="D4">
        <v>0.7</v>
      </c>
      <c r="G4" s="27" t="s">
        <v>11</v>
      </c>
      <c r="H4" s="27"/>
      <c r="I4">
        <f>(PI()/4)*(I2^2-I2^2*D4^2)</f>
        <v>2.3071856447963442E-2</v>
      </c>
      <c r="J4" t="s">
        <v>13</v>
      </c>
      <c r="K4" s="3" t="s">
        <v>37</v>
      </c>
      <c r="L4">
        <f>I6/L3</f>
        <v>53.11623704154097</v>
      </c>
      <c r="P4" s="21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7" t="s">
        <v>7</v>
      </c>
      <c r="C5" s="27"/>
      <c r="D5">
        <v>0.15</v>
      </c>
      <c r="E5" t="s">
        <v>8</v>
      </c>
      <c r="G5" s="27" t="s">
        <v>36</v>
      </c>
      <c r="H5" s="27"/>
      <c r="I5">
        <f>D5/I4</f>
        <v>6.5014274138846133</v>
      </c>
      <c r="J5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G6" s="27" t="s">
        <v>35</v>
      </c>
      <c r="H6" s="27"/>
      <c r="I6">
        <f>I5/L2</f>
        <v>5.4178561782371784</v>
      </c>
      <c r="J6" t="s">
        <v>12</v>
      </c>
      <c r="Q6">
        <f>L4</f>
        <v>53.11623704154097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53.11623704154097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53.11623704154097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53.11623704154097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3"/>
      <c r="H7" s="3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x14ac:dyDescent="0.35">
      <c r="A8" s="3" t="s">
        <v>16</v>
      </c>
      <c r="B8" s="27" t="s">
        <v>45</v>
      </c>
      <c r="C8" s="27"/>
      <c r="D8" s="27"/>
      <c r="E8" s="27"/>
      <c r="F8" s="3" t="s">
        <v>22</v>
      </c>
      <c r="G8" s="27" t="s">
        <v>46</v>
      </c>
      <c r="H8" s="27"/>
      <c r="I8" s="27"/>
      <c r="J8" s="27"/>
      <c r="K8" s="27"/>
      <c r="P8" s="21"/>
      <c r="Q8" s="24"/>
      <c r="R8" s="24"/>
      <c r="S8" s="24"/>
      <c r="T8" s="24"/>
      <c r="U8" s="21"/>
      <c r="V8" s="24"/>
      <c r="W8" s="24"/>
      <c r="X8" s="24"/>
      <c r="Y8" s="24"/>
      <c r="Z8" s="24"/>
      <c r="AC8" s="21"/>
      <c r="AD8" s="24"/>
      <c r="AE8" s="24"/>
      <c r="AF8" s="24"/>
      <c r="AG8" s="24"/>
      <c r="AH8" s="21"/>
      <c r="AI8" s="24"/>
      <c r="AJ8" s="24"/>
      <c r="AK8" s="24"/>
      <c r="AL8" s="24"/>
      <c r="AM8" s="24"/>
      <c r="AP8" s="21"/>
      <c r="AQ8" s="24"/>
      <c r="AR8" s="24"/>
      <c r="AS8" s="24"/>
      <c r="AT8" s="24"/>
      <c r="AU8" s="21"/>
      <c r="AV8" s="24"/>
      <c r="AW8" s="24"/>
      <c r="AX8" s="24"/>
      <c r="AY8" s="24"/>
      <c r="AZ8" s="24"/>
      <c r="BC8" s="21"/>
      <c r="BD8" s="24"/>
      <c r="BE8" s="24"/>
      <c r="BF8" s="24"/>
      <c r="BG8" s="24"/>
      <c r="BH8" s="21"/>
      <c r="BI8" s="24"/>
      <c r="BJ8" s="24"/>
      <c r="BK8" s="24"/>
      <c r="BL8" s="24"/>
      <c r="BM8" s="24"/>
    </row>
    <row r="9" spans="1:65" x14ac:dyDescent="0.35">
      <c r="A9" s="3"/>
      <c r="F9" s="3"/>
      <c r="G9" s="3"/>
      <c r="H9" s="3"/>
      <c r="P9" s="22"/>
      <c r="U9" s="22"/>
      <c r="V9" s="22"/>
      <c r="W9" s="22"/>
      <c r="AC9" s="22"/>
      <c r="AH9" s="22"/>
      <c r="AI9" s="22"/>
      <c r="AJ9" s="22"/>
      <c r="AP9" s="22"/>
      <c r="AU9" s="22"/>
      <c r="AV9" s="22"/>
      <c r="AW9" s="22"/>
      <c r="BC9" s="22"/>
      <c r="BH9" s="22"/>
      <c r="BI9" s="22"/>
      <c r="BJ9" s="22"/>
    </row>
    <row r="10" spans="1:65" x14ac:dyDescent="0.35">
      <c r="A10" s="3" t="s">
        <v>16</v>
      </c>
      <c r="B10" s="7">
        <f>C20</f>
        <v>5.1277697127422366</v>
      </c>
      <c r="F10" s="3" t="s">
        <v>22</v>
      </c>
      <c r="G10" s="8">
        <f>G20</f>
        <v>6.9281321191863272</v>
      </c>
      <c r="H10" s="3"/>
      <c r="P10" s="21" t="s">
        <v>16</v>
      </c>
      <c r="Q10" s="10">
        <f>R20</f>
        <v>5.2501211826181269</v>
      </c>
      <c r="U10" s="21" t="s">
        <v>22</v>
      </c>
      <c r="V10" s="9">
        <f>V20</f>
        <v>6.6757047341446123</v>
      </c>
      <c r="W10" s="22"/>
      <c r="AC10" s="21" t="s">
        <v>16</v>
      </c>
      <c r="AD10" s="10">
        <f>AE20</f>
        <v>5.4602766172291073</v>
      </c>
      <c r="AH10" s="21" t="s">
        <v>22</v>
      </c>
      <c r="AI10" s="9">
        <f>AI20</f>
        <v>6.2351590607036878</v>
      </c>
      <c r="AJ10" s="22"/>
      <c r="AP10" s="21" t="s">
        <v>16</v>
      </c>
      <c r="AQ10" s="10">
        <f>AR20</f>
        <v>5.7072133951328174</v>
      </c>
      <c r="AU10" s="21" t="s">
        <v>22</v>
      </c>
      <c r="AV10" s="9">
        <f>AV20</f>
        <v>5.7068437897525994</v>
      </c>
      <c r="AW10" s="22"/>
      <c r="BC10" s="21" t="s">
        <v>16</v>
      </c>
      <c r="BD10" s="10">
        <f>BE20</f>
        <v>7.2796304484794696</v>
      </c>
      <c r="BH10" s="21" t="s">
        <v>22</v>
      </c>
      <c r="BI10" s="9">
        <f>BI20</f>
        <v>2.2174071029531985</v>
      </c>
      <c r="BJ10" s="22"/>
    </row>
    <row r="13" spans="1:65" x14ac:dyDescent="0.35">
      <c r="A13" s="3" t="s">
        <v>14</v>
      </c>
      <c r="B13" s="3" t="s">
        <v>26</v>
      </c>
      <c r="C13" s="3" t="s">
        <v>17</v>
      </c>
      <c r="D13" s="3" t="s">
        <v>18</v>
      </c>
      <c r="E13" s="3" t="s">
        <v>20</v>
      </c>
      <c r="F13" s="3"/>
      <c r="G13" s="3" t="s">
        <v>39</v>
      </c>
      <c r="H13" s="3" t="s">
        <v>40</v>
      </c>
      <c r="I13" s="3" t="s">
        <v>20</v>
      </c>
      <c r="J13" s="3"/>
      <c r="K13" s="3"/>
      <c r="P13" s="21" t="s">
        <v>14</v>
      </c>
      <c r="Q13" s="21" t="s">
        <v>26</v>
      </c>
      <c r="R13" s="21" t="s">
        <v>17</v>
      </c>
      <c r="S13" s="21" t="s">
        <v>18</v>
      </c>
      <c r="T13" s="21" t="s">
        <v>20</v>
      </c>
      <c r="U13" s="22"/>
      <c r="V13" s="21" t="s">
        <v>39</v>
      </c>
      <c r="W13" s="21" t="s">
        <v>40</v>
      </c>
      <c r="X13" s="21" t="s">
        <v>20</v>
      </c>
      <c r="Y13" s="21"/>
      <c r="Z13" s="21"/>
      <c r="AC13" s="21" t="s">
        <v>14</v>
      </c>
      <c r="AD13" s="21" t="s">
        <v>26</v>
      </c>
      <c r="AE13" s="21" t="s">
        <v>17</v>
      </c>
      <c r="AF13" s="21" t="s">
        <v>18</v>
      </c>
      <c r="AG13" s="21" t="s">
        <v>20</v>
      </c>
      <c r="AH13" s="22"/>
      <c r="AI13" s="21" t="s">
        <v>39</v>
      </c>
      <c r="AJ13" s="21" t="s">
        <v>40</v>
      </c>
      <c r="AK13" s="21" t="s">
        <v>20</v>
      </c>
      <c r="AL13" s="21"/>
      <c r="AM13" s="21"/>
      <c r="AP13" s="21" t="s">
        <v>14</v>
      </c>
      <c r="AQ13" s="21" t="s">
        <v>26</v>
      </c>
      <c r="AR13" s="21" t="s">
        <v>17</v>
      </c>
      <c r="AS13" s="21" t="s">
        <v>18</v>
      </c>
      <c r="AT13" s="21" t="s">
        <v>20</v>
      </c>
      <c r="AU13" s="22"/>
      <c r="AV13" s="21" t="s">
        <v>39</v>
      </c>
      <c r="AW13" s="21" t="s">
        <v>40</v>
      </c>
      <c r="AX13" s="21" t="s">
        <v>20</v>
      </c>
      <c r="AY13" s="21"/>
      <c r="AZ13" s="21"/>
      <c r="BC13" s="21" t="s">
        <v>14</v>
      </c>
      <c r="BD13" s="21" t="s">
        <v>26</v>
      </c>
      <c r="BE13" s="21" t="s">
        <v>17</v>
      </c>
      <c r="BF13" s="21" t="s">
        <v>18</v>
      </c>
      <c r="BG13" s="21" t="s">
        <v>20</v>
      </c>
      <c r="BH13" s="22"/>
      <c r="BI13" s="21" t="s">
        <v>39</v>
      </c>
      <c r="BJ13" s="21" t="s">
        <v>40</v>
      </c>
      <c r="BK13" s="21" t="s">
        <v>20</v>
      </c>
      <c r="BL13" s="21"/>
      <c r="BM13" s="21"/>
    </row>
    <row r="14" spans="1:65" x14ac:dyDescent="0.35">
      <c r="A14" s="5" t="s">
        <v>44</v>
      </c>
      <c r="B14" s="3" t="s">
        <v>15</v>
      </c>
      <c r="C14" s="3" t="s">
        <v>16</v>
      </c>
      <c r="D14" s="5" t="s">
        <v>19</v>
      </c>
      <c r="E14" s="3" t="s">
        <v>21</v>
      </c>
      <c r="F14" s="3"/>
      <c r="G14" s="3" t="s">
        <v>22</v>
      </c>
      <c r="H14" s="5" t="s">
        <v>23</v>
      </c>
      <c r="I14" s="3" t="s">
        <v>24</v>
      </c>
      <c r="J14" s="3"/>
      <c r="K14" s="3" t="s">
        <v>41</v>
      </c>
      <c r="P14" s="17" t="s">
        <v>44</v>
      </c>
      <c r="Q14" s="21" t="s">
        <v>15</v>
      </c>
      <c r="R14" s="21" t="s">
        <v>16</v>
      </c>
      <c r="S14" s="17" t="s">
        <v>19</v>
      </c>
      <c r="T14" s="21" t="s">
        <v>21</v>
      </c>
      <c r="U14" s="22"/>
      <c r="V14" s="21" t="s">
        <v>22</v>
      </c>
      <c r="W14" s="17" t="s">
        <v>23</v>
      </c>
      <c r="X14" s="21" t="s">
        <v>24</v>
      </c>
      <c r="Y14" s="21"/>
      <c r="Z14" s="21" t="s">
        <v>41</v>
      </c>
      <c r="AC14" s="17" t="s">
        <v>44</v>
      </c>
      <c r="AD14" s="21" t="s">
        <v>15</v>
      </c>
      <c r="AE14" s="21" t="s">
        <v>16</v>
      </c>
      <c r="AF14" s="17" t="s">
        <v>19</v>
      </c>
      <c r="AG14" s="21" t="s">
        <v>21</v>
      </c>
      <c r="AH14" s="22"/>
      <c r="AI14" s="21" t="s">
        <v>22</v>
      </c>
      <c r="AJ14" s="17" t="s">
        <v>23</v>
      </c>
      <c r="AK14" s="21" t="s">
        <v>24</v>
      </c>
      <c r="AL14" s="21"/>
      <c r="AM14" s="21" t="s">
        <v>41</v>
      </c>
      <c r="AP14" s="17" t="s">
        <v>44</v>
      </c>
      <c r="AQ14" s="21" t="s">
        <v>15</v>
      </c>
      <c r="AR14" s="21" t="s">
        <v>16</v>
      </c>
      <c r="AS14" s="17" t="s">
        <v>19</v>
      </c>
      <c r="AT14" s="21" t="s">
        <v>21</v>
      </c>
      <c r="AU14" s="22"/>
      <c r="AV14" s="21" t="s">
        <v>22</v>
      </c>
      <c r="AW14" s="17" t="s">
        <v>23</v>
      </c>
      <c r="AX14" s="21" t="s">
        <v>24</v>
      </c>
      <c r="AY14" s="21"/>
      <c r="AZ14" s="21" t="s">
        <v>41</v>
      </c>
      <c r="BC14" s="17" t="s">
        <v>44</v>
      </c>
      <c r="BD14" s="21" t="s">
        <v>15</v>
      </c>
      <c r="BE14" s="21" t="s">
        <v>16</v>
      </c>
      <c r="BF14" s="17" t="s">
        <v>19</v>
      </c>
      <c r="BG14" s="21" t="s">
        <v>21</v>
      </c>
      <c r="BH14" s="22"/>
      <c r="BI14" s="21" t="s">
        <v>22</v>
      </c>
      <c r="BJ14" s="17" t="s">
        <v>23</v>
      </c>
      <c r="BK14" s="21" t="s">
        <v>24</v>
      </c>
      <c r="BL14" s="21"/>
      <c r="BM14" s="21" t="s">
        <v>41</v>
      </c>
    </row>
    <row r="15" spans="1:65" x14ac:dyDescent="0.35">
      <c r="A15">
        <v>1.2</v>
      </c>
      <c r="B15">
        <v>5.4178561780000001</v>
      </c>
      <c r="C15">
        <f t="shared" ref="C15:C20" si="0" xml:space="preserve"> -0.3078*D15^6 + 2.2651*D15^5 - 4.751*D15^4 + 0.2832*D15^3 + 5.9876*D15^2 + 3.6672*D15 - 0.2951</f>
        <v>0.67321313279999995</v>
      </c>
      <c r="D15">
        <v>0.2</v>
      </c>
      <c r="E15">
        <f t="shared" ref="E15:E20" si="1">1.2*B15^2*C15*(D15^2+1)/2</f>
        <v>12.330824405916101</v>
      </c>
      <c r="G15">
        <f t="shared" ref="G15:G20" si="2" xml:space="preserve"> 0.9808*H15^6 - 9.1296*H15^5 + 32.097*H15^4 - 52.719*H15^3 + 35.366*H15^2 + 6.8355*H15 + 0.7557</f>
        <v>14.186399999999999</v>
      </c>
      <c r="H15">
        <f t="shared" ref="H15:H20" si="3">A15-D15</f>
        <v>1</v>
      </c>
      <c r="I15">
        <f t="shared" ref="I15:I20" si="4">1.2*B15^2*G15*(H15^2+1)/2</f>
        <v>499.69889757396788</v>
      </c>
      <c r="K15">
        <f t="shared" ref="K15:K20" si="5">E15-I15</f>
        <v>-487.36807316805181</v>
      </c>
      <c r="P15">
        <v>1.2</v>
      </c>
      <c r="Q15">
        <v>5.4178561780000001</v>
      </c>
      <c r="R15" s="12">
        <f t="shared" ref="R15:R20" si="6" xml:space="preserve"> -0.3078*S15^6 + 2.2651*S15^5 - 4.751*S15^4 + 0.2832*S15^3 + 5.9876*S15^2 + 3.6672*S15 - 0.2951</f>
        <v>0.67321313279999995</v>
      </c>
      <c r="S15" s="12">
        <v>0.2</v>
      </c>
      <c r="T15" s="12">
        <f>(1.2*Q15^2*R15*(S15^2+1)/2) + Q$4</f>
        <v>67.801929443279349</v>
      </c>
      <c r="V15" s="12">
        <f t="shared" ref="V15:V20" si="7" xml:space="preserve"> 0.9808*W15^6 - 9.1296*W15^5 + 32.097*W15^4 - 52.719*W15^3 + 35.366*W15^2 + 6.8355*W15 + 0.7557</f>
        <v>14.186399999999999</v>
      </c>
      <c r="W15" s="12">
        <f t="shared" ref="W15:W20" si="8">P15-S15</f>
        <v>1</v>
      </c>
      <c r="X15" s="12">
        <f>1.2*Q15^2*V15*(W15^2+1)/2 + Q$3</f>
        <v>568.4811849089192</v>
      </c>
      <c r="Y15" s="12"/>
      <c r="Z15" s="12">
        <f t="shared" ref="Z15:Z20" si="9">T15-X15</f>
        <v>-500.67925546563987</v>
      </c>
      <c r="AC15">
        <v>1.2</v>
      </c>
      <c r="AD15">
        <v>5.4178561780000001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155.61061761241265</v>
      </c>
      <c r="AI15" s="12">
        <f t="shared" ref="AI15:AI20" si="11" xml:space="preserve"> 0.9808*AJ15^6 - 9.1296*AJ15^5 + 32.097*AJ15^4 - 52.719*AJ15^3 + 35.366*AJ15^2 + 6.8355*AJ15 + 0.7557</f>
        <v>14.186399999999999</v>
      </c>
      <c r="AJ15" s="12">
        <f t="shared" ref="AJ15:AJ20" si="12">AC15-AF15</f>
        <v>1</v>
      </c>
      <c r="AK15" s="12">
        <f>1.2*AD15^2*AI15*(AJ15^2+1)/2 + AD$3</f>
        <v>677.36097766023317</v>
      </c>
      <c r="AL15" s="12"/>
      <c r="AM15" s="12">
        <f t="shared" ref="AM15:AM20" si="13">AG15-AK15</f>
        <v>-521.75036004782055</v>
      </c>
      <c r="AP15">
        <v>1.2</v>
      </c>
      <c r="AQ15">
        <v>5.4178561780000001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1275.3111435408878</v>
      </c>
      <c r="AV15" s="12">
        <f t="shared" ref="AV15:AV20" si="15" xml:space="preserve"> 0.9808*AW15^6 - 9.1296*AW15^5 + 32.097*AW15^4 - 52.719*AW15^3 + 35.366*AW15^2 + 6.8355*AW15 + 0.7557</f>
        <v>14.186399999999999</v>
      </c>
      <c r="AW15" s="12">
        <f t="shared" ref="AW15:AW20" si="16">AP15-AS15</f>
        <v>1</v>
      </c>
      <c r="AX15" s="12">
        <f>1.2*AQ15^2*AV15*(AW15^2+1)/2 + AQ$3</f>
        <v>2065.751622693062</v>
      </c>
      <c r="AY15" s="12"/>
      <c r="AZ15" s="12">
        <f t="shared" ref="AZ15:AZ20" si="17">AT15-AX15</f>
        <v>-790.44047915217425</v>
      </c>
      <c r="BC15">
        <v>1.2</v>
      </c>
      <c r="BD15">
        <v>5.4178561780000001</v>
      </c>
      <c r="BE15" s="12">
        <f t="shared" ref="BE15:BE20" si="18" xml:space="preserve"> -0.3078*BF15^6 + 2.2651*BF15^5 - 4.751*BF15^4 + 0.2832*BF15^3 + 5.9876*BF15^2 + 3.6672*BF15 - 0.2951</f>
        <v>0.67321313279999995</v>
      </c>
      <c r="BF15" s="12">
        <v>0.2</v>
      </c>
      <c r="BG15" s="12">
        <f>(1.2*BD15^2*BE15*(BF15^2+1)/2) + BD$4</f>
        <v>35847.785379239649</v>
      </c>
      <c r="BI15" s="12">
        <f t="shared" ref="BI15:BI20" si="19" xml:space="preserve"> 0.9808*BJ15^6 - 9.1296*BJ15^5 + 32.097*BJ15^4 - 52.719*BJ15^3 + 35.366*BJ15^2 + 6.8355*BJ15 + 0.7557</f>
        <v>14.186399999999999</v>
      </c>
      <c r="BJ15" s="12">
        <f t="shared" ref="BJ15:BJ20" si="20">BC15-BF15</f>
        <v>1</v>
      </c>
      <c r="BK15" s="12">
        <f>1.2*BD15^2*BI15*(BJ15^2+1)/2 + BD$3</f>
        <v>44934.446146775867</v>
      </c>
      <c r="BL15" s="12"/>
      <c r="BM15" s="12">
        <f t="shared" ref="BM15:BM20" si="21">BG15-BK15</f>
        <v>-9086.6607675362175</v>
      </c>
    </row>
    <row r="16" spans="1:65" x14ac:dyDescent="0.35">
      <c r="A16">
        <v>1.2</v>
      </c>
      <c r="B16">
        <v>5.4178561780000001</v>
      </c>
      <c r="C16">
        <f t="shared" si="0"/>
        <v>5.3312528447999998</v>
      </c>
      <c r="D16">
        <v>0.8</v>
      </c>
      <c r="E16">
        <f t="shared" si="1"/>
        <v>153.98532106612001</v>
      </c>
      <c r="G16">
        <f t="shared" si="2"/>
        <v>6.5066574527999981</v>
      </c>
      <c r="H16">
        <f t="shared" si="3"/>
        <v>0.39999999999999991</v>
      </c>
      <c r="I16">
        <f t="shared" si="4"/>
        <v>132.92973146903009</v>
      </c>
      <c r="K16">
        <f t="shared" si="5"/>
        <v>21.05558959708992</v>
      </c>
      <c r="P16">
        <v>1.2</v>
      </c>
      <c r="Q16">
        <v>5.4178561780000001</v>
      </c>
      <c r="R16" s="12">
        <f t="shared" si="6"/>
        <v>1.1149964265880559</v>
      </c>
      <c r="S16" s="12">
        <v>0.27</v>
      </c>
      <c r="T16" s="12">
        <f t="shared" ref="T16:T20" si="22">(1.2*Q16^2*R16*(S16^2+1)/2) + Q$4</f>
        <v>76.53986209812183</v>
      </c>
      <c r="V16" s="12">
        <f t="shared" si="7"/>
        <v>13.589308517535496</v>
      </c>
      <c r="W16" s="12">
        <f t="shared" si="8"/>
        <v>0.92999999999999994</v>
      </c>
      <c r="X16" s="12">
        <f t="shared" ref="X16:X20" si="23">1.2*Q16^2*V16*(W16^2+1)/2 + Q$3</f>
        <v>515.1153943348196</v>
      </c>
      <c r="Y16" s="12"/>
      <c r="Z16" s="12">
        <f t="shared" si="9"/>
        <v>-438.57553223669777</v>
      </c>
      <c r="AC16">
        <v>1.2</v>
      </c>
      <c r="AD16">
        <v>5.4178561780000001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164.34855026725512</v>
      </c>
      <c r="AI16" s="12">
        <f t="shared" si="11"/>
        <v>13.589308517535496</v>
      </c>
      <c r="AJ16" s="12">
        <f t="shared" si="12"/>
        <v>0.92999999999999994</v>
      </c>
      <c r="AK16" s="12">
        <f t="shared" ref="AK16:AK20" si="25">1.2*AD16^2*AI16*(AJ16^2+1)/2 + AD$3</f>
        <v>623.99518708613346</v>
      </c>
      <c r="AL16" s="12"/>
      <c r="AM16" s="12">
        <f t="shared" si="13"/>
        <v>-459.64663681887833</v>
      </c>
      <c r="AP16">
        <v>1.2</v>
      </c>
      <c r="AQ16">
        <v>5.4178561780000001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1284.0490761957303</v>
      </c>
      <c r="AV16" s="12">
        <f t="shared" si="15"/>
        <v>13.589308517535496</v>
      </c>
      <c r="AW16" s="12">
        <f t="shared" si="16"/>
        <v>0.92999999999999994</v>
      </c>
      <c r="AX16" s="12">
        <f t="shared" ref="AX16:AX20" si="27">1.2*AQ16^2*AV16*(AW16^2+1)/2 + AQ$3</f>
        <v>2012.3858321189623</v>
      </c>
      <c r="AY16" s="12"/>
      <c r="AZ16" s="12">
        <f t="shared" si="17"/>
        <v>-728.33675592323198</v>
      </c>
      <c r="BC16">
        <v>1.2</v>
      </c>
      <c r="BD16">
        <v>5.4178561780000001</v>
      </c>
      <c r="BE16" s="12">
        <f t="shared" si="18"/>
        <v>1.1149964265880559</v>
      </c>
      <c r="BF16" s="12">
        <v>0.27</v>
      </c>
      <c r="BG16" s="12">
        <f t="shared" ref="BG16:BG20" si="28">(1.2*BD16^2*BE16*(BF16^2+1)/2) + BD$4</f>
        <v>35856.523311894489</v>
      </c>
      <c r="BI16" s="12">
        <f t="shared" si="19"/>
        <v>13.589308517535496</v>
      </c>
      <c r="BJ16" s="12">
        <f t="shared" si="20"/>
        <v>0.92999999999999994</v>
      </c>
      <c r="BK16" s="12">
        <f t="shared" ref="BK16:BK20" si="29">1.2*BD16^2*BI16*(BJ16^2+1)/2 + BD$3</f>
        <v>44881.080356201768</v>
      </c>
      <c r="BL16" s="12"/>
      <c r="BM16" s="12">
        <f t="shared" si="21"/>
        <v>-9024.5570443072793</v>
      </c>
    </row>
    <row r="17" spans="1:65" x14ac:dyDescent="0.35">
      <c r="A17">
        <v>1.2</v>
      </c>
      <c r="B17">
        <v>5.4178561780000001</v>
      </c>
      <c r="C17">
        <f t="shared" si="0"/>
        <v>4.5067694947999994</v>
      </c>
      <c r="D17">
        <v>0.7</v>
      </c>
      <c r="E17">
        <f t="shared" si="1"/>
        <v>118.26542832486066</v>
      </c>
      <c r="G17">
        <f t="shared" si="2"/>
        <v>8.1611624999999997</v>
      </c>
      <c r="H17">
        <f t="shared" si="3"/>
        <v>0.5</v>
      </c>
      <c r="I17">
        <f t="shared" si="4"/>
        <v>179.66696555204317</v>
      </c>
      <c r="K17">
        <f t="shared" si="5"/>
        <v>-61.401537227182502</v>
      </c>
      <c r="P17">
        <v>1.2</v>
      </c>
      <c r="Q17">
        <v>5.4178561780000001</v>
      </c>
      <c r="R17" s="12">
        <f t="shared" si="6"/>
        <v>1.3183871067999997</v>
      </c>
      <c r="S17" s="12">
        <v>0.3</v>
      </c>
      <c r="T17" s="12">
        <f t="shared" si="22"/>
        <v>80.780143143916888</v>
      </c>
      <c r="V17" s="12">
        <f t="shared" si="7"/>
        <v>13.311100528799997</v>
      </c>
      <c r="W17" s="12">
        <f t="shared" si="8"/>
        <v>0.89999999999999991</v>
      </c>
      <c r="X17" s="12">
        <f t="shared" si="23"/>
        <v>493.10739765628347</v>
      </c>
      <c r="Y17" s="12"/>
      <c r="Z17" s="12">
        <f t="shared" si="9"/>
        <v>-412.32725451236661</v>
      </c>
      <c r="AC17">
        <v>1.2</v>
      </c>
      <c r="AD17">
        <v>5.4178561780000001</v>
      </c>
      <c r="AE17" s="12">
        <f t="shared" si="10"/>
        <v>1.3183871067999997</v>
      </c>
      <c r="AF17" s="12">
        <v>0.3</v>
      </c>
      <c r="AG17" s="12">
        <f t="shared" si="24"/>
        <v>168.58883131305021</v>
      </c>
      <c r="AI17" s="12">
        <f t="shared" si="11"/>
        <v>13.311100528799997</v>
      </c>
      <c r="AJ17" s="12">
        <f t="shared" si="12"/>
        <v>0.89999999999999991</v>
      </c>
      <c r="AK17" s="12">
        <f t="shared" si="25"/>
        <v>601.98719040759738</v>
      </c>
      <c r="AL17" s="12"/>
      <c r="AM17" s="12">
        <f t="shared" si="13"/>
        <v>-433.39835909454717</v>
      </c>
      <c r="AP17">
        <v>1.2</v>
      </c>
      <c r="AQ17">
        <v>5.4178561780000001</v>
      </c>
      <c r="AR17" s="12">
        <f t="shared" si="14"/>
        <v>1.3183871067999997</v>
      </c>
      <c r="AS17" s="12">
        <v>0.3</v>
      </c>
      <c r="AT17" s="12">
        <f t="shared" si="26"/>
        <v>1288.2893572415253</v>
      </c>
      <c r="AV17" s="12">
        <f t="shared" si="15"/>
        <v>13.311100528799997</v>
      </c>
      <c r="AW17" s="12">
        <f t="shared" si="16"/>
        <v>0.89999999999999991</v>
      </c>
      <c r="AX17" s="12">
        <f t="shared" si="27"/>
        <v>1990.3778354404262</v>
      </c>
      <c r="AY17" s="12"/>
      <c r="AZ17" s="12">
        <f t="shared" si="17"/>
        <v>-702.08847819890093</v>
      </c>
      <c r="BC17">
        <v>1.2</v>
      </c>
      <c r="BD17">
        <v>5.4178561780000001</v>
      </c>
      <c r="BE17" s="12">
        <f t="shared" si="18"/>
        <v>1.3183871067999997</v>
      </c>
      <c r="BF17" s="12">
        <v>0.3</v>
      </c>
      <c r="BG17" s="12">
        <f t="shared" si="28"/>
        <v>35860.76359294029</v>
      </c>
      <c r="BI17" s="12">
        <f t="shared" si="19"/>
        <v>13.311100528799997</v>
      </c>
      <c r="BJ17" s="12">
        <f t="shared" si="20"/>
        <v>0.89999999999999991</v>
      </c>
      <c r="BK17" s="12">
        <f t="shared" si="29"/>
        <v>44859.072359523234</v>
      </c>
      <c r="BL17" s="12"/>
      <c r="BM17" s="12">
        <f t="shared" si="21"/>
        <v>-8998.3087665829444</v>
      </c>
    </row>
    <row r="18" spans="1:65" x14ac:dyDescent="0.35">
      <c r="A18">
        <v>1.2</v>
      </c>
      <c r="B18">
        <v>5.4178561780000001</v>
      </c>
      <c r="C18">
        <f t="shared" si="0"/>
        <v>5.0868224785006753</v>
      </c>
      <c r="D18">
        <v>0.77</v>
      </c>
      <c r="E18">
        <f t="shared" si="1"/>
        <v>142.70568961847022</v>
      </c>
      <c r="G18">
        <f t="shared" si="2"/>
        <v>7.0119285887271792</v>
      </c>
      <c r="H18">
        <f t="shared" si="3"/>
        <v>0.42999999999999994</v>
      </c>
      <c r="I18">
        <f t="shared" si="4"/>
        <v>146.32730652955826</v>
      </c>
      <c r="K18">
        <f t="shared" si="5"/>
        <v>-3.6216169110880401</v>
      </c>
      <c r="P18">
        <v>1.2</v>
      </c>
      <c r="Q18">
        <v>5.4178561780000001</v>
      </c>
      <c r="R18" s="12">
        <f t="shared" si="6"/>
        <v>1.6740794179968745</v>
      </c>
      <c r="S18" s="12">
        <v>0.35</v>
      </c>
      <c r="T18" s="12">
        <f t="shared" si="22"/>
        <v>88.566578712089949</v>
      </c>
      <c r="V18" s="12">
        <f t="shared" si="7"/>
        <v>12.815644955174992</v>
      </c>
      <c r="W18" s="12">
        <f t="shared" si="8"/>
        <v>0.85</v>
      </c>
      <c r="X18" s="12">
        <f t="shared" si="23"/>
        <v>457.56405709740216</v>
      </c>
      <c r="Y18" s="12"/>
      <c r="Z18" s="12">
        <f t="shared" si="9"/>
        <v>-368.99747838531221</v>
      </c>
      <c r="AC18">
        <v>1.2</v>
      </c>
      <c r="AD18">
        <v>5.4178561780000001</v>
      </c>
      <c r="AE18" s="12">
        <f t="shared" si="10"/>
        <v>1.6740794179968745</v>
      </c>
      <c r="AF18" s="12">
        <v>0.35</v>
      </c>
      <c r="AG18" s="12">
        <f t="shared" si="24"/>
        <v>176.37526688122324</v>
      </c>
      <c r="AI18" s="12">
        <f t="shared" si="11"/>
        <v>12.815644955174992</v>
      </c>
      <c r="AJ18" s="12">
        <f t="shared" si="12"/>
        <v>0.85</v>
      </c>
      <c r="AK18" s="12">
        <f t="shared" si="25"/>
        <v>566.44384984871601</v>
      </c>
      <c r="AL18" s="12"/>
      <c r="AM18" s="12">
        <f t="shared" si="13"/>
        <v>-390.06858296749277</v>
      </c>
      <c r="AP18">
        <v>1.2</v>
      </c>
      <c r="AQ18">
        <v>5.4178561780000001</v>
      </c>
      <c r="AR18" s="12">
        <f t="shared" si="14"/>
        <v>1.6740794179968745</v>
      </c>
      <c r="AS18" s="12">
        <v>0.35</v>
      </c>
      <c r="AT18" s="12">
        <f t="shared" si="26"/>
        <v>1296.0757928096984</v>
      </c>
      <c r="AV18" s="12">
        <f t="shared" si="15"/>
        <v>12.815644955174992</v>
      </c>
      <c r="AW18" s="12">
        <f t="shared" si="16"/>
        <v>0.85</v>
      </c>
      <c r="AX18" s="12">
        <f t="shared" si="27"/>
        <v>1954.8344948815447</v>
      </c>
      <c r="AY18" s="12"/>
      <c r="AZ18" s="12">
        <f t="shared" si="17"/>
        <v>-658.7587020718463</v>
      </c>
      <c r="BC18">
        <v>1.2</v>
      </c>
      <c r="BD18">
        <v>5.4178561780000001</v>
      </c>
      <c r="BE18" s="12">
        <f t="shared" si="18"/>
        <v>1.6740794179968745</v>
      </c>
      <c r="BF18" s="12">
        <v>0.35</v>
      </c>
      <c r="BG18" s="12">
        <f t="shared" si="28"/>
        <v>35868.550028508464</v>
      </c>
      <c r="BI18" s="12">
        <f t="shared" si="19"/>
        <v>12.815644955174992</v>
      </c>
      <c r="BJ18" s="12">
        <f t="shared" si="20"/>
        <v>0.85</v>
      </c>
      <c r="BK18" s="12">
        <f t="shared" si="29"/>
        <v>44823.529018964349</v>
      </c>
      <c r="BL18" s="12"/>
      <c r="BM18" s="12">
        <f t="shared" si="21"/>
        <v>-8954.9789904558857</v>
      </c>
    </row>
    <row r="19" spans="1:65" x14ac:dyDescent="0.35">
      <c r="A19">
        <v>1.2</v>
      </c>
      <c r="B19">
        <v>5.4178561780000001</v>
      </c>
      <c r="C19">
        <f t="shared" si="0"/>
        <v>5.1277697127422366</v>
      </c>
      <c r="D19">
        <v>0.77500000000000002</v>
      </c>
      <c r="E19">
        <f t="shared" si="1"/>
        <v>144.55206602795843</v>
      </c>
      <c r="G19">
        <f t="shared" si="2"/>
        <v>6.9281321191863272</v>
      </c>
      <c r="H19">
        <f t="shared" si="3"/>
        <v>0.42499999999999993</v>
      </c>
      <c r="I19">
        <f t="shared" si="4"/>
        <v>144.05698825952464</v>
      </c>
      <c r="K19">
        <f t="shared" si="5"/>
        <v>0.49507776843378792</v>
      </c>
      <c r="P19">
        <v>1.2</v>
      </c>
      <c r="Q19">
        <v>5.4178561780000001</v>
      </c>
      <c r="R19" s="12">
        <f t="shared" si="6"/>
        <v>1.7475255629627389</v>
      </c>
      <c r="S19" s="12">
        <v>0.36</v>
      </c>
      <c r="T19" s="12">
        <f t="shared" si="22"/>
        <v>90.237080207392836</v>
      </c>
      <c r="V19" s="12">
        <f t="shared" si="7"/>
        <v>12.711629825993935</v>
      </c>
      <c r="W19" s="12">
        <f t="shared" si="8"/>
        <v>0.84</v>
      </c>
      <c r="X19" s="12">
        <f t="shared" si="23"/>
        <v>450.62509901402973</v>
      </c>
      <c r="Y19" s="12"/>
      <c r="Z19" s="12">
        <f t="shared" si="9"/>
        <v>-360.38801880663686</v>
      </c>
      <c r="AC19">
        <v>1.2</v>
      </c>
      <c r="AD19">
        <v>5.4178561780000001</v>
      </c>
      <c r="AE19" s="12">
        <f t="shared" si="10"/>
        <v>1.7475255629627389</v>
      </c>
      <c r="AF19" s="12">
        <v>0.36</v>
      </c>
      <c r="AG19" s="12">
        <f t="shared" si="24"/>
        <v>178.04576837652613</v>
      </c>
      <c r="AI19" s="12">
        <f t="shared" si="11"/>
        <v>12.711629825993935</v>
      </c>
      <c r="AJ19" s="12">
        <f t="shared" si="12"/>
        <v>0.84</v>
      </c>
      <c r="AK19" s="12">
        <f t="shared" si="25"/>
        <v>559.50489176534359</v>
      </c>
      <c r="AL19" s="12"/>
      <c r="AM19" s="12">
        <f t="shared" si="13"/>
        <v>-381.45912338881749</v>
      </c>
      <c r="AP19">
        <v>1.2</v>
      </c>
      <c r="AQ19">
        <v>5.4178561780000001</v>
      </c>
      <c r="AR19" s="12">
        <f t="shared" si="14"/>
        <v>1.7475255629627389</v>
      </c>
      <c r="AS19" s="12">
        <v>0.36</v>
      </c>
      <c r="AT19" s="12">
        <f t="shared" si="26"/>
        <v>1297.7462943050014</v>
      </c>
      <c r="AV19" s="12">
        <f t="shared" si="15"/>
        <v>12.711629825993935</v>
      </c>
      <c r="AW19" s="12">
        <f t="shared" si="16"/>
        <v>0.84</v>
      </c>
      <c r="AX19" s="12">
        <f t="shared" si="27"/>
        <v>1947.8955367981723</v>
      </c>
      <c r="AY19" s="12"/>
      <c r="AZ19" s="12">
        <f t="shared" si="17"/>
        <v>-650.14924249317096</v>
      </c>
      <c r="BC19">
        <v>1.2</v>
      </c>
      <c r="BD19">
        <v>5.4178561780000001</v>
      </c>
      <c r="BE19" s="12">
        <f t="shared" si="18"/>
        <v>1.7475255629627389</v>
      </c>
      <c r="BF19" s="12">
        <v>0.36</v>
      </c>
      <c r="BG19" s="12">
        <f t="shared" si="28"/>
        <v>35870.22053000376</v>
      </c>
      <c r="BI19" s="12">
        <f t="shared" si="19"/>
        <v>12.711629825993935</v>
      </c>
      <c r="BJ19" s="12">
        <f t="shared" si="20"/>
        <v>0.84</v>
      </c>
      <c r="BK19" s="12">
        <f t="shared" si="29"/>
        <v>44816.590060880982</v>
      </c>
      <c r="BL19" s="12"/>
      <c r="BM19" s="12">
        <f t="shared" si="21"/>
        <v>-8946.3695308772221</v>
      </c>
    </row>
    <row r="20" spans="1:65" x14ac:dyDescent="0.35">
      <c r="A20" s="2">
        <v>1.2</v>
      </c>
      <c r="B20" s="2">
        <v>5.4178561780000001</v>
      </c>
      <c r="C20" s="2">
        <f t="shared" si="0"/>
        <v>5.1277697127422366</v>
      </c>
      <c r="D20" s="2">
        <v>0.77500000000000002</v>
      </c>
      <c r="E20" s="2">
        <f t="shared" si="1"/>
        <v>144.55206602795843</v>
      </c>
      <c r="F20" s="2"/>
      <c r="G20" s="2">
        <f t="shared" si="2"/>
        <v>6.9281321191863272</v>
      </c>
      <c r="H20" s="2">
        <f t="shared" si="3"/>
        <v>0.42499999999999993</v>
      </c>
      <c r="I20" s="2">
        <f t="shared" si="4"/>
        <v>144.05698825952464</v>
      </c>
      <c r="K20">
        <f t="shared" si="5"/>
        <v>0.49507776843378792</v>
      </c>
      <c r="P20" s="2">
        <v>1.2</v>
      </c>
      <c r="Q20" s="2">
        <v>5.4178561780000001</v>
      </c>
      <c r="R20" s="18">
        <f t="shared" si="6"/>
        <v>5.2501211826181269</v>
      </c>
      <c r="S20" s="18">
        <v>0.79</v>
      </c>
      <c r="T20" s="18">
        <f t="shared" si="22"/>
        <v>205.64287129663791</v>
      </c>
      <c r="U20" s="2"/>
      <c r="V20" s="18">
        <f t="shared" si="7"/>
        <v>6.6757047341446123</v>
      </c>
      <c r="W20" s="18">
        <f t="shared" si="8"/>
        <v>0.40999999999999992</v>
      </c>
      <c r="X20" s="18">
        <f t="shared" si="23"/>
        <v>206.11795340137667</v>
      </c>
      <c r="Y20" s="12"/>
      <c r="Z20" s="12">
        <f t="shared" si="9"/>
        <v>-0.47508210473876034</v>
      </c>
      <c r="AC20" s="2">
        <v>1.2</v>
      </c>
      <c r="AD20" s="2">
        <v>5.4178561780000001</v>
      </c>
      <c r="AE20" s="18">
        <f t="shared" si="10"/>
        <v>5.4602766172291073</v>
      </c>
      <c r="AF20" s="18">
        <v>0.81599999999999995</v>
      </c>
      <c r="AG20" s="18">
        <f t="shared" si="24"/>
        <v>303.47823834271048</v>
      </c>
      <c r="AH20" s="2"/>
      <c r="AI20" s="18">
        <f t="shared" si="11"/>
        <v>6.2351590607036878</v>
      </c>
      <c r="AJ20" s="18">
        <f t="shared" si="12"/>
        <v>0.38400000000000001</v>
      </c>
      <c r="AK20" s="18">
        <f t="shared" si="25"/>
        <v>303.6676586330388</v>
      </c>
      <c r="AL20" s="12"/>
      <c r="AM20" s="12">
        <f t="shared" si="13"/>
        <v>-0.18942029032831442</v>
      </c>
      <c r="AP20" s="2">
        <v>1.2</v>
      </c>
      <c r="AQ20" s="2">
        <v>5.4178561780000001</v>
      </c>
      <c r="AR20" s="18">
        <f t="shared" si="14"/>
        <v>5.7072133951328174</v>
      </c>
      <c r="AS20" s="18">
        <v>0.84699999999999998</v>
      </c>
      <c r="AT20" s="18">
        <f t="shared" si="26"/>
        <v>1435.605457767932</v>
      </c>
      <c r="AU20" s="2"/>
      <c r="AV20" s="18">
        <f t="shared" si="15"/>
        <v>5.7068437897525994</v>
      </c>
      <c r="AW20" s="18">
        <f t="shared" si="16"/>
        <v>0.35299999999999998</v>
      </c>
      <c r="AX20" s="18">
        <f t="shared" si="27"/>
        <v>1679.0853295174545</v>
      </c>
      <c r="AY20" s="12"/>
      <c r="AZ20" s="12">
        <f t="shared" si="17"/>
        <v>-243.47987174952254</v>
      </c>
      <c r="BC20" s="2">
        <v>1.2</v>
      </c>
      <c r="BD20" s="2">
        <v>5.4178561780000001</v>
      </c>
      <c r="BE20" s="18">
        <f t="shared" si="18"/>
        <v>7.2796304484794696</v>
      </c>
      <c r="BF20" s="18">
        <v>1.0640000000000001</v>
      </c>
      <c r="BG20" s="18">
        <f t="shared" si="28"/>
        <v>36108.806571851448</v>
      </c>
      <c r="BH20" s="2"/>
      <c r="BI20" s="18">
        <f t="shared" si="19"/>
        <v>2.2174071029531985</v>
      </c>
      <c r="BJ20" s="18">
        <f t="shared" si="20"/>
        <v>0.1359999999999999</v>
      </c>
      <c r="BK20" s="18">
        <f t="shared" si="29"/>
        <v>44474.52231957014</v>
      </c>
      <c r="BL20" s="12"/>
      <c r="BM20" s="12">
        <f t="shared" si="21"/>
        <v>-8365.715747718692</v>
      </c>
    </row>
    <row r="25" spans="1:65" x14ac:dyDescent="0.35">
      <c r="B25" s="27" t="s">
        <v>47</v>
      </c>
      <c r="C25" s="27"/>
      <c r="D25" s="27"/>
      <c r="E25" s="27"/>
      <c r="G25" s="27" t="s">
        <v>48</v>
      </c>
      <c r="H25" s="27"/>
      <c r="I25" s="27"/>
      <c r="J25" s="27"/>
      <c r="K25" s="27"/>
    </row>
    <row r="26" spans="1:65" x14ac:dyDescent="0.35">
      <c r="B26" s="3" t="s">
        <v>28</v>
      </c>
      <c r="C26" s="7">
        <f xml:space="preserve"> -0.266*D20^6 + 1.8555*D20^5 - 3.4393*D20^4 - 1.4822*D20^3 + 8.492*D20^2 - 1.321*D20 - 0.0869</f>
        <v>2.5202905749008795</v>
      </c>
      <c r="G26" s="3" t="s">
        <v>30</v>
      </c>
      <c r="H26" s="7">
        <f xml:space="preserve"> -0.129*H20^6 + 1.0756*H20^5 - 3.0752*H20^4 + 3.1771*H20^3 + 0.0649*H20^2 - 0.7917*H20 - 0.1795</f>
        <v>-0.3465336187385254</v>
      </c>
      <c r="Q26" s="14" t="s">
        <v>28</v>
      </c>
      <c r="R26" s="15">
        <f xml:space="preserve"> -0.266*S20^6 + 1.8555*S20^5 - 3.4393*S20^4 - 1.4822*S20^3 + 8.492*S20^2 - 1.321*S20 - 0.0869</f>
        <v>2.6052612100328654</v>
      </c>
      <c r="V26" s="14" t="s">
        <v>30</v>
      </c>
      <c r="W26" s="15">
        <f xml:space="preserve"> -0.129*W20^6 + 1.0756*W20^5 - 3.0752*W20^4 + 3.1771*W20^3 + 0.0649*W20^2 - 0.7917*W20 - 0.1795</f>
        <v>-0.34926747363952898</v>
      </c>
      <c r="AD26" s="14" t="s">
        <v>28</v>
      </c>
      <c r="AE26" s="15">
        <f xml:space="preserve"> -0.266*AF20^6 + 1.8555*AF20^5 - 3.4393*AF20^4 - 1.4822*AF20^3 + 8.492*AF20^2 - 1.321*AF20 - 0.0869</f>
        <v>2.7521790826502461</v>
      </c>
      <c r="AI26" s="14" t="s">
        <v>30</v>
      </c>
      <c r="AJ26" s="15">
        <f xml:space="preserve"> -0.129*AJ20^6 + 1.0756*AJ20^5 - 3.0752*AJ20^4 + 3.1771*AJ20^3 + 0.0649*AJ20^2 - 0.7917*AJ20 - 0.1795</f>
        <v>-0.35234351612610304</v>
      </c>
      <c r="AQ26" s="14" t="s">
        <v>28</v>
      </c>
      <c r="AR26" s="15">
        <f xml:space="preserve"> -0.266*AS20^6 + 1.8555*AS20^5 - 3.4393*AS20^4 - 1.4822*AS20^3 + 8.492*AS20^2 - 1.321*AS20 - 0.0869</f>
        <v>2.9263268344010021</v>
      </c>
      <c r="AV26" s="14" t="s">
        <v>30</v>
      </c>
      <c r="AW26" s="15">
        <f xml:space="preserve"> -0.129*AW20^6 + 1.0756*AW20^5 - 3.0752*AW20^4 + 3.1771*AW20^3 + 0.0649*AW20^2 - 0.7917*AW20 - 0.1795</f>
        <v>-0.35323586688553571</v>
      </c>
      <c r="BD26" s="14" t="s">
        <v>28</v>
      </c>
      <c r="BE26" s="15">
        <f xml:space="preserve"> -0.266*BF20^6 + 1.8555*BF20^5 - 3.4393*BF20^4 - 1.4822*BF20^3 + 8.492*BF20^2 - 1.321*BF20 - 0.0869</f>
        <v>4.0723145881736356</v>
      </c>
      <c r="BI26" s="14" t="s">
        <v>30</v>
      </c>
      <c r="BJ26" s="15">
        <f xml:space="preserve"> -0.129*BJ20^6 + 1.0756*BJ20^5 - 3.0752*BJ20^4 + 3.1771*BJ20^3 + 0.0649*BJ20^2 - 0.7917*BJ20 - 0.1795</f>
        <v>-0.27898175948167597</v>
      </c>
    </row>
    <row r="29" spans="1:65" x14ac:dyDescent="0.35">
      <c r="B29" s="3" t="s">
        <v>31</v>
      </c>
      <c r="C29">
        <f>(I29+I30)*L4</f>
        <v>4.7854985879221301</v>
      </c>
      <c r="H29" s="3" t="s">
        <v>42</v>
      </c>
      <c r="I29" s="6">
        <f>C26*1.2*I6^2*I4*L3/2</f>
        <v>0.10445747474567439</v>
      </c>
      <c r="Q29" s="21" t="s">
        <v>31</v>
      </c>
      <c r="R29" s="12">
        <f>(X29+X30)*Q6</f>
        <v>4.9665418248649615</v>
      </c>
      <c r="W29" s="21" t="s">
        <v>42</v>
      </c>
      <c r="X29" s="13">
        <f>R26*1.2*I$6^2*I$4*I$3/2</f>
        <v>0.10797921865164144</v>
      </c>
      <c r="AD29" s="21" t="s">
        <v>31</v>
      </c>
      <c r="AE29" s="12">
        <f>(AK29+AK30)*AD6</f>
        <v>5.2832078040231663</v>
      </c>
      <c r="AJ29" s="21" t="s">
        <v>42</v>
      </c>
      <c r="AK29" s="13">
        <f>AE26*1.2*I$6^2*I$4*I$3/2</f>
        <v>0.11406846491612101</v>
      </c>
      <c r="AQ29" s="21" t="s">
        <v>31</v>
      </c>
      <c r="AR29" s="12">
        <f>(AX29+AX30)*AQ6</f>
        <v>5.664627389337622</v>
      </c>
      <c r="AW29" s="21" t="s">
        <v>42</v>
      </c>
      <c r="AX29" s="13">
        <f>AR26*1.2*I$6^2*I$4*I$3/2</f>
        <v>0.12128629708265046</v>
      </c>
      <c r="BD29" s="21" t="s">
        <v>31</v>
      </c>
      <c r="BE29" s="12">
        <f>(BK29+BK30)*BD6</f>
        <v>8.3509744931522221</v>
      </c>
      <c r="BJ29" s="21" t="s">
        <v>42</v>
      </c>
      <c r="BK29" s="13">
        <f>BE26*1.2*I$6^2*I$4*I$3/2</f>
        <v>0.16878359284715369</v>
      </c>
    </row>
    <row r="30" spans="1:65" x14ac:dyDescent="0.35">
      <c r="B30" s="3" t="s">
        <v>32</v>
      </c>
      <c r="C30">
        <f>(E20+I20)*D5/2</f>
        <v>21.645679071561233</v>
      </c>
      <c r="H30" s="3" t="s">
        <v>43</v>
      </c>
      <c r="I30" s="6">
        <f>H26*1.2*I6^2*I4*L3/2</f>
        <v>-1.436264020045796E-2</v>
      </c>
      <c r="Q30" s="21" t="s">
        <v>32</v>
      </c>
      <c r="R30" s="12">
        <f>(T20+X20)*Q5/2</f>
        <v>30.882061852351093</v>
      </c>
      <c r="W30" s="21" t="s">
        <v>43</v>
      </c>
      <c r="X30" s="13">
        <f>W26*1.2*I$6^2*I$4*I$3/2</f>
        <v>-1.4475949190351381E-2</v>
      </c>
      <c r="AD30" s="21" t="s">
        <v>32</v>
      </c>
      <c r="AE30" s="12">
        <f>(AG20+AK20)*AD5/2</f>
        <v>45.535942273181199</v>
      </c>
      <c r="AJ30" s="21" t="s">
        <v>43</v>
      </c>
      <c r="AK30" s="13">
        <f>AJ26*1.2*I$6^2*I$4*I$3/2</f>
        <v>-1.4603440692147978E-2</v>
      </c>
      <c r="AQ30" s="21" t="s">
        <v>32</v>
      </c>
      <c r="AR30" s="12">
        <f>(AT20+AX20)*AQ5/2</f>
        <v>233.60180904640396</v>
      </c>
      <c r="AW30" s="21" t="s">
        <v>43</v>
      </c>
      <c r="AX30" s="13">
        <f>AW26*1.2*I$6^2*I$4*I$3/2</f>
        <v>-1.4640425596922855E-2</v>
      </c>
      <c r="BD30" s="21" t="s">
        <v>32</v>
      </c>
      <c r="BE30" s="12">
        <f>(BG20+BK20)*BD5/2</f>
        <v>6043.7496668566182</v>
      </c>
      <c r="BJ30" s="21" t="s">
        <v>43</v>
      </c>
      <c r="BK30" s="13">
        <f>BJ26*1.2*I$6^2*I$4*I$3/2</f>
        <v>-1.1562845326558069E-2</v>
      </c>
    </row>
    <row r="31" spans="1:65" x14ac:dyDescent="0.35">
      <c r="B31" s="3" t="s">
        <v>33</v>
      </c>
      <c r="C31" s="6">
        <f>C29/C30</f>
        <v>0.22108331977486756</v>
      </c>
      <c r="Q31" s="21" t="s">
        <v>33</v>
      </c>
      <c r="R31" s="13">
        <f>R29/R30</f>
        <v>0.16082287020245872</v>
      </c>
      <c r="AD31" s="21" t="s">
        <v>33</v>
      </c>
      <c r="AE31" s="13">
        <f>AE29/AE30</f>
        <v>0.11602280616766239</v>
      </c>
      <c r="AQ31" s="21" t="s">
        <v>33</v>
      </c>
      <c r="AR31" s="13">
        <f>AR29/AR30</f>
        <v>2.4249073294686552E-2</v>
      </c>
      <c r="BD31" s="21" t="s">
        <v>33</v>
      </c>
      <c r="BE31" s="13">
        <f>BE29/BE30</f>
        <v>1.3817538702749748E-3</v>
      </c>
    </row>
  </sheetData>
  <mergeCells count="21">
    <mergeCell ref="B8:E8"/>
    <mergeCell ref="G8:K8"/>
    <mergeCell ref="B25:E25"/>
    <mergeCell ref="G25:K25"/>
    <mergeCell ref="B5:C5"/>
    <mergeCell ref="G5:H5"/>
    <mergeCell ref="G6:H6"/>
    <mergeCell ref="B2:C2"/>
    <mergeCell ref="G2:H2"/>
    <mergeCell ref="B3:C3"/>
    <mergeCell ref="G3:H3"/>
    <mergeCell ref="B4:C4"/>
    <mergeCell ref="G4:H4"/>
    <mergeCell ref="AV8:AZ8"/>
    <mergeCell ref="BD8:BG8"/>
    <mergeCell ref="BI8:BM8"/>
    <mergeCell ref="Q8:T8"/>
    <mergeCell ref="V8:Z8"/>
    <mergeCell ref="AD8:AG8"/>
    <mergeCell ref="AI8:AM8"/>
    <mergeCell ref="AQ8:AT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L1" workbookViewId="0">
      <selection activeCell="S21" sqref="S21"/>
    </sheetView>
  </sheetViews>
  <sheetFormatPr defaultRowHeight="14.5" x14ac:dyDescent="0.35"/>
  <cols>
    <col min="1" max="1" width="10.54296875" customWidth="1"/>
    <col min="2" max="2" width="15.6328125" customWidth="1"/>
    <col min="3" max="3" width="17.1796875" customWidth="1"/>
    <col min="4" max="4" width="16.453125" customWidth="1"/>
    <col min="5" max="5" width="14.08984375" customWidth="1"/>
    <col min="7" max="7" width="17.6328125" customWidth="1"/>
    <col min="8" max="8" width="15.08984375" customWidth="1"/>
    <col min="9" max="9" width="12.36328125" customWidth="1"/>
    <col min="11" max="11" width="13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7" t="s">
        <v>2</v>
      </c>
      <c r="C2" s="27"/>
      <c r="D2">
        <v>20</v>
      </c>
      <c r="E2" t="s">
        <v>3</v>
      </c>
      <c r="G2" s="27" t="s">
        <v>9</v>
      </c>
      <c r="H2" s="27"/>
      <c r="I2">
        <v>0.24</v>
      </c>
      <c r="J2" t="s">
        <v>10</v>
      </c>
      <c r="K2" s="3" t="s">
        <v>14</v>
      </c>
      <c r="L2">
        <v>1.6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7" t="s">
        <v>4</v>
      </c>
      <c r="C3" s="27"/>
      <c r="D3">
        <v>1.2</v>
      </c>
      <c r="E3" t="s">
        <v>5</v>
      </c>
      <c r="G3" s="25" t="s">
        <v>34</v>
      </c>
      <c r="H3" s="26"/>
      <c r="I3" s="12">
        <f>(I2+I2*D4)/4</f>
        <v>0.10199999999999999</v>
      </c>
      <c r="J3" s="12" t="s">
        <v>10</v>
      </c>
      <c r="K3" s="3" t="s">
        <v>34</v>
      </c>
      <c r="L3">
        <f>(I2+I2*D4)/4</f>
        <v>0.10199999999999999</v>
      </c>
      <c r="P3" s="21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7" t="s">
        <v>6</v>
      </c>
      <c r="C4" s="27"/>
      <c r="D4">
        <v>0.7</v>
      </c>
      <c r="G4" s="27" t="s">
        <v>11</v>
      </c>
      <c r="H4" s="27"/>
      <c r="I4">
        <f>(PI()/4)*(I2^2-I2^2*D4^2)</f>
        <v>2.3071856447963442E-2</v>
      </c>
      <c r="J4" t="s">
        <v>13</v>
      </c>
      <c r="K4" s="3" t="s">
        <v>37</v>
      </c>
      <c r="L4">
        <f>I6/L3</f>
        <v>39.837177781155724</v>
      </c>
      <c r="P4" s="21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7" t="s">
        <v>7</v>
      </c>
      <c r="C5" s="27"/>
      <c r="D5">
        <v>0.15</v>
      </c>
      <c r="E5" t="s">
        <v>8</v>
      </c>
      <c r="G5" s="27" t="s">
        <v>36</v>
      </c>
      <c r="H5" s="27"/>
      <c r="I5">
        <f>D5/I4</f>
        <v>6.5014274138846133</v>
      </c>
      <c r="J5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G6" s="27" t="s">
        <v>35</v>
      </c>
      <c r="H6" s="27"/>
      <c r="I6">
        <f>I5/L2</f>
        <v>4.0633921336778833</v>
      </c>
      <c r="J6" t="s">
        <v>12</v>
      </c>
      <c r="Q6">
        <f>L4</f>
        <v>39.837177781155724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39.837177781155724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39.837177781155724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39.837177781155724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3"/>
      <c r="H7" s="3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x14ac:dyDescent="0.35">
      <c r="A8" s="3" t="s">
        <v>16</v>
      </c>
      <c r="B8" s="27" t="s">
        <v>45</v>
      </c>
      <c r="C8" s="27"/>
      <c r="D8" s="27"/>
      <c r="E8" s="27"/>
      <c r="F8" s="3" t="s">
        <v>22</v>
      </c>
      <c r="G8" s="27" t="s">
        <v>46</v>
      </c>
      <c r="H8" s="27"/>
      <c r="I8" s="27"/>
      <c r="J8" s="27"/>
      <c r="K8" s="27"/>
      <c r="P8" s="21"/>
      <c r="Q8" s="24"/>
      <c r="R8" s="24"/>
      <c r="S8" s="24"/>
      <c r="T8" s="24"/>
      <c r="U8" s="21"/>
      <c r="V8" s="24"/>
      <c r="W8" s="24"/>
      <c r="X8" s="24"/>
      <c r="Y8" s="24"/>
      <c r="Z8" s="24"/>
      <c r="AC8" s="21"/>
      <c r="AD8" s="24"/>
      <c r="AE8" s="24"/>
      <c r="AF8" s="24"/>
      <c r="AG8" s="24"/>
      <c r="AH8" s="21"/>
      <c r="AI8" s="24"/>
      <c r="AJ8" s="24"/>
      <c r="AK8" s="24"/>
      <c r="AL8" s="24"/>
      <c r="AM8" s="24"/>
      <c r="AP8" s="21"/>
      <c r="AQ8" s="24"/>
      <c r="AR8" s="24"/>
      <c r="AS8" s="24"/>
      <c r="AT8" s="24"/>
      <c r="AU8" s="21"/>
      <c r="AV8" s="24"/>
      <c r="AW8" s="24"/>
      <c r="AX8" s="24"/>
      <c r="AY8" s="24"/>
      <c r="AZ8" s="24"/>
      <c r="BC8" s="21"/>
      <c r="BD8" s="24"/>
      <c r="BE8" s="24"/>
      <c r="BF8" s="24"/>
      <c r="BG8" s="24"/>
      <c r="BH8" s="21"/>
      <c r="BI8" s="24"/>
      <c r="BJ8" s="24"/>
      <c r="BK8" s="24"/>
      <c r="BL8" s="24"/>
      <c r="BM8" s="24"/>
    </row>
    <row r="9" spans="1:65" x14ac:dyDescent="0.35">
      <c r="A9" s="3"/>
      <c r="F9" s="3"/>
      <c r="G9" s="3"/>
      <c r="H9" s="3"/>
      <c r="P9" s="22"/>
      <c r="U9" s="22"/>
      <c r="V9" s="22"/>
      <c r="W9" s="22"/>
      <c r="AC9" s="22"/>
      <c r="AH9" s="22"/>
      <c r="AI9" s="22"/>
      <c r="AJ9" s="22"/>
      <c r="AP9" s="22"/>
      <c r="AU9" s="22"/>
      <c r="AV9" s="22"/>
      <c r="AW9" s="22"/>
      <c r="BC9" s="22"/>
      <c r="BH9" s="22"/>
      <c r="BI9" s="22"/>
      <c r="BJ9" s="22"/>
    </row>
    <row r="10" spans="1:65" x14ac:dyDescent="0.35">
      <c r="A10" s="3" t="s">
        <v>16</v>
      </c>
      <c r="B10" s="7">
        <f>C20</f>
        <v>6.7932349204137319</v>
      </c>
      <c r="F10" s="3" t="s">
        <v>22</v>
      </c>
      <c r="G10" s="8">
        <f>G20</f>
        <v>9.8134476497276637</v>
      </c>
      <c r="H10" s="3"/>
      <c r="P10" s="21" t="s">
        <v>16</v>
      </c>
      <c r="Q10" s="10">
        <f>R20</f>
        <v>6.9391479847793818</v>
      </c>
      <c r="U10" s="21" t="s">
        <v>22</v>
      </c>
      <c r="V10" s="9">
        <f>V20</f>
        <v>9.5057745400050884</v>
      </c>
      <c r="W10" s="22"/>
      <c r="AC10" s="21" t="s">
        <v>16</v>
      </c>
      <c r="AD10" s="10">
        <f>AE20</f>
        <v>7.1881821352843742</v>
      </c>
      <c r="AH10" s="21" t="s">
        <v>22</v>
      </c>
      <c r="AI10" s="9">
        <f>AI20</f>
        <v>8.9470631505749978</v>
      </c>
      <c r="AJ10" s="22"/>
      <c r="AP10" s="21" t="s">
        <v>16</v>
      </c>
      <c r="AQ10" s="10">
        <f>AR20</f>
        <v>7.4640245190912271</v>
      </c>
      <c r="AU10" s="21" t="s">
        <v>22</v>
      </c>
      <c r="AV10" s="9">
        <f>AV20</f>
        <v>8.27315411382048</v>
      </c>
      <c r="AW10" s="22"/>
      <c r="BC10" s="21" t="s">
        <v>16</v>
      </c>
      <c r="BD10" s="10">
        <f>BE20</f>
        <v>8.9859990905171987</v>
      </c>
      <c r="BH10" s="21" t="s">
        <v>22</v>
      </c>
      <c r="BI10" s="9">
        <f>BI20</f>
        <v>3.0709080214609008</v>
      </c>
      <c r="BJ10" s="22"/>
    </row>
    <row r="13" spans="1:65" x14ac:dyDescent="0.35">
      <c r="A13" s="3" t="s">
        <v>14</v>
      </c>
      <c r="B13" s="3" t="s">
        <v>26</v>
      </c>
      <c r="C13" s="3" t="s">
        <v>17</v>
      </c>
      <c r="D13" s="3" t="s">
        <v>18</v>
      </c>
      <c r="E13" s="3" t="s">
        <v>20</v>
      </c>
      <c r="F13" s="3"/>
      <c r="G13" s="3" t="s">
        <v>39</v>
      </c>
      <c r="H13" s="3" t="s">
        <v>40</v>
      </c>
      <c r="I13" s="3" t="s">
        <v>20</v>
      </c>
      <c r="J13" s="3"/>
      <c r="K13" s="3"/>
      <c r="P13" s="21" t="s">
        <v>14</v>
      </c>
      <c r="Q13" s="21" t="s">
        <v>26</v>
      </c>
      <c r="R13" s="21" t="s">
        <v>17</v>
      </c>
      <c r="S13" s="21" t="s">
        <v>18</v>
      </c>
      <c r="T13" s="21" t="s">
        <v>20</v>
      </c>
      <c r="U13" s="22"/>
      <c r="V13" s="21" t="s">
        <v>39</v>
      </c>
      <c r="W13" s="21" t="s">
        <v>40</v>
      </c>
      <c r="X13" s="21" t="s">
        <v>20</v>
      </c>
      <c r="Y13" s="21"/>
      <c r="Z13" s="21"/>
      <c r="AC13" s="21" t="s">
        <v>14</v>
      </c>
      <c r="AD13" s="21" t="s">
        <v>26</v>
      </c>
      <c r="AE13" s="21" t="s">
        <v>17</v>
      </c>
      <c r="AF13" s="21" t="s">
        <v>18</v>
      </c>
      <c r="AG13" s="21" t="s">
        <v>20</v>
      </c>
      <c r="AH13" s="22"/>
      <c r="AI13" s="21" t="s">
        <v>39</v>
      </c>
      <c r="AJ13" s="21" t="s">
        <v>40</v>
      </c>
      <c r="AK13" s="21" t="s">
        <v>20</v>
      </c>
      <c r="AL13" s="21"/>
      <c r="AM13" s="21"/>
      <c r="AP13" s="21" t="s">
        <v>14</v>
      </c>
      <c r="AQ13" s="21" t="s">
        <v>26</v>
      </c>
      <c r="AR13" s="21" t="s">
        <v>17</v>
      </c>
      <c r="AS13" s="21" t="s">
        <v>18</v>
      </c>
      <c r="AT13" s="21" t="s">
        <v>20</v>
      </c>
      <c r="AU13" s="22"/>
      <c r="AV13" s="21" t="s">
        <v>39</v>
      </c>
      <c r="AW13" s="21" t="s">
        <v>40</v>
      </c>
      <c r="AX13" s="21" t="s">
        <v>20</v>
      </c>
      <c r="AY13" s="21"/>
      <c r="AZ13" s="21"/>
      <c r="BC13" s="21" t="s">
        <v>14</v>
      </c>
      <c r="BD13" s="21" t="s">
        <v>26</v>
      </c>
      <c r="BE13" s="21" t="s">
        <v>17</v>
      </c>
      <c r="BF13" s="21" t="s">
        <v>18</v>
      </c>
      <c r="BG13" s="21" t="s">
        <v>20</v>
      </c>
      <c r="BH13" s="22"/>
      <c r="BI13" s="21" t="s">
        <v>39</v>
      </c>
      <c r="BJ13" s="21" t="s">
        <v>40</v>
      </c>
      <c r="BK13" s="21" t="s">
        <v>20</v>
      </c>
      <c r="BL13" s="21"/>
      <c r="BM13" s="21"/>
    </row>
    <row r="14" spans="1:65" x14ac:dyDescent="0.35">
      <c r="A14" s="5" t="s">
        <v>44</v>
      </c>
      <c r="B14" s="3" t="s">
        <v>15</v>
      </c>
      <c r="C14" s="3" t="s">
        <v>16</v>
      </c>
      <c r="D14" s="5" t="s">
        <v>19</v>
      </c>
      <c r="E14" s="3" t="s">
        <v>21</v>
      </c>
      <c r="F14" s="3"/>
      <c r="G14" s="3" t="s">
        <v>22</v>
      </c>
      <c r="H14" s="5" t="s">
        <v>23</v>
      </c>
      <c r="I14" s="3" t="s">
        <v>24</v>
      </c>
      <c r="J14" s="3"/>
      <c r="K14" s="3" t="s">
        <v>41</v>
      </c>
      <c r="P14" s="17" t="s">
        <v>44</v>
      </c>
      <c r="Q14" s="21" t="s">
        <v>15</v>
      </c>
      <c r="R14" s="21" t="s">
        <v>16</v>
      </c>
      <c r="S14" s="17" t="s">
        <v>19</v>
      </c>
      <c r="T14" s="21" t="s">
        <v>21</v>
      </c>
      <c r="U14" s="22"/>
      <c r="V14" s="21" t="s">
        <v>22</v>
      </c>
      <c r="W14" s="17" t="s">
        <v>23</v>
      </c>
      <c r="X14" s="21" t="s">
        <v>24</v>
      </c>
      <c r="Y14" s="21"/>
      <c r="Z14" s="21" t="s">
        <v>41</v>
      </c>
      <c r="AC14" s="17" t="s">
        <v>44</v>
      </c>
      <c r="AD14" s="21" t="s">
        <v>15</v>
      </c>
      <c r="AE14" s="21" t="s">
        <v>16</v>
      </c>
      <c r="AF14" s="17" t="s">
        <v>19</v>
      </c>
      <c r="AG14" s="21" t="s">
        <v>21</v>
      </c>
      <c r="AH14" s="22"/>
      <c r="AI14" s="21" t="s">
        <v>22</v>
      </c>
      <c r="AJ14" s="17" t="s">
        <v>23</v>
      </c>
      <c r="AK14" s="21" t="s">
        <v>24</v>
      </c>
      <c r="AL14" s="21"/>
      <c r="AM14" s="21" t="s">
        <v>41</v>
      </c>
      <c r="AP14" s="17" t="s">
        <v>44</v>
      </c>
      <c r="AQ14" s="21" t="s">
        <v>15</v>
      </c>
      <c r="AR14" s="21" t="s">
        <v>16</v>
      </c>
      <c r="AS14" s="17" t="s">
        <v>19</v>
      </c>
      <c r="AT14" s="21" t="s">
        <v>21</v>
      </c>
      <c r="AU14" s="22"/>
      <c r="AV14" s="21" t="s">
        <v>22</v>
      </c>
      <c r="AW14" s="17" t="s">
        <v>23</v>
      </c>
      <c r="AX14" s="21" t="s">
        <v>24</v>
      </c>
      <c r="AY14" s="21"/>
      <c r="AZ14" s="21" t="s">
        <v>41</v>
      </c>
      <c r="BC14" s="17" t="s">
        <v>44</v>
      </c>
      <c r="BD14" s="21" t="s">
        <v>15</v>
      </c>
      <c r="BE14" s="21" t="s">
        <v>16</v>
      </c>
      <c r="BF14" s="17" t="s">
        <v>19</v>
      </c>
      <c r="BG14" s="21" t="s">
        <v>21</v>
      </c>
      <c r="BH14" s="22"/>
      <c r="BI14" s="21" t="s">
        <v>22</v>
      </c>
      <c r="BJ14" s="17" t="s">
        <v>23</v>
      </c>
      <c r="BK14" s="21" t="s">
        <v>24</v>
      </c>
      <c r="BL14" s="21"/>
      <c r="BM14" s="21" t="s">
        <v>41</v>
      </c>
    </row>
    <row r="15" spans="1:65" x14ac:dyDescent="0.35">
      <c r="A15">
        <v>1.6</v>
      </c>
      <c r="B15">
        <v>4.0633921339999999</v>
      </c>
      <c r="C15">
        <f t="shared" ref="C15:C20" si="0" xml:space="preserve"> -0.3078*D15^6 + 2.2651*D15^5 - 4.751*D15^4 + 0.2832*D15^3 + 5.9876*D15^2 + 3.6672*D15 - 0.2951</f>
        <v>0.67321313279999995</v>
      </c>
      <c r="D15">
        <v>0.2</v>
      </c>
      <c r="E15">
        <f t="shared" ref="E15:E20" si="1">1.2*B15^2*C15*(D15^2+1)/2</f>
        <v>6.9360887300347756</v>
      </c>
      <c r="G15">
        <f t="shared" ref="G15:G20" si="2" xml:space="preserve"> 0.9808*H15^6 - 9.1296*H15^5 + 32.097*H15^4 - 52.719*H15^3 + 35.366*H15^2 + 6.8355*H15 + 0.7557</f>
        <v>16.569448204799997</v>
      </c>
      <c r="H15">
        <f t="shared" ref="H15:H20" si="3">A15-D15</f>
        <v>1.4000000000000001</v>
      </c>
      <c r="I15">
        <f t="shared" ref="I15:I20" si="4">1.2*B15^2*G15*(H15^2+1)/2</f>
        <v>485.8793908474417</v>
      </c>
      <c r="K15">
        <f t="shared" ref="K15:K20" si="5">E15-I15</f>
        <v>-478.94330211740692</v>
      </c>
      <c r="P15">
        <v>1.6</v>
      </c>
      <c r="Q15">
        <v>4.0633921339999999</v>
      </c>
      <c r="R15" s="12">
        <f t="shared" ref="R15:R20" si="6" xml:space="preserve"> -0.3078*S15^6 + 2.2651*S15^5 - 4.751*S15^4 + 0.2832*S15^3 + 5.9876*S15^2 + 3.6672*S15 - 0.2951</f>
        <v>0.67321313279999995</v>
      </c>
      <c r="S15">
        <v>0.2</v>
      </c>
      <c r="T15" s="12">
        <f>(1.2*Q15^2*R15*(S15^2+1)/2) + Q$4</f>
        <v>62.40719376739802</v>
      </c>
      <c r="V15" s="12">
        <f t="shared" ref="V15:V20" si="7" xml:space="preserve"> 0.9808*W15^6 - 9.1296*W15^5 + 32.097*W15^4 - 52.719*W15^3 + 35.366*W15^2 + 6.8355*W15 + 0.7557</f>
        <v>16.569448204799997</v>
      </c>
      <c r="W15" s="12">
        <f t="shared" ref="W15:W20" si="8">P15-S15</f>
        <v>1.4000000000000001</v>
      </c>
      <c r="X15" s="12">
        <f>1.2*Q15^2*V15*(W15^2+1)/2 + Q$3</f>
        <v>554.66167818239308</v>
      </c>
      <c r="Y15" s="12"/>
      <c r="Z15" s="12">
        <f t="shared" ref="Z15:Z20" si="9">T15-X15</f>
        <v>-492.25448441499503</v>
      </c>
      <c r="AC15">
        <v>1.6</v>
      </c>
      <c r="AD15">
        <v>4.0633921339999999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150.21588193653133</v>
      </c>
      <c r="AI15" s="12">
        <f t="shared" ref="AI15:AI20" si="11" xml:space="preserve"> 0.9808*AJ15^6 - 9.1296*AJ15^5 + 32.097*AJ15^4 - 52.719*AJ15^3 + 35.366*AJ15^2 + 6.8355*AJ15 + 0.7557</f>
        <v>16.569448204799997</v>
      </c>
      <c r="AJ15" s="12">
        <f t="shared" ref="AJ15:AJ20" si="12">AC15-AF15</f>
        <v>1.4000000000000001</v>
      </c>
      <c r="AK15" s="12">
        <f>1.2*AD15^2*AI15*(AJ15^2+1)/2 + AD$3</f>
        <v>663.54147093370693</v>
      </c>
      <c r="AL15" s="12"/>
      <c r="AM15" s="12">
        <f t="shared" ref="AM15:AM20" si="13">AG15-AK15</f>
        <v>-513.3255889971756</v>
      </c>
      <c r="AP15">
        <v>1.6</v>
      </c>
      <c r="AQ15">
        <v>4.0633921339999999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1269.9164078650065</v>
      </c>
      <c r="AV15" s="12">
        <f t="shared" ref="AV15:AV20" si="15" xml:space="preserve"> 0.9808*AW15^6 - 9.1296*AW15^5 + 32.097*AW15^4 - 52.719*AW15^3 + 35.366*AW15^2 + 6.8355*AW15 + 0.7557</f>
        <v>16.569448204799997</v>
      </c>
      <c r="AW15" s="12">
        <f t="shared" ref="AW15:AW20" si="16">AP15-AS15</f>
        <v>1.4000000000000001</v>
      </c>
      <c r="AX15" s="12">
        <f>1.2*AQ15^2*AV15*(AW15^2+1)/2 + AQ$3</f>
        <v>2051.9321159665355</v>
      </c>
      <c r="AY15" s="12"/>
      <c r="AZ15" s="12">
        <f t="shared" ref="AZ15:AZ20" si="17">AT15-AX15</f>
        <v>-782.01570810152907</v>
      </c>
      <c r="BC15">
        <v>1.6</v>
      </c>
      <c r="BD15">
        <v>4.0633921339999999</v>
      </c>
      <c r="BE15" s="12">
        <f t="shared" ref="BE15:BE20" si="18" xml:space="preserve"> -0.3078*BF15^6 + 2.2651*BF15^5 - 4.751*BF15^4 + 0.2832*BF15^3 + 5.9876*BF15^2 + 3.6672*BF15 - 0.2951</f>
        <v>0.67321313279999995</v>
      </c>
      <c r="BF15">
        <v>0.2</v>
      </c>
      <c r="BG15" s="12">
        <f>(1.2*BD15^2*BE15*(BF15^2+1)/2) + BD$4</f>
        <v>35842.390643563769</v>
      </c>
      <c r="BI15" s="12">
        <f t="shared" ref="BI15:BI20" si="19" xml:space="preserve"> 0.9808*BJ15^6 - 9.1296*BJ15^5 + 32.097*BJ15^4 - 52.719*BJ15^3 + 35.366*BJ15^2 + 6.8355*BJ15 + 0.7557</f>
        <v>16.569448204799997</v>
      </c>
      <c r="BJ15" s="12">
        <f t="shared" ref="BJ15:BJ20" si="20">BC15-BF15</f>
        <v>1.4000000000000001</v>
      </c>
      <c r="BK15" s="12">
        <f>1.2*BD15^2*BI15*(BJ15^2+1)/2 + BD$3</f>
        <v>44920.62664004934</v>
      </c>
      <c r="BL15" s="12"/>
      <c r="BM15" s="12">
        <f t="shared" ref="BM15:BM20" si="21">BG15-BK15</f>
        <v>-9078.2359964855714</v>
      </c>
    </row>
    <row r="16" spans="1:65" x14ac:dyDescent="0.35">
      <c r="A16">
        <v>1.6</v>
      </c>
      <c r="B16">
        <v>4.0633921339999999</v>
      </c>
      <c r="C16">
        <f t="shared" si="0"/>
        <v>5.3312528447999998</v>
      </c>
      <c r="D16">
        <v>0.8</v>
      </c>
      <c r="E16">
        <f t="shared" si="1"/>
        <v>86.616743121008867</v>
      </c>
      <c r="G16">
        <f t="shared" si="2"/>
        <v>12.278666707200003</v>
      </c>
      <c r="H16">
        <f t="shared" si="3"/>
        <v>0.8</v>
      </c>
      <c r="I16">
        <f t="shared" si="4"/>
        <v>199.49121735679464</v>
      </c>
      <c r="K16">
        <f t="shared" si="5"/>
        <v>-112.87447423578577</v>
      </c>
      <c r="P16">
        <v>1.6</v>
      </c>
      <c r="Q16">
        <v>4.0633921339999999</v>
      </c>
      <c r="R16" s="12">
        <f t="shared" si="6"/>
        <v>5.3312528447999998</v>
      </c>
      <c r="S16">
        <v>0.8</v>
      </c>
      <c r="T16" s="12">
        <f t="shared" ref="T16:T20" si="22">(1.2*Q16^2*R16*(S16^2+1)/2) + Q$4</f>
        <v>142.08784815837211</v>
      </c>
      <c r="V16" s="12">
        <f t="shared" si="7"/>
        <v>12.278666707200003</v>
      </c>
      <c r="W16" s="12">
        <f t="shared" si="8"/>
        <v>0.8</v>
      </c>
      <c r="X16" s="12">
        <f t="shared" ref="X16:X20" si="23">1.2*Q16^2*V16*(W16^2+1)/2 + Q$3</f>
        <v>268.27350469174598</v>
      </c>
      <c r="Y16" s="12"/>
      <c r="Z16" s="12">
        <f t="shared" si="9"/>
        <v>-126.18565653337387</v>
      </c>
      <c r="AC16">
        <v>1.6</v>
      </c>
      <c r="AD16">
        <v>4.0633921339999999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155.13096905608981</v>
      </c>
      <c r="AI16" s="12">
        <f t="shared" si="11"/>
        <v>16.243980555273364</v>
      </c>
      <c r="AJ16" s="12">
        <f t="shared" si="12"/>
        <v>1.33</v>
      </c>
      <c r="AK16" s="12">
        <f t="shared" ref="AK16:AK20" si="25">1.2*AD16^2*AI16*(AJ16^2+1)/2 + AD$3</f>
        <v>623.24491650380355</v>
      </c>
      <c r="AL16" s="12"/>
      <c r="AM16" s="12">
        <f t="shared" si="13"/>
        <v>-468.11394744771371</v>
      </c>
      <c r="AP16">
        <v>1.6</v>
      </c>
      <c r="AQ16">
        <v>4.0633921339999999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1274.8314949845651</v>
      </c>
      <c r="AV16" s="12">
        <f t="shared" si="15"/>
        <v>16.243980555273364</v>
      </c>
      <c r="AW16" s="12">
        <f t="shared" si="16"/>
        <v>1.33</v>
      </c>
      <c r="AX16" s="12">
        <f t="shared" ref="AX16:AX20" si="27">1.2*AQ16^2*AV16*(AW16^2+1)/2 + AQ$3</f>
        <v>2011.6355615366324</v>
      </c>
      <c r="AY16" s="12"/>
      <c r="AZ16" s="12">
        <f t="shared" si="17"/>
        <v>-736.8040665520673</v>
      </c>
      <c r="BC16">
        <v>1.6</v>
      </c>
      <c r="BD16">
        <v>4.0633921339999999</v>
      </c>
      <c r="BE16" s="12">
        <f t="shared" si="18"/>
        <v>5.3312528447999998</v>
      </c>
      <c r="BF16">
        <v>0.8</v>
      </c>
      <c r="BG16" s="12">
        <f t="shared" ref="BG16:BG20" si="28">(1.2*BD16^2*BE16*(BF16^2+1)/2) + BD$4</f>
        <v>35922.071297954746</v>
      </c>
      <c r="BI16" s="12">
        <f t="shared" si="19"/>
        <v>12.278666707200003</v>
      </c>
      <c r="BJ16" s="12">
        <f t="shared" si="20"/>
        <v>0.8</v>
      </c>
      <c r="BK16" s="12">
        <f t="shared" ref="BK16:BK20" si="29">1.2*BD16^2*BI16*(BJ16^2+1)/2 + BD$3</f>
        <v>44634.238466558694</v>
      </c>
      <c r="BL16" s="12"/>
      <c r="BM16" s="12">
        <f t="shared" si="21"/>
        <v>-8712.1671686039481</v>
      </c>
    </row>
    <row r="17" spans="1:65" x14ac:dyDescent="0.35">
      <c r="A17">
        <v>1.6</v>
      </c>
      <c r="B17">
        <v>4.0633921339999999</v>
      </c>
      <c r="C17">
        <f t="shared" si="0"/>
        <v>6.8491999999999997</v>
      </c>
      <c r="D17">
        <v>1</v>
      </c>
      <c r="E17">
        <f t="shared" si="1"/>
        <v>135.70584860743898</v>
      </c>
      <c r="G17">
        <f t="shared" si="2"/>
        <v>9.6970697088000009</v>
      </c>
      <c r="H17">
        <f t="shared" si="3"/>
        <v>0.60000000000000009</v>
      </c>
      <c r="I17">
        <f t="shared" si="4"/>
        <v>130.64961896425464</v>
      </c>
      <c r="K17">
        <f t="shared" si="5"/>
        <v>5.0562296431843379</v>
      </c>
      <c r="P17">
        <v>1.6</v>
      </c>
      <c r="Q17">
        <v>4.0633921339999999</v>
      </c>
      <c r="R17" s="12">
        <f t="shared" si="6"/>
        <v>6.8491999999999997</v>
      </c>
      <c r="S17">
        <v>1</v>
      </c>
      <c r="T17" s="12">
        <f t="shared" si="22"/>
        <v>191.17695364480221</v>
      </c>
      <c r="V17" s="12">
        <f t="shared" si="7"/>
        <v>9.6970697088000009</v>
      </c>
      <c r="W17" s="12">
        <f t="shared" si="8"/>
        <v>0.60000000000000009</v>
      </c>
      <c r="X17" s="12">
        <f t="shared" si="23"/>
        <v>199.43190629920599</v>
      </c>
      <c r="Y17" s="12"/>
      <c r="Z17" s="12">
        <f t="shared" si="9"/>
        <v>-8.2549526544037803</v>
      </c>
      <c r="AC17">
        <v>1.6</v>
      </c>
      <c r="AD17">
        <v>4.0633921339999999</v>
      </c>
      <c r="AE17" s="12">
        <f t="shared" si="10"/>
        <v>1.3183871067999997</v>
      </c>
      <c r="AF17" s="12">
        <v>0.3</v>
      </c>
      <c r="AG17" s="12">
        <f t="shared" si="24"/>
        <v>157.51612714493655</v>
      </c>
      <c r="AI17" s="12">
        <f t="shared" si="11"/>
        <v>16.09555723919998</v>
      </c>
      <c r="AJ17" s="12">
        <f t="shared" si="12"/>
        <v>1.3</v>
      </c>
      <c r="AK17" s="12">
        <f t="shared" si="25"/>
        <v>606.59266855934243</v>
      </c>
      <c r="AL17" s="12"/>
      <c r="AM17" s="12">
        <f t="shared" si="13"/>
        <v>-449.07654141440588</v>
      </c>
      <c r="AP17">
        <v>1.6</v>
      </c>
      <c r="AQ17">
        <v>4.0633921339999999</v>
      </c>
      <c r="AR17" s="12">
        <f t="shared" si="14"/>
        <v>1.3183871067999997</v>
      </c>
      <c r="AS17" s="12">
        <v>0.3</v>
      </c>
      <c r="AT17" s="12">
        <f t="shared" si="26"/>
        <v>1277.2166530734116</v>
      </c>
      <c r="AV17" s="12">
        <f t="shared" si="15"/>
        <v>16.09555723919998</v>
      </c>
      <c r="AW17" s="12">
        <f t="shared" si="16"/>
        <v>1.3</v>
      </c>
      <c r="AX17" s="12">
        <f t="shared" si="27"/>
        <v>1994.9833135921713</v>
      </c>
      <c r="AY17" s="12"/>
      <c r="AZ17" s="12">
        <f t="shared" si="17"/>
        <v>-717.76666051875964</v>
      </c>
      <c r="BC17">
        <v>1.6</v>
      </c>
      <c r="BD17">
        <v>4.0633921339999999</v>
      </c>
      <c r="BE17" s="12">
        <f t="shared" si="18"/>
        <v>6.8491999999999997</v>
      </c>
      <c r="BF17">
        <v>1</v>
      </c>
      <c r="BG17" s="12">
        <f t="shared" si="28"/>
        <v>35971.160403441172</v>
      </c>
      <c r="BI17" s="12">
        <f t="shared" si="19"/>
        <v>9.6970697088000009</v>
      </c>
      <c r="BJ17" s="12">
        <f t="shared" si="20"/>
        <v>0.60000000000000009</v>
      </c>
      <c r="BK17" s="12">
        <f t="shared" si="29"/>
        <v>44565.396868166157</v>
      </c>
      <c r="BL17" s="12"/>
      <c r="BM17" s="12">
        <f t="shared" si="21"/>
        <v>-8594.2364647249851</v>
      </c>
    </row>
    <row r="18" spans="1:65" x14ac:dyDescent="0.35">
      <c r="A18">
        <v>1.6</v>
      </c>
      <c r="B18">
        <v>4.0633921339999999</v>
      </c>
      <c r="C18">
        <f t="shared" si="0"/>
        <v>6.7084301982417394</v>
      </c>
      <c r="D18">
        <v>0.98</v>
      </c>
      <c r="E18">
        <f t="shared" si="1"/>
        <v>130.28497098365025</v>
      </c>
      <c r="G18">
        <f t="shared" si="2"/>
        <v>9.9860641746780665</v>
      </c>
      <c r="H18">
        <f t="shared" si="3"/>
        <v>0.62000000000000011</v>
      </c>
      <c r="I18">
        <f t="shared" si="4"/>
        <v>136.95713573981672</v>
      </c>
      <c r="K18">
        <f t="shared" si="5"/>
        <v>-6.6721647561664668</v>
      </c>
      <c r="P18">
        <v>1.6</v>
      </c>
      <c r="Q18">
        <v>4.0633921339999999</v>
      </c>
      <c r="R18" s="12">
        <f t="shared" si="6"/>
        <v>6.7084301982417394</v>
      </c>
      <c r="S18">
        <v>0.98</v>
      </c>
      <c r="T18" s="12">
        <f t="shared" si="22"/>
        <v>185.75607602101348</v>
      </c>
      <c r="V18" s="12">
        <f t="shared" si="7"/>
        <v>9.9860641746780665</v>
      </c>
      <c r="W18" s="12">
        <f t="shared" si="8"/>
        <v>0.62000000000000011</v>
      </c>
      <c r="X18" s="12">
        <f t="shared" si="23"/>
        <v>205.73942307476807</v>
      </c>
      <c r="Y18" s="12"/>
      <c r="Z18" s="12">
        <f t="shared" si="9"/>
        <v>-19.983347053754585</v>
      </c>
      <c r="AC18">
        <v>1.6</v>
      </c>
      <c r="AD18">
        <v>4.0633921339999999</v>
      </c>
      <c r="AE18" s="12">
        <f t="shared" si="10"/>
        <v>1.6740794179968745</v>
      </c>
      <c r="AF18" s="12">
        <v>0.35</v>
      </c>
      <c r="AG18" s="12">
        <f t="shared" si="24"/>
        <v>161.89599715311175</v>
      </c>
      <c r="AI18" s="12">
        <f t="shared" si="11"/>
        <v>15.834596484374998</v>
      </c>
      <c r="AJ18" s="12">
        <f t="shared" si="12"/>
        <v>1.25</v>
      </c>
      <c r="AK18" s="12">
        <f t="shared" si="25"/>
        <v>579.63759129563846</v>
      </c>
      <c r="AL18" s="12"/>
      <c r="AM18" s="12">
        <f t="shared" si="13"/>
        <v>-417.74159414252671</v>
      </c>
      <c r="AP18">
        <v>1.6</v>
      </c>
      <c r="AQ18">
        <v>4.0633921339999999</v>
      </c>
      <c r="AR18" s="12">
        <f t="shared" si="14"/>
        <v>1.6740794179968745</v>
      </c>
      <c r="AS18" s="12">
        <v>0.35</v>
      </c>
      <c r="AT18" s="12">
        <f t="shared" si="26"/>
        <v>1281.5965230815871</v>
      </c>
      <c r="AV18" s="12">
        <f t="shared" si="15"/>
        <v>15.834596484374998</v>
      </c>
      <c r="AW18" s="12">
        <f t="shared" si="16"/>
        <v>1.25</v>
      </c>
      <c r="AX18" s="12">
        <f t="shared" si="27"/>
        <v>1968.0282363284673</v>
      </c>
      <c r="AY18" s="12"/>
      <c r="AZ18" s="12">
        <f t="shared" si="17"/>
        <v>-686.43171324688024</v>
      </c>
      <c r="BC18">
        <v>1.6</v>
      </c>
      <c r="BD18">
        <v>4.0633921339999999</v>
      </c>
      <c r="BE18" s="12">
        <f t="shared" si="18"/>
        <v>6.7084301982417394</v>
      </c>
      <c r="BF18">
        <v>0.98</v>
      </c>
      <c r="BG18" s="12">
        <f t="shared" si="28"/>
        <v>35965.739525817386</v>
      </c>
      <c r="BI18" s="12">
        <f t="shared" si="19"/>
        <v>9.9860641746780665</v>
      </c>
      <c r="BJ18" s="12">
        <f t="shared" si="20"/>
        <v>0.62000000000000011</v>
      </c>
      <c r="BK18" s="12">
        <f t="shared" si="29"/>
        <v>44571.704384941717</v>
      </c>
      <c r="BL18" s="12"/>
      <c r="BM18" s="12">
        <f t="shared" si="21"/>
        <v>-8605.9648591243313</v>
      </c>
    </row>
    <row r="19" spans="1:65" x14ac:dyDescent="0.35">
      <c r="A19">
        <v>1.6</v>
      </c>
      <c r="B19">
        <v>4.0633921339999999</v>
      </c>
      <c r="C19">
        <f t="shared" si="0"/>
        <v>6.7791717653328618</v>
      </c>
      <c r="D19">
        <v>0.99</v>
      </c>
      <c r="E19">
        <f t="shared" si="1"/>
        <v>132.98188450625602</v>
      </c>
      <c r="G19">
        <f t="shared" si="2"/>
        <v>9.8423803909823064</v>
      </c>
      <c r="H19">
        <f t="shared" si="3"/>
        <v>0.6100000000000001</v>
      </c>
      <c r="I19">
        <f t="shared" si="4"/>
        <v>133.78722063250262</v>
      </c>
      <c r="K19">
        <f t="shared" si="5"/>
        <v>-0.80533612624660122</v>
      </c>
      <c r="P19">
        <v>1.6</v>
      </c>
      <c r="Q19">
        <v>4.0633921339999999</v>
      </c>
      <c r="R19" s="12">
        <f t="shared" si="6"/>
        <v>6.7791717653328618</v>
      </c>
      <c r="S19">
        <v>0.99</v>
      </c>
      <c r="T19" s="12">
        <f t="shared" si="22"/>
        <v>188.45298954361925</v>
      </c>
      <c r="V19" s="12">
        <f t="shared" si="7"/>
        <v>9.8423803909823064</v>
      </c>
      <c r="W19" s="12">
        <f t="shared" si="8"/>
        <v>0.6100000000000001</v>
      </c>
      <c r="X19" s="12">
        <f t="shared" si="23"/>
        <v>202.569507967454</v>
      </c>
      <c r="Y19" s="12"/>
      <c r="Z19" s="12">
        <f t="shared" si="9"/>
        <v>-14.116518423834748</v>
      </c>
      <c r="AC19">
        <v>1.6</v>
      </c>
      <c r="AD19">
        <v>4.0633921339999999</v>
      </c>
      <c r="AE19" s="12">
        <f t="shared" si="10"/>
        <v>1.7475255629627389</v>
      </c>
      <c r="AF19" s="12">
        <v>0.36</v>
      </c>
      <c r="AG19" s="12">
        <f t="shared" si="24"/>
        <v>162.83565424445089</v>
      </c>
      <c r="AI19" s="12">
        <f t="shared" si="11"/>
        <v>15.780194776923338</v>
      </c>
      <c r="AJ19" s="12">
        <f t="shared" si="12"/>
        <v>1.2400000000000002</v>
      </c>
      <c r="AK19" s="12">
        <f t="shared" si="25"/>
        <v>574.36394906966655</v>
      </c>
      <c r="AL19" s="12"/>
      <c r="AM19" s="12">
        <f t="shared" si="13"/>
        <v>-411.52829482521565</v>
      </c>
      <c r="AP19">
        <v>1.6</v>
      </c>
      <c r="AQ19">
        <v>4.0633921339999999</v>
      </c>
      <c r="AR19" s="12">
        <f t="shared" si="14"/>
        <v>1.7475255629627389</v>
      </c>
      <c r="AS19" s="12">
        <v>0.36</v>
      </c>
      <c r="AT19" s="12">
        <f t="shared" si="26"/>
        <v>1282.5361801729262</v>
      </c>
      <c r="AV19" s="12">
        <f t="shared" si="15"/>
        <v>15.780194776923338</v>
      </c>
      <c r="AW19" s="12">
        <f t="shared" si="16"/>
        <v>1.2400000000000002</v>
      </c>
      <c r="AX19" s="12">
        <f t="shared" si="27"/>
        <v>1962.7545941024953</v>
      </c>
      <c r="AY19" s="12"/>
      <c r="AZ19" s="12">
        <f t="shared" si="17"/>
        <v>-680.21841392956912</v>
      </c>
      <c r="BC19">
        <v>1.6</v>
      </c>
      <c r="BD19">
        <v>4.0633921339999999</v>
      </c>
      <c r="BE19" s="12">
        <f t="shared" si="18"/>
        <v>6.7791717653328618</v>
      </c>
      <c r="BF19">
        <v>0.99</v>
      </c>
      <c r="BG19" s="12">
        <f t="shared" si="28"/>
        <v>35968.436439339988</v>
      </c>
      <c r="BI19" s="12">
        <f t="shared" si="19"/>
        <v>9.8423803909823064</v>
      </c>
      <c r="BJ19" s="12">
        <f t="shared" si="20"/>
        <v>0.6100000000000001</v>
      </c>
      <c r="BK19" s="12">
        <f t="shared" si="29"/>
        <v>44568.534469834405</v>
      </c>
      <c r="BL19" s="12"/>
      <c r="BM19" s="12">
        <f t="shared" si="21"/>
        <v>-8600.0980304944169</v>
      </c>
    </row>
    <row r="20" spans="1:65" x14ac:dyDescent="0.35">
      <c r="A20" s="2">
        <v>1.6</v>
      </c>
      <c r="B20" s="2">
        <v>4.0633921339999999</v>
      </c>
      <c r="C20" s="2">
        <f t="shared" si="0"/>
        <v>6.7932349204137319</v>
      </c>
      <c r="D20" s="2">
        <v>0.99199999999999999</v>
      </c>
      <c r="E20" s="2">
        <f t="shared" si="1"/>
        <v>133.52452201743671</v>
      </c>
      <c r="F20" s="2"/>
      <c r="G20" s="2">
        <f t="shared" si="2"/>
        <v>9.8134476497276637</v>
      </c>
      <c r="H20" s="2">
        <f t="shared" si="3"/>
        <v>0.6080000000000001</v>
      </c>
      <c r="I20" s="2">
        <f t="shared" si="4"/>
        <v>133.15711359532716</v>
      </c>
      <c r="K20">
        <f t="shared" si="5"/>
        <v>0.36740842210954838</v>
      </c>
      <c r="P20" s="2">
        <v>1.6</v>
      </c>
      <c r="Q20" s="2">
        <v>4.0633921339999999</v>
      </c>
      <c r="R20" s="18">
        <f t="shared" si="6"/>
        <v>6.9391479847793818</v>
      </c>
      <c r="S20" s="2">
        <v>1.0129999999999999</v>
      </c>
      <c r="T20" s="18">
        <f t="shared" si="22"/>
        <v>194.75808989022715</v>
      </c>
      <c r="U20" s="2"/>
      <c r="V20" s="18">
        <f t="shared" si="7"/>
        <v>9.5057745400050884</v>
      </c>
      <c r="W20" s="18">
        <f t="shared" si="8"/>
        <v>0.58700000000000019</v>
      </c>
      <c r="X20" s="18">
        <f t="shared" si="23"/>
        <v>195.40141726922334</v>
      </c>
      <c r="Y20" s="12"/>
      <c r="Z20" s="12">
        <f t="shared" si="9"/>
        <v>-0.64332737899619019</v>
      </c>
      <c r="AC20" s="2">
        <v>1.6</v>
      </c>
      <c r="AD20" s="2">
        <v>4.0633921339999999</v>
      </c>
      <c r="AE20" s="18">
        <f t="shared" si="10"/>
        <v>7.1881821352843742</v>
      </c>
      <c r="AF20" s="18">
        <v>1.05</v>
      </c>
      <c r="AG20" s="18">
        <f t="shared" si="24"/>
        <v>293.00116539449596</v>
      </c>
      <c r="AH20" s="2"/>
      <c r="AI20" s="18">
        <f t="shared" si="11"/>
        <v>8.9470631505749978</v>
      </c>
      <c r="AJ20" s="18">
        <f t="shared" si="12"/>
        <v>0.55000000000000004</v>
      </c>
      <c r="AK20" s="18">
        <f t="shared" si="25"/>
        <v>293.11022429321986</v>
      </c>
      <c r="AL20" s="12"/>
      <c r="AM20" s="12">
        <f t="shared" si="13"/>
        <v>-0.10905889872390162</v>
      </c>
      <c r="AP20" s="2">
        <v>1.6</v>
      </c>
      <c r="AQ20" s="2">
        <v>4.0633921339999999</v>
      </c>
      <c r="AR20" s="18">
        <f t="shared" si="14"/>
        <v>7.4640245190912271</v>
      </c>
      <c r="AS20" s="18">
        <v>1.093</v>
      </c>
      <c r="AT20" s="18">
        <f t="shared" si="26"/>
        <v>1425.2610109030466</v>
      </c>
      <c r="AU20" s="2"/>
      <c r="AV20" s="18">
        <f t="shared" si="15"/>
        <v>8.27315411382048</v>
      </c>
      <c r="AW20" s="18">
        <f t="shared" si="16"/>
        <v>0.50700000000000012</v>
      </c>
      <c r="AX20" s="18">
        <f t="shared" si="27"/>
        <v>1669.0799597193015</v>
      </c>
      <c r="AY20" s="12"/>
      <c r="AZ20" s="12">
        <f t="shared" si="17"/>
        <v>-243.81894881625499</v>
      </c>
      <c r="BC20" s="2">
        <v>1.6</v>
      </c>
      <c r="BD20" s="2">
        <v>4.0633921339999999</v>
      </c>
      <c r="BE20" s="18">
        <f t="shared" si="18"/>
        <v>8.9859990905171987</v>
      </c>
      <c r="BF20" s="2">
        <v>1.4059999999999999</v>
      </c>
      <c r="BG20" s="18">
        <f t="shared" si="28"/>
        <v>36100.457073063706</v>
      </c>
      <c r="BH20" s="2"/>
      <c r="BI20" s="18">
        <f t="shared" si="19"/>
        <v>3.0709080214609008</v>
      </c>
      <c r="BJ20" s="18">
        <f t="shared" si="20"/>
        <v>0.19400000000000017</v>
      </c>
      <c r="BK20" s="18">
        <f t="shared" si="29"/>
        <v>44466.314776243482</v>
      </c>
      <c r="BL20" s="12"/>
      <c r="BM20" s="12">
        <f t="shared" si="21"/>
        <v>-8365.8577031797759</v>
      </c>
    </row>
    <row r="25" spans="1:65" x14ac:dyDescent="0.35">
      <c r="B25" s="27" t="s">
        <v>47</v>
      </c>
      <c r="C25" s="27"/>
      <c r="D25" s="27"/>
      <c r="E25" s="27"/>
      <c r="G25" s="27" t="s">
        <v>48</v>
      </c>
      <c r="H25" s="27"/>
      <c r="I25" s="27"/>
      <c r="J25" s="27"/>
      <c r="K25" s="27"/>
    </row>
    <row r="26" spans="1:65" x14ac:dyDescent="0.35">
      <c r="B26" s="3" t="s">
        <v>28</v>
      </c>
      <c r="C26" s="7">
        <f xml:space="preserve"> -0.266*D20^6 + 1.8555*D20^5 - 3.4393*D20^4 - 1.4822*D20^3 + 8.492*D20^2 - 1.321*D20 - 0.0869</f>
        <v>3.7108458082144549</v>
      </c>
      <c r="G26" s="3" t="s">
        <v>30</v>
      </c>
      <c r="H26" s="7">
        <f xml:space="preserve"> -0.129*H20^6 + 1.0756*H20^5 - 3.0752*H20^4 + 3.1771*H20^3 + 0.0649*H20^2 - 0.7917*H20 - 0.1795</f>
        <v>-0.26017284189232598</v>
      </c>
      <c r="Q26" s="14" t="s">
        <v>28</v>
      </c>
      <c r="R26" s="15">
        <f xml:space="preserve"> -0.266*S20^6 + 1.8555*S20^5 - 3.4393*S20^4 - 1.4822*S20^3 + 8.492*S20^2 - 1.321*S20 - 0.0869</f>
        <v>3.8185824566147066</v>
      </c>
      <c r="V26" s="14" t="s">
        <v>30</v>
      </c>
      <c r="W26" s="15">
        <f xml:space="preserve"> -0.129*W20^6 + 1.0756*W20^5 - 3.0752*W20^4 + 3.1771*W20^3 + 0.0649*W20^2 - 0.7917*W20 - 0.1795</f>
        <v>-0.2746858358468019</v>
      </c>
      <c r="AD26" s="14" t="s">
        <v>28</v>
      </c>
      <c r="AE26" s="15">
        <f xml:space="preserve"> -0.266*AF20^6 + 1.8555*AF20^5 - 3.4393*AF20^4 - 1.4822*AF20^3 + 8.492*AF20^2 - 1.321*AF20 - 0.0869</f>
        <v>4.0038325781875015</v>
      </c>
      <c r="AI26" s="14" t="s">
        <v>30</v>
      </c>
      <c r="AJ26" s="15">
        <f xml:space="preserve"> -0.129*AJ20^6 + 1.0756*AJ20^5 - 3.0752*AJ20^4 + 3.1771*AJ20^3 + 0.0649*AJ20^2 - 0.7917*AJ20 - 0.1795</f>
        <v>-0.29755029276562495</v>
      </c>
      <c r="AQ26" s="14" t="s">
        <v>28</v>
      </c>
      <c r="AR26" s="15">
        <f xml:space="preserve"> -0.266*AS20^6 + 1.8555*AS20^5 - 3.4393*AS20^4 - 1.4822*AS20^3 + 8.492*AS20^2 - 1.321*AS20 - 0.0869</f>
        <v>4.2111950504136173</v>
      </c>
      <c r="AV26" s="14" t="s">
        <v>30</v>
      </c>
      <c r="AW26" s="15">
        <f xml:space="preserve"> -0.129*AW20^6 + 1.0756*AW20^5 - 3.0752*AW20^4 + 3.1771*AW20^3 + 0.0649*AW20^2 - 0.7917*AW20 - 0.1795</f>
        <v>-0.3195076733970918</v>
      </c>
      <c r="BD26" s="14" t="s">
        <v>28</v>
      </c>
      <c r="BE26" s="15">
        <f xml:space="preserve"> -0.266*BF20^6 + 1.8555*BF20^5 - 3.4393*BF20^4 - 1.4822*BF20^3 + 8.492*BF20^2 - 1.321*BF20 - 0.0869</f>
        <v>5.4231126401326089</v>
      </c>
      <c r="BI26" s="14" t="s">
        <v>30</v>
      </c>
      <c r="BJ26" s="15">
        <f xml:space="preserve"> -0.129*BJ20^6 + 1.0756*BJ20^5 - 3.0752*BJ20^4 + 3.1771*BJ20^3 + 0.0649*BJ20^2 - 0.7917*BJ20 - 0.1795</f>
        <v>-0.31151722804759824</v>
      </c>
    </row>
    <row r="29" spans="1:65" x14ac:dyDescent="0.35">
      <c r="B29" s="3" t="s">
        <v>31</v>
      </c>
      <c r="C29">
        <f>(I29+I30)*L4</f>
        <v>3.2048211589988393</v>
      </c>
      <c r="H29" s="3" t="s">
        <v>42</v>
      </c>
      <c r="I29" s="6">
        <f>C26*1.2*I6^2*I4*L3/2</f>
        <v>8.6513591810913559E-2</v>
      </c>
      <c r="Q29" s="21" t="s">
        <v>31</v>
      </c>
      <c r="R29" s="12">
        <f>(X29+X30)*Q6</f>
        <v>3.2914028615255364</v>
      </c>
      <c r="W29" s="21" t="s">
        <v>42</v>
      </c>
      <c r="X29" s="13">
        <f>R26*1.2*I$6^2*I$4*I$3/2</f>
        <v>8.9025333043099147E-2</v>
      </c>
      <c r="AD29" s="21" t="s">
        <v>31</v>
      </c>
      <c r="AE29" s="12">
        <f>(AK29+AK30)*AD6</f>
        <v>3.4422189542356554</v>
      </c>
      <c r="AJ29" s="21" t="s">
        <v>42</v>
      </c>
      <c r="AK29" s="13">
        <f>AE26*1.2*I$6^2*I$4*I$3/2</f>
        <v>9.334420109339478E-2</v>
      </c>
      <c r="AQ29" s="21" t="s">
        <v>31</v>
      </c>
      <c r="AR29" s="12">
        <f>(AX29+AX30)*AQ6</f>
        <v>3.6144143973645244</v>
      </c>
      <c r="AW29" s="21" t="s">
        <v>42</v>
      </c>
      <c r="AX29" s="13">
        <f>AR26*1.2*I$6^2*I$4*I$3/2</f>
        <v>9.817859012657966E-2</v>
      </c>
      <c r="BD29" s="21" t="s">
        <v>31</v>
      </c>
      <c r="BE29" s="12">
        <f>(BK29+BK30)*BD6</f>
        <v>4.7474070399524955</v>
      </c>
      <c r="BJ29" s="21" t="s">
        <v>42</v>
      </c>
      <c r="BK29" s="13">
        <f>BE26*1.2*I$6^2*I$4*I$3/2</f>
        <v>0.12643288822576812</v>
      </c>
    </row>
    <row r="30" spans="1:65" x14ac:dyDescent="0.35">
      <c r="B30" s="3" t="s">
        <v>32</v>
      </c>
      <c r="C30">
        <f>(E20+I20)*D5/2</f>
        <v>20.00112267095729</v>
      </c>
      <c r="H30" s="3" t="s">
        <v>43</v>
      </c>
      <c r="I30" s="6">
        <f>H26*1.2*I6^2*I4*L3/2</f>
        <v>-6.0655948015766346E-3</v>
      </c>
      <c r="Q30" s="21" t="s">
        <v>32</v>
      </c>
      <c r="R30" s="12">
        <f>(T20+X20)*Q5/2</f>
        <v>29.26196303695879</v>
      </c>
      <c r="W30" s="21" t="s">
        <v>43</v>
      </c>
      <c r="X30" s="13">
        <f>W26*1.2*I$6^2*I$4*I$3/2</f>
        <v>-6.4039465682149592E-3</v>
      </c>
      <c r="AD30" s="21" t="s">
        <v>32</v>
      </c>
      <c r="AE30" s="12">
        <f>(AG20+AK20)*AD5/2</f>
        <v>43.958354226578685</v>
      </c>
      <c r="AJ30" s="21" t="s">
        <v>43</v>
      </c>
      <c r="AK30" s="13">
        <f>AJ26*1.2*I$6^2*I$4*I$3/2</f>
        <v>-6.9370019402475334E-3</v>
      </c>
      <c r="AQ30" s="21" t="s">
        <v>32</v>
      </c>
      <c r="AR30" s="12">
        <f>(AT20+AX20)*AQ5/2</f>
        <v>232.07557279667611</v>
      </c>
      <c r="AW30" s="21" t="s">
        <v>43</v>
      </c>
      <c r="AX30" s="13">
        <f>AW26*1.2*I$6^2*I$4*I$3/2</f>
        <v>-7.4489099966217808E-3</v>
      </c>
      <c r="BD30" s="21" t="s">
        <v>32</v>
      </c>
      <c r="BE30" s="12">
        <f>(BG20+BK20)*BD5/2</f>
        <v>6042.5078886980391</v>
      </c>
      <c r="BJ30" s="21" t="s">
        <v>43</v>
      </c>
      <c r="BK30" s="13">
        <f>BJ26*1.2*I$6^2*I$4*I$3/2</f>
        <v>-7.2626230520596389E-3</v>
      </c>
    </row>
    <row r="31" spans="1:65" x14ac:dyDescent="0.35">
      <c r="B31" s="3" t="s">
        <v>33</v>
      </c>
      <c r="C31" s="6">
        <f>C29/C30</f>
        <v>0.16023206355573294</v>
      </c>
      <c r="Q31" s="21" t="s">
        <v>33</v>
      </c>
      <c r="R31" s="13">
        <f>R29/R30</f>
        <v>0.11248058981444238</v>
      </c>
      <c r="AD31" s="21" t="s">
        <v>33</v>
      </c>
      <c r="AE31" s="13">
        <f>AE29/AE30</f>
        <v>7.8306365531637112E-2</v>
      </c>
      <c r="AQ31" s="21" t="s">
        <v>33</v>
      </c>
      <c r="AR31" s="13">
        <f>AR29/AR30</f>
        <v>1.5574299155263323E-2</v>
      </c>
      <c r="BD31" s="21" t="s">
        <v>33</v>
      </c>
      <c r="BE31" s="13">
        <f>BE29/BE30</f>
        <v>7.8566832305375855E-4</v>
      </c>
    </row>
  </sheetData>
  <mergeCells count="21">
    <mergeCell ref="B8:E8"/>
    <mergeCell ref="G8:K8"/>
    <mergeCell ref="B25:E25"/>
    <mergeCell ref="G25:K25"/>
    <mergeCell ref="B5:C5"/>
    <mergeCell ref="G5:H5"/>
    <mergeCell ref="G6:H6"/>
    <mergeCell ref="B2:C2"/>
    <mergeCell ref="G2:H2"/>
    <mergeCell ref="B3:C3"/>
    <mergeCell ref="G3:H3"/>
    <mergeCell ref="B4:C4"/>
    <mergeCell ref="G4:H4"/>
    <mergeCell ref="AV8:AZ8"/>
    <mergeCell ref="BD8:BG8"/>
    <mergeCell ref="BI8:BM8"/>
    <mergeCell ref="Q8:T8"/>
    <mergeCell ref="V8:Z8"/>
    <mergeCell ref="AD8:AG8"/>
    <mergeCell ref="AI8:AM8"/>
    <mergeCell ref="AQ8:AT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W1" workbookViewId="0">
      <selection activeCell="AF21" sqref="AF21"/>
    </sheetView>
  </sheetViews>
  <sheetFormatPr defaultRowHeight="14.5" x14ac:dyDescent="0.35"/>
  <cols>
    <col min="1" max="1" width="10.54296875" customWidth="1"/>
    <col min="2" max="2" width="15.6328125" customWidth="1"/>
    <col min="3" max="3" width="17.1796875" customWidth="1"/>
    <col min="4" max="4" width="16.453125" customWidth="1"/>
    <col min="5" max="5" width="14.08984375" customWidth="1"/>
    <col min="7" max="7" width="17.6328125" customWidth="1"/>
    <col min="8" max="8" width="15.08984375" customWidth="1"/>
    <col min="9" max="9" width="12.36328125" customWidth="1"/>
    <col min="11" max="11" width="13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7" t="s">
        <v>2</v>
      </c>
      <c r="C2" s="27"/>
      <c r="D2">
        <v>20</v>
      </c>
      <c r="E2" t="s">
        <v>3</v>
      </c>
      <c r="G2" s="27" t="s">
        <v>9</v>
      </c>
      <c r="H2" s="27"/>
      <c r="I2">
        <v>0.24</v>
      </c>
      <c r="J2" t="s">
        <v>10</v>
      </c>
      <c r="K2" s="3" t="s">
        <v>14</v>
      </c>
      <c r="L2">
        <v>2.1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7" t="s">
        <v>4</v>
      </c>
      <c r="C3" s="27"/>
      <c r="D3">
        <v>1.2</v>
      </c>
      <c r="E3" t="s">
        <v>5</v>
      </c>
      <c r="G3" s="25" t="s">
        <v>34</v>
      </c>
      <c r="H3" s="26"/>
      <c r="I3" s="12">
        <f>(I2+I2*D4)/4</f>
        <v>0.10199999999999999</v>
      </c>
      <c r="J3" s="12" t="s">
        <v>10</v>
      </c>
      <c r="K3" s="3" t="s">
        <v>34</v>
      </c>
      <c r="L3">
        <f>(I2+I2*D4)/4</f>
        <v>0.10199999999999999</v>
      </c>
      <c r="P3" s="21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7" t="s">
        <v>6</v>
      </c>
      <c r="C4" s="27"/>
      <c r="D4">
        <v>0.7</v>
      </c>
      <c r="G4" s="27" t="s">
        <v>11</v>
      </c>
      <c r="H4" s="27"/>
      <c r="I4">
        <f>(PI()/4)*(I2^2-I2^2*D4^2)</f>
        <v>2.3071856447963442E-2</v>
      </c>
      <c r="J4" t="s">
        <v>13</v>
      </c>
      <c r="K4" s="3" t="s">
        <v>37</v>
      </c>
      <c r="L4">
        <f>I6/L3</f>
        <v>30.352135452309117</v>
      </c>
      <c r="P4" s="21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7" t="s">
        <v>7</v>
      </c>
      <c r="C5" s="27"/>
      <c r="D5">
        <v>0.15</v>
      </c>
      <c r="E5" t="s">
        <v>8</v>
      </c>
      <c r="G5" s="27" t="s">
        <v>36</v>
      </c>
      <c r="H5" s="27"/>
      <c r="I5">
        <f>D5/I4</f>
        <v>6.5014274138846133</v>
      </c>
      <c r="J5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G6" s="27" t="s">
        <v>35</v>
      </c>
      <c r="H6" s="27"/>
      <c r="I6">
        <f>I5/L2</f>
        <v>3.0959178161355299</v>
      </c>
      <c r="J6" t="s">
        <v>12</v>
      </c>
      <c r="Q6">
        <f>L4</f>
        <v>30.352135452309117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30.352135452309117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30.352135452309117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30.352135452309117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3"/>
      <c r="H7" s="3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x14ac:dyDescent="0.35">
      <c r="A8" s="3" t="s">
        <v>16</v>
      </c>
      <c r="B8" s="27" t="s">
        <v>45</v>
      </c>
      <c r="C8" s="27"/>
      <c r="D8" s="27"/>
      <c r="E8" s="27"/>
      <c r="F8" s="3" t="s">
        <v>22</v>
      </c>
      <c r="G8" s="27" t="s">
        <v>46</v>
      </c>
      <c r="H8" s="27"/>
      <c r="I8" s="27"/>
      <c r="J8" s="27"/>
      <c r="K8" s="27"/>
      <c r="P8" s="21"/>
      <c r="Q8" s="24"/>
      <c r="R8" s="24"/>
      <c r="S8" s="24"/>
      <c r="T8" s="24"/>
      <c r="U8" s="21"/>
      <c r="V8" s="24"/>
      <c r="W8" s="24"/>
      <c r="X8" s="24"/>
      <c r="Y8" s="24"/>
      <c r="Z8" s="24"/>
      <c r="AC8" s="21"/>
      <c r="AD8" s="24"/>
      <c r="AE8" s="24"/>
      <c r="AF8" s="24"/>
      <c r="AG8" s="24"/>
      <c r="AH8" s="21"/>
      <c r="AI8" s="24"/>
      <c r="AJ8" s="24"/>
      <c r="AK8" s="24"/>
      <c r="AL8" s="24"/>
      <c r="AM8" s="24"/>
      <c r="AP8" s="21"/>
      <c r="AQ8" s="24"/>
      <c r="AR8" s="24"/>
      <c r="AS8" s="24"/>
      <c r="AT8" s="24"/>
      <c r="AU8" s="21"/>
      <c r="AV8" s="24"/>
      <c r="AW8" s="24"/>
      <c r="AX8" s="24"/>
      <c r="AY8" s="24"/>
      <c r="AZ8" s="24"/>
      <c r="BC8" s="21"/>
      <c r="BD8" s="24"/>
      <c r="BE8" s="24"/>
      <c r="BF8" s="24"/>
      <c r="BG8" s="24"/>
      <c r="BH8" s="21"/>
      <c r="BI8" s="24"/>
      <c r="BJ8" s="24"/>
      <c r="BK8" s="24"/>
      <c r="BL8" s="24"/>
      <c r="BM8" s="24"/>
    </row>
    <row r="9" spans="1:65" x14ac:dyDescent="0.35">
      <c r="A9" s="3"/>
      <c r="F9" s="3"/>
      <c r="G9" s="3"/>
      <c r="H9" s="3"/>
      <c r="P9" s="22"/>
      <c r="U9" s="22"/>
      <c r="V9" s="22"/>
      <c r="W9" s="22"/>
      <c r="AC9" s="22"/>
      <c r="AH9" s="22"/>
      <c r="AI9" s="22"/>
      <c r="AJ9" s="22"/>
      <c r="AP9" s="22"/>
      <c r="AU9" s="22"/>
      <c r="AV9" s="22"/>
      <c r="AW9" s="22"/>
      <c r="BC9" s="22"/>
      <c r="BH9" s="22"/>
      <c r="BI9" s="22"/>
      <c r="BJ9" s="22"/>
    </row>
    <row r="10" spans="1:65" x14ac:dyDescent="0.35">
      <c r="A10" s="3" t="s">
        <v>16</v>
      </c>
      <c r="B10" s="7">
        <f>C20</f>
        <v>8.3850560780822256</v>
      </c>
      <c r="F10" s="3" t="s">
        <v>22</v>
      </c>
      <c r="G10" s="8">
        <f>G20</f>
        <v>12.711629825993935</v>
      </c>
      <c r="H10" s="3"/>
      <c r="P10" s="21" t="s">
        <v>16</v>
      </c>
      <c r="Q10" s="10">
        <f>R20</f>
        <v>8.5285856075538327</v>
      </c>
      <c r="U10" s="21" t="s">
        <v>22</v>
      </c>
      <c r="V10" s="9">
        <f>V20</f>
        <v>12.378464992603703</v>
      </c>
      <c r="W10" s="22"/>
      <c r="AC10" s="21" t="s">
        <v>16</v>
      </c>
      <c r="AD10" s="10">
        <f>AE20</f>
        <v>8.7458792283754843</v>
      </c>
      <c r="AH10" s="21" t="s">
        <v>22</v>
      </c>
      <c r="AI10" s="9">
        <f>AI20</f>
        <v>11.794370203027825</v>
      </c>
      <c r="AJ10" s="22"/>
      <c r="AP10" s="21" t="s">
        <v>16</v>
      </c>
      <c r="AQ10" s="10">
        <f>AR20</f>
        <v>8.9790319953223889</v>
      </c>
      <c r="AU10" s="21" t="s">
        <v>22</v>
      </c>
      <c r="AV10" s="9">
        <f>AV20</f>
        <v>11.022932739260249</v>
      </c>
      <c r="AW10" s="22"/>
      <c r="BC10" s="21" t="s">
        <v>16</v>
      </c>
      <c r="BD10" s="10">
        <f>BE20</f>
        <v>9.8898193006332331</v>
      </c>
      <c r="BH10" s="21" t="s">
        <v>22</v>
      </c>
      <c r="BI10" s="9">
        <f>BI20</f>
        <v>3.6413839626646509</v>
      </c>
      <c r="BJ10" s="22"/>
    </row>
    <row r="13" spans="1:65" x14ac:dyDescent="0.35">
      <c r="A13" s="3" t="s">
        <v>14</v>
      </c>
      <c r="B13" s="3" t="s">
        <v>26</v>
      </c>
      <c r="C13" s="3" t="s">
        <v>17</v>
      </c>
      <c r="D13" s="3" t="s">
        <v>18</v>
      </c>
      <c r="E13" s="3" t="s">
        <v>20</v>
      </c>
      <c r="F13" s="3"/>
      <c r="G13" s="3" t="s">
        <v>39</v>
      </c>
      <c r="H13" s="3" t="s">
        <v>40</v>
      </c>
      <c r="I13" s="3" t="s">
        <v>20</v>
      </c>
      <c r="J13" s="3"/>
      <c r="K13" s="3"/>
      <c r="P13" s="21" t="s">
        <v>14</v>
      </c>
      <c r="Q13" s="21" t="s">
        <v>26</v>
      </c>
      <c r="R13" s="21" t="s">
        <v>17</v>
      </c>
      <c r="S13" s="21" t="s">
        <v>18</v>
      </c>
      <c r="T13" s="21" t="s">
        <v>20</v>
      </c>
      <c r="U13" s="22"/>
      <c r="V13" s="21" t="s">
        <v>39</v>
      </c>
      <c r="W13" s="21" t="s">
        <v>40</v>
      </c>
      <c r="X13" s="21" t="s">
        <v>20</v>
      </c>
      <c r="Y13" s="21"/>
      <c r="Z13" s="21"/>
      <c r="AC13" s="21" t="s">
        <v>14</v>
      </c>
      <c r="AD13" s="21" t="s">
        <v>26</v>
      </c>
      <c r="AE13" s="21" t="s">
        <v>17</v>
      </c>
      <c r="AF13" s="21" t="s">
        <v>18</v>
      </c>
      <c r="AG13" s="21" t="s">
        <v>20</v>
      </c>
      <c r="AH13" s="22"/>
      <c r="AI13" s="21" t="s">
        <v>39</v>
      </c>
      <c r="AJ13" s="21" t="s">
        <v>40</v>
      </c>
      <c r="AK13" s="21" t="s">
        <v>20</v>
      </c>
      <c r="AL13" s="21"/>
      <c r="AM13" s="21"/>
      <c r="AP13" s="21" t="s">
        <v>14</v>
      </c>
      <c r="AQ13" s="21" t="s">
        <v>26</v>
      </c>
      <c r="AR13" s="21" t="s">
        <v>17</v>
      </c>
      <c r="AS13" s="21" t="s">
        <v>18</v>
      </c>
      <c r="AT13" s="21" t="s">
        <v>20</v>
      </c>
      <c r="AU13" s="22"/>
      <c r="AV13" s="21" t="s">
        <v>39</v>
      </c>
      <c r="AW13" s="21" t="s">
        <v>40</v>
      </c>
      <c r="AX13" s="21" t="s">
        <v>20</v>
      </c>
      <c r="AY13" s="21"/>
      <c r="AZ13" s="21"/>
      <c r="BC13" s="21" t="s">
        <v>14</v>
      </c>
      <c r="BD13" s="21" t="s">
        <v>26</v>
      </c>
      <c r="BE13" s="21" t="s">
        <v>17</v>
      </c>
      <c r="BF13" s="21" t="s">
        <v>18</v>
      </c>
      <c r="BG13" s="21" t="s">
        <v>20</v>
      </c>
      <c r="BH13" s="22"/>
      <c r="BI13" s="21" t="s">
        <v>39</v>
      </c>
      <c r="BJ13" s="21" t="s">
        <v>40</v>
      </c>
      <c r="BK13" s="21" t="s">
        <v>20</v>
      </c>
      <c r="BL13" s="21"/>
      <c r="BM13" s="21"/>
    </row>
    <row r="14" spans="1:65" x14ac:dyDescent="0.35">
      <c r="A14" s="5" t="s">
        <v>44</v>
      </c>
      <c r="B14" s="3" t="s">
        <v>15</v>
      </c>
      <c r="C14" s="3" t="s">
        <v>16</v>
      </c>
      <c r="D14" s="5" t="s">
        <v>19</v>
      </c>
      <c r="E14" s="3" t="s">
        <v>21</v>
      </c>
      <c r="F14" s="3"/>
      <c r="G14" s="3" t="s">
        <v>22</v>
      </c>
      <c r="H14" s="5" t="s">
        <v>23</v>
      </c>
      <c r="I14" s="3" t="s">
        <v>24</v>
      </c>
      <c r="J14" s="3"/>
      <c r="K14" s="3" t="s">
        <v>41</v>
      </c>
      <c r="P14" s="17" t="s">
        <v>44</v>
      </c>
      <c r="Q14" s="21" t="s">
        <v>15</v>
      </c>
      <c r="R14" s="21" t="s">
        <v>16</v>
      </c>
      <c r="S14" s="17" t="s">
        <v>19</v>
      </c>
      <c r="T14" s="21" t="s">
        <v>21</v>
      </c>
      <c r="U14" s="22"/>
      <c r="V14" s="21" t="s">
        <v>22</v>
      </c>
      <c r="W14" s="17" t="s">
        <v>23</v>
      </c>
      <c r="X14" s="21" t="s">
        <v>24</v>
      </c>
      <c r="Y14" s="21"/>
      <c r="Z14" s="21" t="s">
        <v>41</v>
      </c>
      <c r="AC14" s="17" t="s">
        <v>44</v>
      </c>
      <c r="AD14" s="21" t="s">
        <v>15</v>
      </c>
      <c r="AE14" s="21" t="s">
        <v>16</v>
      </c>
      <c r="AF14" s="17" t="s">
        <v>19</v>
      </c>
      <c r="AG14" s="21" t="s">
        <v>21</v>
      </c>
      <c r="AH14" s="22"/>
      <c r="AI14" s="21" t="s">
        <v>22</v>
      </c>
      <c r="AJ14" s="17" t="s">
        <v>23</v>
      </c>
      <c r="AK14" s="21" t="s">
        <v>24</v>
      </c>
      <c r="AL14" s="21"/>
      <c r="AM14" s="21" t="s">
        <v>41</v>
      </c>
      <c r="AP14" s="17" t="s">
        <v>44</v>
      </c>
      <c r="AQ14" s="21" t="s">
        <v>15</v>
      </c>
      <c r="AR14" s="21" t="s">
        <v>16</v>
      </c>
      <c r="AS14" s="17" t="s">
        <v>19</v>
      </c>
      <c r="AT14" s="21" t="s">
        <v>21</v>
      </c>
      <c r="AU14" s="22"/>
      <c r="AV14" s="21" t="s">
        <v>22</v>
      </c>
      <c r="AW14" s="17" t="s">
        <v>23</v>
      </c>
      <c r="AX14" s="21" t="s">
        <v>24</v>
      </c>
      <c r="AY14" s="21"/>
      <c r="AZ14" s="21" t="s">
        <v>41</v>
      </c>
      <c r="BC14" s="17" t="s">
        <v>44</v>
      </c>
      <c r="BD14" s="21" t="s">
        <v>15</v>
      </c>
      <c r="BE14" s="21" t="s">
        <v>16</v>
      </c>
      <c r="BF14" s="17" t="s">
        <v>19</v>
      </c>
      <c r="BG14" s="21" t="s">
        <v>21</v>
      </c>
      <c r="BH14" s="22"/>
      <c r="BI14" s="21" t="s">
        <v>22</v>
      </c>
      <c r="BJ14" s="17" t="s">
        <v>23</v>
      </c>
      <c r="BK14" s="21" t="s">
        <v>24</v>
      </c>
      <c r="BL14" s="21"/>
      <c r="BM14" s="21" t="s">
        <v>41</v>
      </c>
    </row>
    <row r="15" spans="1:65" x14ac:dyDescent="0.35">
      <c r="A15">
        <v>2.1</v>
      </c>
      <c r="B15">
        <v>3.095917816</v>
      </c>
      <c r="C15">
        <f t="shared" ref="C15:C20" si="0" xml:space="preserve"> -0.3078*D15^6 + 2.2651*D15^5 - 4.751*D15^4 + 0.2832*D15^3 + 5.9876*D15^2 + 3.6672*D15 - 0.2951</f>
        <v>0.67321313279999995</v>
      </c>
      <c r="D15">
        <v>0.2</v>
      </c>
      <c r="E15">
        <f t="shared" ref="E15:E20" si="1">1.2*B15^2*C15*(D15^2+1)/2</f>
        <v>4.0263916427481137</v>
      </c>
      <c r="G15">
        <f t="shared" ref="G15:G20" si="2" xml:space="preserve"> 0.9808*H15^6 - 9.1296*H15^5 + 32.097*H15^4 - 52.719*H15^3 + 35.366*H15^2 + 6.8355*H15 + 0.7557</f>
        <v>18.190768480799964</v>
      </c>
      <c r="H15">
        <f t="shared" ref="H15:H20" si="3">A15-D15</f>
        <v>1.9000000000000001</v>
      </c>
      <c r="I15">
        <f t="shared" ref="I15:I20" si="4">1.2*B15^2*G15*(H15^2+1)/2</f>
        <v>482.26091866774738</v>
      </c>
      <c r="K15">
        <f t="shared" ref="K15:K20" si="5">E15-I15</f>
        <v>-478.23452702499924</v>
      </c>
      <c r="P15">
        <v>2.1</v>
      </c>
      <c r="Q15">
        <v>3.095917816</v>
      </c>
      <c r="R15" s="12">
        <f t="shared" ref="R15:R20" si="6" xml:space="preserve"> -0.3078*S15^6 + 2.2651*S15^5 - 4.751*S15^4 + 0.2832*S15^3 + 5.9876*S15^2 + 3.6672*S15 - 0.2951</f>
        <v>0.67321313279999995</v>
      </c>
      <c r="S15" s="12">
        <v>0.2</v>
      </c>
      <c r="T15" s="12">
        <f>(1.2*Q15^2*R15*(S15^2+1)/2) + Q$4</f>
        <v>59.497496680111361</v>
      </c>
      <c r="V15" s="12">
        <f t="shared" ref="V15:V20" si="7" xml:space="preserve"> 0.9808*W15^6 - 9.1296*W15^5 + 32.097*W15^4 - 52.719*W15^3 + 35.366*W15^2 + 6.8355*W15 + 0.7557</f>
        <v>18.190768480799964</v>
      </c>
      <c r="W15" s="12">
        <f t="shared" ref="W15:W20" si="8">P15-S15</f>
        <v>1.9000000000000001</v>
      </c>
      <c r="X15" s="12">
        <f>1.2*Q15^2*V15*(W15^2+1)/2 + Q$3</f>
        <v>551.04320600269875</v>
      </c>
      <c r="Y15" s="12"/>
      <c r="Z15" s="12">
        <f t="shared" ref="Z15:Z20" si="9">T15-X15</f>
        <v>-491.54570932258741</v>
      </c>
      <c r="AC15">
        <v>2.1</v>
      </c>
      <c r="AD15">
        <v>3.095917816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147.30618484924466</v>
      </c>
      <c r="AI15" s="12">
        <f t="shared" ref="AI15:AI20" si="11" xml:space="preserve"> 0.9808*AJ15^6 - 9.1296*AJ15^5 + 32.097*AJ15^4 - 52.719*AJ15^3 + 35.366*AJ15^2 + 6.8355*AJ15 + 0.7557</f>
        <v>18.190768480799964</v>
      </c>
      <c r="AJ15" s="12">
        <f t="shared" ref="AJ15:AJ20" si="12">AC15-AF15</f>
        <v>1.9000000000000001</v>
      </c>
      <c r="AK15" s="12">
        <f>1.2*AD15^2*AI15*(AJ15^2+1)/2 + AD$3</f>
        <v>659.92299875401261</v>
      </c>
      <c r="AL15" s="12"/>
      <c r="AM15" s="12">
        <f t="shared" ref="AM15:AM20" si="13">AG15-AK15</f>
        <v>-512.61681390476792</v>
      </c>
      <c r="AP15">
        <v>2.1</v>
      </c>
      <c r="AQ15">
        <v>3.095917816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1267.0067107777199</v>
      </c>
      <c r="AV15" s="12">
        <f t="shared" ref="AV15:AV20" si="15" xml:space="preserve"> 0.9808*AW15^6 - 9.1296*AW15^5 + 32.097*AW15^4 - 52.719*AW15^3 + 35.366*AW15^2 + 6.8355*AW15 + 0.7557</f>
        <v>18.190768480799964</v>
      </c>
      <c r="AW15" s="12">
        <f t="shared" ref="AW15:AW20" si="16">AP15-AS15</f>
        <v>1.9000000000000001</v>
      </c>
      <c r="AX15" s="12">
        <f>1.2*AQ15^2*AV15*(AW15^2+1)/2 + AQ$3</f>
        <v>2048.3136437868416</v>
      </c>
      <c r="AY15" s="12"/>
      <c r="AZ15" s="12">
        <f t="shared" ref="AZ15:AZ20" si="17">AT15-AX15</f>
        <v>-781.30693300912162</v>
      </c>
      <c r="BC15">
        <v>2.1</v>
      </c>
      <c r="BD15">
        <v>3.095917816</v>
      </c>
      <c r="BE15" s="12">
        <f t="shared" ref="BE15:BE20" si="18" xml:space="preserve"> -0.3078*BF15^6 + 2.2651*BF15^5 - 4.751*BF15^4 + 0.2832*BF15^3 + 5.9876*BF15^2 + 3.6672*BF15 - 0.2951</f>
        <v>0.67321313279999995</v>
      </c>
      <c r="BF15" s="12">
        <v>0.2</v>
      </c>
      <c r="BG15" s="12">
        <f>(1.2*BD15^2*BE15*(BF15^2+1)/2) + BD$4</f>
        <v>35839.480946476484</v>
      </c>
      <c r="BI15" s="12">
        <f t="shared" ref="BI15:BI20" si="19" xml:space="preserve"> 0.9808*BJ15^6 - 9.1296*BJ15^5 + 32.097*BJ15^4 - 52.719*BJ15^3 + 35.366*BJ15^2 + 6.8355*BJ15 + 0.7557</f>
        <v>18.190768480799964</v>
      </c>
      <c r="BJ15" s="12">
        <f t="shared" ref="BJ15:BJ20" si="20">BC15-BF15</f>
        <v>1.9000000000000001</v>
      </c>
      <c r="BK15" s="12">
        <f>1.2*BD15^2*BI15*(BJ15^2+1)/2 + BD$3</f>
        <v>44917.008167869652</v>
      </c>
      <c r="BL15" s="12"/>
      <c r="BM15" s="12">
        <f t="shared" ref="BM15:BM20" si="21">BG15-BK15</f>
        <v>-9077.5272213931676</v>
      </c>
    </row>
    <row r="16" spans="1:65" x14ac:dyDescent="0.35">
      <c r="A16">
        <v>2.1</v>
      </c>
      <c r="B16">
        <v>3.095917816</v>
      </c>
      <c r="C16">
        <f t="shared" si="0"/>
        <v>5.3312528447999998</v>
      </c>
      <c r="D16">
        <v>0.8</v>
      </c>
      <c r="E16">
        <f t="shared" si="1"/>
        <v>50.280921164447356</v>
      </c>
      <c r="G16">
        <f t="shared" si="2"/>
        <v>16.09555723919998</v>
      </c>
      <c r="H16">
        <f t="shared" si="3"/>
        <v>1.3</v>
      </c>
      <c r="I16">
        <f t="shared" si="4"/>
        <v>248.99372023148402</v>
      </c>
      <c r="K16">
        <f t="shared" si="5"/>
        <v>-198.71279906703666</v>
      </c>
      <c r="P16">
        <v>2.1</v>
      </c>
      <c r="Q16">
        <v>3.095917816</v>
      </c>
      <c r="R16" s="12">
        <f t="shared" si="6"/>
        <v>1.1149964265880559</v>
      </c>
      <c r="S16" s="12">
        <v>0.27</v>
      </c>
      <c r="T16" s="12">
        <f t="shared" ref="T16:T20" si="22">(1.2*Q16^2*R16*(S16^2+1)/2) + Q$4</f>
        <v>62.350699179651762</v>
      </c>
      <c r="V16" s="12">
        <f t="shared" si="7"/>
        <v>18.050373960169686</v>
      </c>
      <c r="W16" s="12">
        <f t="shared" si="8"/>
        <v>1.83</v>
      </c>
      <c r="X16" s="12">
        <f t="shared" ref="X16:X20" si="23">1.2*Q16^2*V16*(W16^2+1)/2 + Q$3</f>
        <v>520.21780231113621</v>
      </c>
      <c r="Y16" s="12"/>
      <c r="Z16" s="12">
        <f t="shared" si="9"/>
        <v>-457.86710313148444</v>
      </c>
      <c r="AC16">
        <v>2.1</v>
      </c>
      <c r="AD16">
        <v>3.095917816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150.15938734878506</v>
      </c>
      <c r="AI16" s="12">
        <f t="shared" si="11"/>
        <v>18.050373960169686</v>
      </c>
      <c r="AJ16" s="12">
        <f t="shared" si="12"/>
        <v>1.83</v>
      </c>
      <c r="AK16" s="12">
        <f t="shared" ref="AK16:AK20" si="25">1.2*AD16^2*AI16*(AJ16^2+1)/2 + AD$3</f>
        <v>629.09759506245018</v>
      </c>
      <c r="AL16" s="12"/>
      <c r="AM16" s="12">
        <f t="shared" si="13"/>
        <v>-478.93820771366512</v>
      </c>
      <c r="AP16">
        <v>2.1</v>
      </c>
      <c r="AQ16">
        <v>3.095917816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1269.8599132772604</v>
      </c>
      <c r="AV16" s="12">
        <f t="shared" si="15"/>
        <v>18.050373960169686</v>
      </c>
      <c r="AW16" s="12">
        <f t="shared" si="16"/>
        <v>1.83</v>
      </c>
      <c r="AX16" s="12">
        <f t="shared" ref="AX16:AX20" si="27">1.2*AQ16^2*AV16*(AW16^2+1)/2 + AQ$3</f>
        <v>2017.4882400952788</v>
      </c>
      <c r="AY16" s="12"/>
      <c r="AZ16" s="12">
        <f t="shared" si="17"/>
        <v>-747.62832681801842</v>
      </c>
      <c r="BC16">
        <v>2.1</v>
      </c>
      <c r="BD16">
        <v>3.095917816</v>
      </c>
      <c r="BE16" s="12">
        <f t="shared" si="18"/>
        <v>1.1149964265880559</v>
      </c>
      <c r="BF16" s="12">
        <v>0.27</v>
      </c>
      <c r="BG16" s="12">
        <f t="shared" ref="BG16:BG20" si="28">(1.2*BD16^2*BE16*(BF16^2+1)/2) + BD$4</f>
        <v>35842.334148976021</v>
      </c>
      <c r="BI16" s="12">
        <f t="shared" si="19"/>
        <v>18.050373960169686</v>
      </c>
      <c r="BJ16" s="12">
        <f t="shared" si="20"/>
        <v>1.83</v>
      </c>
      <c r="BK16" s="12">
        <f t="shared" ref="BK16:BK20" si="29">1.2*BD16^2*BI16*(BJ16^2+1)/2 + BD$3</f>
        <v>44886.182764178084</v>
      </c>
      <c r="BL16" s="12"/>
      <c r="BM16" s="12">
        <f t="shared" si="21"/>
        <v>-9043.8486152020632</v>
      </c>
    </row>
    <row r="17" spans="1:65" x14ac:dyDescent="0.35">
      <c r="A17">
        <v>2.1</v>
      </c>
      <c r="B17">
        <v>3.095917816</v>
      </c>
      <c r="C17">
        <f t="shared" si="0"/>
        <v>6.8491999999999997</v>
      </c>
      <c r="D17">
        <v>1</v>
      </c>
      <c r="E17">
        <f t="shared" si="1"/>
        <v>78.777091235724939</v>
      </c>
      <c r="G17">
        <f t="shared" si="2"/>
        <v>14.926073632799994</v>
      </c>
      <c r="H17">
        <f t="shared" si="3"/>
        <v>1.1000000000000001</v>
      </c>
      <c r="I17">
        <f t="shared" si="4"/>
        <v>189.70027070610701</v>
      </c>
      <c r="K17">
        <f t="shared" si="5"/>
        <v>-110.92317947038207</v>
      </c>
      <c r="P17">
        <v>2.1</v>
      </c>
      <c r="Q17">
        <v>3.095917816</v>
      </c>
      <c r="R17" s="12">
        <f t="shared" si="6"/>
        <v>1.3183871067999997</v>
      </c>
      <c r="S17" s="12">
        <v>0.3</v>
      </c>
      <c r="T17" s="12">
        <f t="shared" si="22"/>
        <v>63.735280745625658</v>
      </c>
      <c r="V17" s="12">
        <f t="shared" si="7"/>
        <v>17.978888371200011</v>
      </c>
      <c r="W17" s="12">
        <f t="shared" si="8"/>
        <v>1.8</v>
      </c>
      <c r="X17" s="12">
        <f t="shared" si="23"/>
        <v>507.17042063724477</v>
      </c>
      <c r="Y17" s="12"/>
      <c r="Z17" s="12">
        <f t="shared" si="9"/>
        <v>-443.43513989161909</v>
      </c>
      <c r="AC17">
        <v>2.1</v>
      </c>
      <c r="AD17">
        <v>3.095917816</v>
      </c>
      <c r="AE17" s="12">
        <f t="shared" si="10"/>
        <v>1.3183871067999997</v>
      </c>
      <c r="AF17" s="12">
        <v>0.3</v>
      </c>
      <c r="AG17" s="12">
        <f t="shared" si="24"/>
        <v>151.54396891475898</v>
      </c>
      <c r="AI17" s="12">
        <f t="shared" si="11"/>
        <v>17.978888371200011</v>
      </c>
      <c r="AJ17" s="12">
        <f t="shared" si="12"/>
        <v>1.8</v>
      </c>
      <c r="AK17" s="12">
        <f t="shared" si="25"/>
        <v>616.05021338855863</v>
      </c>
      <c r="AL17" s="12"/>
      <c r="AM17" s="12">
        <f t="shared" si="13"/>
        <v>-464.50624447379965</v>
      </c>
      <c r="AP17">
        <v>2.1</v>
      </c>
      <c r="AQ17">
        <v>3.095917816</v>
      </c>
      <c r="AR17" s="12">
        <f t="shared" si="14"/>
        <v>1.3183871067999997</v>
      </c>
      <c r="AS17" s="12">
        <v>0.3</v>
      </c>
      <c r="AT17" s="12">
        <f t="shared" si="26"/>
        <v>1271.2444948432342</v>
      </c>
      <c r="AV17" s="12">
        <f t="shared" si="15"/>
        <v>17.978888371200011</v>
      </c>
      <c r="AW17" s="12">
        <f t="shared" si="16"/>
        <v>1.8</v>
      </c>
      <c r="AX17" s="12">
        <f t="shared" si="27"/>
        <v>2004.4408584213875</v>
      </c>
      <c r="AY17" s="12"/>
      <c r="AZ17" s="12">
        <f t="shared" si="17"/>
        <v>-733.1963635781533</v>
      </c>
      <c r="BC17">
        <v>2.1</v>
      </c>
      <c r="BD17">
        <v>3.095917816</v>
      </c>
      <c r="BE17" s="12">
        <f t="shared" si="18"/>
        <v>1.3183871067999997</v>
      </c>
      <c r="BF17" s="12">
        <v>0.3</v>
      </c>
      <c r="BG17" s="12">
        <f t="shared" si="28"/>
        <v>35843.718730541994</v>
      </c>
      <c r="BI17" s="12">
        <f t="shared" si="19"/>
        <v>17.978888371200011</v>
      </c>
      <c r="BJ17" s="12">
        <f t="shared" si="20"/>
        <v>1.8</v>
      </c>
      <c r="BK17" s="12">
        <f t="shared" si="29"/>
        <v>44873.135382504195</v>
      </c>
      <c r="BL17" s="12"/>
      <c r="BM17" s="12">
        <f t="shared" si="21"/>
        <v>-9029.4166519622013</v>
      </c>
    </row>
    <row r="18" spans="1:65" x14ac:dyDescent="0.35">
      <c r="A18">
        <v>2.1</v>
      </c>
      <c r="B18">
        <v>3.095917816</v>
      </c>
      <c r="C18">
        <f t="shared" si="0"/>
        <v>8.5686292327999976</v>
      </c>
      <c r="D18">
        <v>1.3</v>
      </c>
      <c r="E18">
        <f t="shared" si="1"/>
        <v>132.55427185602454</v>
      </c>
      <c r="G18">
        <f t="shared" si="2"/>
        <v>12.278666707200003</v>
      </c>
      <c r="H18">
        <f t="shared" si="3"/>
        <v>0.8</v>
      </c>
      <c r="I18">
        <f t="shared" si="4"/>
        <v>115.80442546660129</v>
      </c>
      <c r="K18">
        <f t="shared" si="5"/>
        <v>16.749846389423254</v>
      </c>
      <c r="P18">
        <v>2.1</v>
      </c>
      <c r="Q18">
        <v>3.095917816</v>
      </c>
      <c r="R18" s="12">
        <f t="shared" si="6"/>
        <v>1.6740794179968745</v>
      </c>
      <c r="S18" s="12">
        <v>0.35</v>
      </c>
      <c r="T18" s="12">
        <f t="shared" si="22"/>
        <v>66.277790318906654</v>
      </c>
      <c r="V18" s="12">
        <f t="shared" si="7"/>
        <v>17.846574609374965</v>
      </c>
      <c r="W18" s="12">
        <f t="shared" si="8"/>
        <v>1.75</v>
      </c>
      <c r="X18" s="12">
        <f t="shared" si="23"/>
        <v>485.72687737883314</v>
      </c>
      <c r="Y18" s="12"/>
      <c r="Z18" s="12">
        <f t="shared" si="9"/>
        <v>-419.44908705992646</v>
      </c>
      <c r="AC18">
        <v>2.1</v>
      </c>
      <c r="AD18">
        <v>3.095917816</v>
      </c>
      <c r="AE18" s="12">
        <f t="shared" si="10"/>
        <v>1.6740794179968745</v>
      </c>
      <c r="AF18" s="12">
        <v>0.35</v>
      </c>
      <c r="AG18" s="12">
        <f t="shared" si="24"/>
        <v>154.08647848803997</v>
      </c>
      <c r="AI18" s="12">
        <f t="shared" si="11"/>
        <v>17.846574609374965</v>
      </c>
      <c r="AJ18" s="12">
        <f t="shared" si="12"/>
        <v>1.75</v>
      </c>
      <c r="AK18" s="12">
        <f t="shared" si="25"/>
        <v>594.60667013014699</v>
      </c>
      <c r="AL18" s="12"/>
      <c r="AM18" s="12">
        <f t="shared" si="13"/>
        <v>-440.52019164210702</v>
      </c>
      <c r="AP18">
        <v>2.1</v>
      </c>
      <c r="AQ18">
        <v>3.095917816</v>
      </c>
      <c r="AR18" s="12">
        <f t="shared" si="14"/>
        <v>1.6740794179968745</v>
      </c>
      <c r="AS18" s="12">
        <v>0.35</v>
      </c>
      <c r="AT18" s="12">
        <f t="shared" si="26"/>
        <v>1273.7870044165152</v>
      </c>
      <c r="AV18" s="12">
        <f t="shared" si="15"/>
        <v>17.846574609374965</v>
      </c>
      <c r="AW18" s="12">
        <f t="shared" si="16"/>
        <v>1.75</v>
      </c>
      <c r="AX18" s="12">
        <f t="shared" si="27"/>
        <v>1982.9973151629758</v>
      </c>
      <c r="AY18" s="12"/>
      <c r="AZ18" s="12">
        <f t="shared" si="17"/>
        <v>-709.21031074646066</v>
      </c>
      <c r="BC18">
        <v>2.1</v>
      </c>
      <c r="BD18">
        <v>3.095917816</v>
      </c>
      <c r="BE18" s="12">
        <f t="shared" si="18"/>
        <v>1.6740794179968745</v>
      </c>
      <c r="BF18" s="12">
        <v>0.35</v>
      </c>
      <c r="BG18" s="12">
        <f t="shared" si="28"/>
        <v>35846.26124011528</v>
      </c>
      <c r="BI18" s="12">
        <f t="shared" si="19"/>
        <v>17.846574609374965</v>
      </c>
      <c r="BJ18" s="12">
        <f t="shared" si="20"/>
        <v>1.75</v>
      </c>
      <c r="BK18" s="12">
        <f t="shared" si="29"/>
        <v>44851.691839245781</v>
      </c>
      <c r="BL18" s="12"/>
      <c r="BM18" s="12">
        <f t="shared" si="21"/>
        <v>-9005.4305991305009</v>
      </c>
    </row>
    <row r="19" spans="1:65" x14ac:dyDescent="0.35">
      <c r="A19">
        <v>2.1</v>
      </c>
      <c r="B19">
        <v>3.095917816</v>
      </c>
      <c r="C19">
        <f t="shared" si="0"/>
        <v>8.0825877567999971</v>
      </c>
      <c r="D19">
        <v>1.2</v>
      </c>
      <c r="E19">
        <f t="shared" si="1"/>
        <v>113.41496216033813</v>
      </c>
      <c r="G19">
        <f t="shared" si="2"/>
        <v>13.311100528800004</v>
      </c>
      <c r="H19">
        <f t="shared" si="3"/>
        <v>0.90000000000000013</v>
      </c>
      <c r="I19">
        <f t="shared" si="4"/>
        <v>138.55513806410855</v>
      </c>
      <c r="K19">
        <f t="shared" si="5"/>
        <v>-25.140175903770412</v>
      </c>
      <c r="P19">
        <v>2.1</v>
      </c>
      <c r="Q19">
        <v>3.095917816</v>
      </c>
      <c r="R19" s="12">
        <f t="shared" si="6"/>
        <v>1.7475255629627389</v>
      </c>
      <c r="S19" s="12">
        <v>0.36</v>
      </c>
      <c r="T19" s="12">
        <f t="shared" si="22"/>
        <v>66.823260194923918</v>
      </c>
      <c r="V19" s="12">
        <f t="shared" si="7"/>
        <v>17.818288339569104</v>
      </c>
      <c r="W19" s="12">
        <f t="shared" si="8"/>
        <v>1.7400000000000002</v>
      </c>
      <c r="X19" s="12">
        <f t="shared" si="23"/>
        <v>481.48983548113063</v>
      </c>
      <c r="Y19" s="12"/>
      <c r="Z19" s="12">
        <f t="shared" si="9"/>
        <v>-414.66657528620669</v>
      </c>
      <c r="AC19">
        <v>2.1</v>
      </c>
      <c r="AD19">
        <v>3.095917816</v>
      </c>
      <c r="AE19" s="12">
        <f t="shared" si="10"/>
        <v>1.7475255629627389</v>
      </c>
      <c r="AF19" s="12">
        <v>0.36</v>
      </c>
      <c r="AG19" s="12">
        <f t="shared" si="24"/>
        <v>154.63194836405722</v>
      </c>
      <c r="AI19" s="12">
        <f t="shared" si="11"/>
        <v>17.818288339569104</v>
      </c>
      <c r="AJ19" s="12">
        <f t="shared" si="12"/>
        <v>1.7400000000000002</v>
      </c>
      <c r="AK19" s="12">
        <f t="shared" si="25"/>
        <v>590.36962823244448</v>
      </c>
      <c r="AL19" s="12"/>
      <c r="AM19" s="12">
        <f t="shared" si="13"/>
        <v>-435.73767986838726</v>
      </c>
      <c r="AP19">
        <v>2.1</v>
      </c>
      <c r="AQ19">
        <v>3.095917816</v>
      </c>
      <c r="AR19" s="12">
        <f t="shared" si="14"/>
        <v>1.7475255629627389</v>
      </c>
      <c r="AS19" s="12">
        <v>0.36</v>
      </c>
      <c r="AT19" s="12">
        <f t="shared" si="26"/>
        <v>1274.3324742925324</v>
      </c>
      <c r="AV19" s="12">
        <f t="shared" si="15"/>
        <v>17.818288339569104</v>
      </c>
      <c r="AW19" s="12">
        <f t="shared" si="16"/>
        <v>1.7400000000000002</v>
      </c>
      <c r="AX19" s="12">
        <f t="shared" si="27"/>
        <v>1978.7602732652733</v>
      </c>
      <c r="AY19" s="12"/>
      <c r="AZ19" s="12">
        <f t="shared" si="17"/>
        <v>-704.4277989727409</v>
      </c>
      <c r="BC19">
        <v>2.1</v>
      </c>
      <c r="BD19">
        <v>3.095917816</v>
      </c>
      <c r="BE19" s="12">
        <f t="shared" si="18"/>
        <v>1.7475255629627389</v>
      </c>
      <c r="BF19" s="12">
        <v>0.36</v>
      </c>
      <c r="BG19" s="12">
        <f t="shared" si="28"/>
        <v>35846.806709991295</v>
      </c>
      <c r="BI19" s="12">
        <f t="shared" si="19"/>
        <v>17.818288339569104</v>
      </c>
      <c r="BJ19" s="12">
        <f t="shared" si="20"/>
        <v>1.7400000000000002</v>
      </c>
      <c r="BK19" s="12">
        <f t="shared" si="29"/>
        <v>44847.45479734808</v>
      </c>
      <c r="BL19" s="12"/>
      <c r="BM19" s="12">
        <f t="shared" si="21"/>
        <v>-9000.6480873567853</v>
      </c>
    </row>
    <row r="20" spans="1:65" x14ac:dyDescent="0.35">
      <c r="A20" s="2">
        <v>2.1</v>
      </c>
      <c r="B20" s="2">
        <v>3.095917816</v>
      </c>
      <c r="C20" s="2">
        <f t="shared" si="0"/>
        <v>8.3850560780822256</v>
      </c>
      <c r="D20" s="2">
        <v>1.26</v>
      </c>
      <c r="E20" s="2">
        <f t="shared" si="1"/>
        <v>124.77661828418869</v>
      </c>
      <c r="F20" s="2"/>
      <c r="G20" s="2">
        <f t="shared" si="2"/>
        <v>12.711629825993935</v>
      </c>
      <c r="H20" s="2">
        <f t="shared" si="3"/>
        <v>0.84000000000000008</v>
      </c>
      <c r="I20" s="2">
        <f t="shared" si="4"/>
        <v>124.68336707888272</v>
      </c>
      <c r="K20">
        <f t="shared" si="5"/>
        <v>9.3251205305961093E-2</v>
      </c>
      <c r="P20" s="2">
        <v>2.1</v>
      </c>
      <c r="Q20" s="2">
        <v>3.095917816</v>
      </c>
      <c r="R20" s="18">
        <f t="shared" si="6"/>
        <v>8.5285856075538327</v>
      </c>
      <c r="S20" s="18">
        <v>1.2909999999999999</v>
      </c>
      <c r="T20" s="18">
        <f t="shared" si="22"/>
        <v>186.26220039647649</v>
      </c>
      <c r="U20" s="2"/>
      <c r="V20" s="18">
        <f t="shared" si="7"/>
        <v>12.378464992603703</v>
      </c>
      <c r="W20" s="18">
        <f t="shared" si="8"/>
        <v>0.80900000000000016</v>
      </c>
      <c r="X20" s="18">
        <f t="shared" si="23"/>
        <v>186.55879546586056</v>
      </c>
      <c r="Y20" s="12"/>
      <c r="Z20" s="12">
        <f t="shared" si="9"/>
        <v>-0.29659506938406821</v>
      </c>
      <c r="AC20" s="2">
        <v>2.1</v>
      </c>
      <c r="AD20" s="2">
        <v>3.095917816</v>
      </c>
      <c r="AE20" s="18">
        <f t="shared" si="10"/>
        <v>8.7458792283754843</v>
      </c>
      <c r="AF20" s="18">
        <v>1.3420000000000001</v>
      </c>
      <c r="AG20" s="18">
        <f t="shared" si="24"/>
        <v>284.15711934514093</v>
      </c>
      <c r="AH20" s="2"/>
      <c r="AI20" s="18">
        <f t="shared" si="11"/>
        <v>11.794370203027825</v>
      </c>
      <c r="AJ20" s="18">
        <f t="shared" si="12"/>
        <v>0.75800000000000001</v>
      </c>
      <c r="AK20" s="18">
        <f t="shared" si="25"/>
        <v>284.46058433718019</v>
      </c>
      <c r="AL20" s="12"/>
      <c r="AM20" s="12">
        <f t="shared" si="13"/>
        <v>-0.30346499203926669</v>
      </c>
      <c r="AP20" s="2">
        <v>2.1</v>
      </c>
      <c r="AQ20" s="2">
        <v>3.095917816</v>
      </c>
      <c r="AR20" s="18">
        <f t="shared" si="14"/>
        <v>8.9790319953223889</v>
      </c>
      <c r="AS20" s="18">
        <v>1.4039999999999999</v>
      </c>
      <c r="AT20" s="18">
        <f t="shared" si="26"/>
        <v>1416.4045099405041</v>
      </c>
      <c r="AU20" s="2"/>
      <c r="AV20" s="18">
        <f t="shared" si="15"/>
        <v>11.022932739260249</v>
      </c>
      <c r="AW20" s="18">
        <f t="shared" si="16"/>
        <v>0.69600000000000017</v>
      </c>
      <c r="AX20" s="18">
        <f t="shared" si="27"/>
        <v>1660.1512643195886</v>
      </c>
      <c r="AY20" s="12"/>
      <c r="AZ20" s="12">
        <f t="shared" si="17"/>
        <v>-243.74675437908445</v>
      </c>
      <c r="BC20" s="2">
        <v>2.1</v>
      </c>
      <c r="BD20" s="2">
        <v>3.095917816</v>
      </c>
      <c r="BE20" s="18">
        <f t="shared" si="18"/>
        <v>9.8898193006332331</v>
      </c>
      <c r="BF20" s="18">
        <v>1.87</v>
      </c>
      <c r="BG20" s="18">
        <f t="shared" si="28"/>
        <v>36091.214001584223</v>
      </c>
      <c r="BH20" s="2"/>
      <c r="BI20" s="18">
        <f t="shared" si="19"/>
        <v>3.6413839626646509</v>
      </c>
      <c r="BJ20" s="18">
        <f t="shared" si="20"/>
        <v>0.22999999999999998</v>
      </c>
      <c r="BK20" s="18">
        <f t="shared" si="29"/>
        <v>44456.795985231656</v>
      </c>
      <c r="BL20" s="12"/>
      <c r="BM20" s="12">
        <f t="shared" si="21"/>
        <v>-8365.5819836474329</v>
      </c>
    </row>
    <row r="25" spans="1:65" x14ac:dyDescent="0.35">
      <c r="B25" s="27" t="s">
        <v>47</v>
      </c>
      <c r="C25" s="27"/>
      <c r="D25" s="27"/>
      <c r="E25" s="27"/>
      <c r="G25" s="27" t="s">
        <v>48</v>
      </c>
      <c r="H25" s="27"/>
      <c r="I25" s="27"/>
      <c r="J25" s="27"/>
      <c r="K25" s="27"/>
    </row>
    <row r="26" spans="1:65" x14ac:dyDescent="0.35">
      <c r="B26" s="3" t="s">
        <v>28</v>
      </c>
      <c r="C26" s="7">
        <f xml:space="preserve"> -0.266*D20^6 + 1.8555*D20^5 - 3.4393*D20^4 - 1.4822*D20^3 + 8.492*D20^2 - 1.321*D20 - 0.0869</f>
        <v>4.9252076061427861</v>
      </c>
      <c r="G26" s="3" t="s">
        <v>30</v>
      </c>
      <c r="H26" s="7">
        <f xml:space="preserve"> -0.129*H20^6 + 1.0756*H20^5 - 3.0752*H20^4 + 3.1771*H20^3 + 0.0649*H20^2 - 0.7917*H20 - 0.1795</f>
        <v>-4.2197368705024441E-2</v>
      </c>
      <c r="Q26" s="14" t="s">
        <v>28</v>
      </c>
      <c r="R26" s="15">
        <f xml:space="preserve"> -0.266*S20^6 + 1.8555*S20^5 - 3.4393*S20^4 - 1.4822*S20^3 + 8.492*S20^2 - 1.321*S20 - 0.0869</f>
        <v>5.040771220098514</v>
      </c>
      <c r="V26" s="14" t="s">
        <v>30</v>
      </c>
      <c r="W26" s="15">
        <f xml:space="preserve"> -0.129*W20^6 + 1.0756*W20^5 - 3.0752*W20^4 + 3.1771*W20^3 + 0.0649*W20^2 - 0.7917*W20 - 0.1795</f>
        <v>-7.5996939399741725E-2</v>
      </c>
      <c r="AD26" s="14" t="s">
        <v>28</v>
      </c>
      <c r="AE26" s="15">
        <f xml:space="preserve"> -0.266*AF20^6 + 1.8555*AF20^5 - 3.4393*AF20^4 - 1.4822*AF20^3 + 8.492*AF20^2 - 1.321*AF20 - 0.0869</f>
        <v>5.2192140755643157</v>
      </c>
      <c r="AI26" s="14" t="s">
        <v>30</v>
      </c>
      <c r="AJ26" s="15">
        <f xml:space="preserve"> -0.129*AJ20^6 + 1.0756*AJ20^5 - 3.0752*AJ20^4 + 3.1771*AJ20^3 + 0.0649*AJ20^2 - 0.7917*AJ20 - 0.1795</f>
        <v>-0.1291438881164787</v>
      </c>
      <c r="AQ26" s="14" t="s">
        <v>28</v>
      </c>
      <c r="AR26" s="15">
        <f xml:space="preserve"> -0.266*AS20^6 + 1.8555*AS20^5 - 3.4393*AS20^4 - 1.4822*AS20^3 + 8.492*AS20^2 - 1.321*AS20 - 0.0869</f>
        <v>5.4170677712863471</v>
      </c>
      <c r="AV26" s="14" t="s">
        <v>30</v>
      </c>
      <c r="AW26" s="15">
        <f xml:space="preserve"> -0.129*AW20^6 + 1.0756*AW20^5 - 3.0752*AW20^4 + 3.1771*AW20^3 + 0.0649*AW20^2 - 0.7917*AW20 - 0.1795</f>
        <v>-0.18853103189334708</v>
      </c>
      <c r="BD26" s="14" t="s">
        <v>28</v>
      </c>
      <c r="BE26" s="15">
        <f xml:space="preserve"> -0.266*BF20^6 + 1.8555*BF20^5 - 3.4393*BF20^4 - 1.4822*BF20^3 + 8.492*BF20^2 - 1.321*BF20 - 0.0869</f>
        <v>6.4444053490552546</v>
      </c>
      <c r="BI26" s="14" t="s">
        <v>30</v>
      </c>
      <c r="BJ26" s="15">
        <f xml:space="preserve"> -0.129*BJ20^6 + 1.0756*BJ20^5 - 3.0752*BJ20^4 + 3.1771*BJ20^3 + 0.0649*BJ20^2 - 0.7917*BJ20 - 0.1795</f>
        <v>-0.327434488308601</v>
      </c>
    </row>
    <row r="29" spans="1:65" x14ac:dyDescent="0.35">
      <c r="B29" s="3" t="s">
        <v>31</v>
      </c>
      <c r="C29">
        <f>(I29+I30)*L4</f>
        <v>2.0058095575984516</v>
      </c>
      <c r="H29" s="3" t="s">
        <v>42</v>
      </c>
      <c r="I29" s="6">
        <f>C26*1.2*I6^2*I4*L3/2</f>
        <v>6.6655708866617772E-2</v>
      </c>
      <c r="Q29" s="21" t="s">
        <v>31</v>
      </c>
      <c r="R29" s="12">
        <f>(X29+X30)*Q6</f>
        <v>2.0393960322249889</v>
      </c>
      <c r="W29" s="21" t="s">
        <v>42</v>
      </c>
      <c r="X29" s="13">
        <f>R26*1.2*I$6^2*I$4*I$3/2</f>
        <v>6.8219698696772316E-2</v>
      </c>
      <c r="AD29" s="21" t="s">
        <v>31</v>
      </c>
      <c r="AE29" s="12">
        <f>(AK29+AK30)*AD6</f>
        <v>2.0908642280846634</v>
      </c>
      <c r="AJ29" s="21" t="s">
        <v>42</v>
      </c>
      <c r="AK29" s="13">
        <f>AE26*1.2*I$6^2*I$4*I$3/2</f>
        <v>7.0634669998372243E-2</v>
      </c>
      <c r="AQ29" s="21" t="s">
        <v>31</v>
      </c>
      <c r="AR29" s="12">
        <f>(AX29+AX30)*AQ6</f>
        <v>2.1477425715232892</v>
      </c>
      <c r="AW29" s="21" t="s">
        <v>42</v>
      </c>
      <c r="AX29" s="13">
        <f>AR26*1.2*I$6^2*I$4*I$3/2</f>
        <v>7.3312339529253298E-2</v>
      </c>
      <c r="BD29" s="21" t="s">
        <v>31</v>
      </c>
      <c r="BE29" s="12">
        <f>(BK29+BK30)*BD6</f>
        <v>2.5126874651966666</v>
      </c>
      <c r="BJ29" s="21" t="s">
        <v>42</v>
      </c>
      <c r="BK29" s="13">
        <f>BE26*1.2*I$6^2*I$4*I$3/2</f>
        <v>8.7215898519557369E-2</v>
      </c>
    </row>
    <row r="30" spans="1:65" x14ac:dyDescent="0.35">
      <c r="B30" s="3" t="s">
        <v>32</v>
      </c>
      <c r="C30">
        <f>(E20+I20)*D5/2</f>
        <v>18.709498902230354</v>
      </c>
      <c r="H30" s="3" t="s">
        <v>43</v>
      </c>
      <c r="I30" s="6">
        <f>H26*1.2*I6^2*I4*L3/2</f>
        <v>-5.7108161691121501E-4</v>
      </c>
      <c r="Q30" s="21" t="s">
        <v>32</v>
      </c>
      <c r="R30" s="12">
        <f>(T20+X20)*Q5/2</f>
        <v>27.961574689675277</v>
      </c>
      <c r="W30" s="21" t="s">
        <v>43</v>
      </c>
      <c r="X30" s="13">
        <f>W26*1.2*I$6^2*I$4*I$3/2</f>
        <v>-1.0285109324255197E-3</v>
      </c>
      <c r="AD30" s="21" t="s">
        <v>32</v>
      </c>
      <c r="AE30" s="12">
        <f>(AG20+AK20)*AD5/2</f>
        <v>42.646327776174083</v>
      </c>
      <c r="AJ30" s="21" t="s">
        <v>43</v>
      </c>
      <c r="AK30" s="13">
        <f>AJ26*1.2*I$6^2*I$4*I$3/2</f>
        <v>-1.74777960576907E-3</v>
      </c>
      <c r="AQ30" s="21" t="s">
        <v>32</v>
      </c>
      <c r="AR30" s="12">
        <f>(AT20+AX20)*AQ5/2</f>
        <v>230.74168306950693</v>
      </c>
      <c r="AW30" s="21" t="s">
        <v>43</v>
      </c>
      <c r="AX30" s="13">
        <f>AW26*1.2*I$6^2*I$4*I$3/2</f>
        <v>-2.5515004806158119E-3</v>
      </c>
      <c r="BD30" s="21" t="s">
        <v>32</v>
      </c>
      <c r="BE30" s="12">
        <f>(BG20+BK20)*BD5/2</f>
        <v>6041.1007490111915</v>
      </c>
      <c r="BJ30" s="21" t="s">
        <v>43</v>
      </c>
      <c r="BK30" s="13">
        <f>BJ26*1.2*I$6^2*I$4*I$3/2</f>
        <v>-4.4313620198196636E-3</v>
      </c>
    </row>
    <row r="31" spans="1:65" x14ac:dyDescent="0.35">
      <c r="B31" s="3" t="s">
        <v>33</v>
      </c>
      <c r="C31" s="6">
        <f>C29/C30</f>
        <v>0.10720808548000928</v>
      </c>
      <c r="Q31" s="21" t="s">
        <v>33</v>
      </c>
      <c r="R31" s="13">
        <f>R29/R30</f>
        <v>7.2935664563198915E-2</v>
      </c>
      <c r="AD31" s="21" t="s">
        <v>33</v>
      </c>
      <c r="AE31" s="13">
        <f>AE29/AE30</f>
        <v>4.9028001638462305E-2</v>
      </c>
      <c r="AQ31" s="21" t="s">
        <v>33</v>
      </c>
      <c r="AR31" s="13">
        <f>AR29/AR30</f>
        <v>9.3079956033618721E-3</v>
      </c>
      <c r="BD31" s="21" t="s">
        <v>33</v>
      </c>
      <c r="BE31" s="13">
        <f>BE29/BE30</f>
        <v>4.1593205768136607E-4</v>
      </c>
    </row>
  </sheetData>
  <mergeCells count="21">
    <mergeCell ref="B8:E8"/>
    <mergeCell ref="G8:K8"/>
    <mergeCell ref="B25:E25"/>
    <mergeCell ref="G25:K25"/>
    <mergeCell ref="B5:C5"/>
    <mergeCell ref="G5:H5"/>
    <mergeCell ref="G6:H6"/>
    <mergeCell ref="B2:C2"/>
    <mergeCell ref="G2:H2"/>
    <mergeCell ref="B3:C3"/>
    <mergeCell ref="G3:H3"/>
    <mergeCell ref="B4:C4"/>
    <mergeCell ref="G4:H4"/>
    <mergeCell ref="AV8:AZ8"/>
    <mergeCell ref="BD8:BG8"/>
    <mergeCell ref="BI8:BM8"/>
    <mergeCell ref="Q8:T8"/>
    <mergeCell ref="V8:Z8"/>
    <mergeCell ref="AD8:AG8"/>
    <mergeCell ref="AI8:AM8"/>
    <mergeCell ref="AQ8:AT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V1" workbookViewId="0">
      <selection activeCell="AF21" sqref="AF21"/>
    </sheetView>
  </sheetViews>
  <sheetFormatPr defaultRowHeight="14.5" x14ac:dyDescent="0.35"/>
  <cols>
    <col min="1" max="1" width="10.54296875" customWidth="1"/>
    <col min="2" max="2" width="15.6328125" customWidth="1"/>
    <col min="3" max="3" width="17.1796875" customWidth="1"/>
    <col min="4" max="4" width="16.453125" customWidth="1"/>
    <col min="5" max="5" width="14.08984375" customWidth="1"/>
    <col min="7" max="7" width="17.6328125" customWidth="1"/>
    <col min="8" max="8" width="15.08984375" customWidth="1"/>
    <col min="9" max="9" width="12.36328125" customWidth="1"/>
    <col min="11" max="11" width="13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7" t="s">
        <v>2</v>
      </c>
      <c r="C2" s="27"/>
      <c r="D2">
        <v>20</v>
      </c>
      <c r="E2" t="s">
        <v>3</v>
      </c>
      <c r="G2" s="27" t="s">
        <v>9</v>
      </c>
      <c r="H2" s="27"/>
      <c r="I2">
        <v>0.24</v>
      </c>
      <c r="J2" t="s">
        <v>10</v>
      </c>
      <c r="K2" s="3" t="s">
        <v>14</v>
      </c>
      <c r="L2">
        <v>2.6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7" t="s">
        <v>4</v>
      </c>
      <c r="C3" s="27"/>
      <c r="D3">
        <v>1.2</v>
      </c>
      <c r="E3" t="s">
        <v>5</v>
      </c>
      <c r="G3" s="25" t="s">
        <v>34</v>
      </c>
      <c r="H3" s="26"/>
      <c r="I3" s="12">
        <f>(I2+I2*D4)/4</f>
        <v>0.10199999999999999</v>
      </c>
      <c r="J3" s="12" t="s">
        <v>10</v>
      </c>
      <c r="K3" s="3" t="s">
        <v>34</v>
      </c>
      <c r="L3">
        <f>(I2+I2*D4)/4</f>
        <v>0.10199999999999999</v>
      </c>
      <c r="P3" s="21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7" t="s">
        <v>6</v>
      </c>
      <c r="C4" s="27"/>
      <c r="D4">
        <v>0.7</v>
      </c>
      <c r="G4" s="27" t="s">
        <v>11</v>
      </c>
      <c r="H4" s="27"/>
      <c r="I4">
        <f>(PI()/4)*(I2^2-I2^2*D4^2)</f>
        <v>2.3071856447963442E-2</v>
      </c>
      <c r="J4" t="s">
        <v>13</v>
      </c>
      <c r="K4" s="3" t="s">
        <v>37</v>
      </c>
      <c r="L4">
        <f>I6/L3</f>
        <v>24.515186326865059</v>
      </c>
      <c r="P4" s="21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7" t="s">
        <v>7</v>
      </c>
      <c r="C5" s="27"/>
      <c r="D5">
        <v>0.15</v>
      </c>
      <c r="E5" t="s">
        <v>8</v>
      </c>
      <c r="G5" s="27" t="s">
        <v>36</v>
      </c>
      <c r="H5" s="27"/>
      <c r="I5">
        <f>D5/I4</f>
        <v>6.5014274138846133</v>
      </c>
      <c r="J5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G6" s="27" t="s">
        <v>35</v>
      </c>
      <c r="H6" s="27"/>
      <c r="I6">
        <f>I5/L2</f>
        <v>2.5005490053402357</v>
      </c>
      <c r="J6" t="s">
        <v>12</v>
      </c>
      <c r="Q6">
        <f>L4</f>
        <v>24.515186326865059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24.515186326865059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24.515186326865059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24.515186326865059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3"/>
      <c r="H7" s="3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x14ac:dyDescent="0.35">
      <c r="A8" s="3" t="s">
        <v>16</v>
      </c>
      <c r="B8" s="27" t="s">
        <v>45</v>
      </c>
      <c r="C8" s="27"/>
      <c r="D8" s="27"/>
      <c r="E8" s="27"/>
      <c r="F8" s="3" t="s">
        <v>22</v>
      </c>
      <c r="G8" s="27" t="s">
        <v>46</v>
      </c>
      <c r="H8" s="27"/>
      <c r="I8" s="27"/>
      <c r="J8" s="27"/>
      <c r="K8" s="27"/>
      <c r="P8" s="21"/>
      <c r="Q8" s="24"/>
      <c r="R8" s="24"/>
      <c r="S8" s="24"/>
      <c r="T8" s="24"/>
      <c r="U8" s="21"/>
      <c r="V8" s="24"/>
      <c r="W8" s="24"/>
      <c r="X8" s="24"/>
      <c r="Y8" s="24"/>
      <c r="Z8" s="24"/>
      <c r="AC8" s="21"/>
      <c r="AD8" s="24"/>
      <c r="AE8" s="24"/>
      <c r="AF8" s="24"/>
      <c r="AG8" s="24"/>
      <c r="AH8" s="21"/>
      <c r="AI8" s="24"/>
      <c r="AJ8" s="24"/>
      <c r="AK8" s="24"/>
      <c r="AL8" s="24"/>
      <c r="AM8" s="24"/>
      <c r="AP8" s="21"/>
      <c r="AQ8" s="24"/>
      <c r="AR8" s="24"/>
      <c r="AS8" s="24"/>
      <c r="AT8" s="24"/>
      <c r="AU8" s="21"/>
      <c r="AV8" s="24"/>
      <c r="AW8" s="24"/>
      <c r="AX8" s="24"/>
      <c r="AY8" s="24"/>
      <c r="AZ8" s="24"/>
      <c r="BC8" s="21"/>
      <c r="BD8" s="24"/>
      <c r="BE8" s="24"/>
      <c r="BF8" s="24"/>
      <c r="BG8" s="24"/>
      <c r="BH8" s="21"/>
      <c r="BI8" s="24"/>
      <c r="BJ8" s="24"/>
      <c r="BK8" s="24"/>
      <c r="BL8" s="24"/>
      <c r="BM8" s="24"/>
    </row>
    <row r="9" spans="1:65" x14ac:dyDescent="0.35">
      <c r="A9" s="3"/>
      <c r="F9" s="3"/>
      <c r="G9" s="3"/>
      <c r="H9" s="3"/>
      <c r="P9" s="22"/>
      <c r="U9" s="22"/>
      <c r="V9" s="22"/>
      <c r="W9" s="22"/>
      <c r="AC9" s="22"/>
      <c r="AH9" s="22"/>
      <c r="AI9" s="22"/>
      <c r="AJ9" s="22"/>
      <c r="AP9" s="22"/>
      <c r="AU9" s="22"/>
      <c r="AV9" s="22"/>
      <c r="AW9" s="22"/>
      <c r="BC9" s="22"/>
      <c r="BH9" s="22"/>
      <c r="BI9" s="22"/>
      <c r="BJ9" s="22"/>
    </row>
    <row r="10" spans="1:65" x14ac:dyDescent="0.35">
      <c r="A10" s="3" t="s">
        <v>16</v>
      </c>
      <c r="B10" s="7">
        <f>C20</f>
        <v>9.3642011642571372</v>
      </c>
      <c r="F10" s="3" t="s">
        <v>22</v>
      </c>
      <c r="G10" s="8">
        <f>G20</f>
        <v>14.688304360710749</v>
      </c>
      <c r="H10" s="3"/>
      <c r="P10" s="21" t="s">
        <v>16</v>
      </c>
      <c r="Q10" s="10">
        <f>R20</f>
        <v>9.4592991196391072</v>
      </c>
      <c r="U10" s="21" t="s">
        <v>22</v>
      </c>
      <c r="V10" s="9">
        <f>V20</f>
        <v>14.383099625192585</v>
      </c>
      <c r="W10" s="22"/>
      <c r="AC10" s="21" t="s">
        <v>16</v>
      </c>
      <c r="AD10" s="10">
        <f>AE20</f>
        <v>9.5948634575723144</v>
      </c>
      <c r="AH10" s="21" t="s">
        <v>22</v>
      </c>
      <c r="AI10" s="9">
        <f>AI20</f>
        <v>13.819360646800614</v>
      </c>
      <c r="AJ10" s="22"/>
      <c r="AP10" s="21" t="s">
        <v>16</v>
      </c>
      <c r="AQ10" s="10">
        <f>AR20</f>
        <v>9.7253385491612452</v>
      </c>
      <c r="AU10" s="21" t="s">
        <v>22</v>
      </c>
      <c r="AV10" s="9">
        <f>AV20</f>
        <v>13.038647006319486</v>
      </c>
      <c r="AW10" s="22"/>
      <c r="BC10" s="21" t="s">
        <v>16</v>
      </c>
      <c r="BD10" s="10">
        <f>BE20</f>
        <v>10.567661064980117</v>
      </c>
      <c r="BH10" s="21" t="s">
        <v>22</v>
      </c>
      <c r="BI10" s="9">
        <f>BI20</f>
        <v>4.5679751095956984</v>
      </c>
      <c r="BJ10" s="22"/>
    </row>
    <row r="13" spans="1:65" x14ac:dyDescent="0.35">
      <c r="A13" s="3" t="s">
        <v>14</v>
      </c>
      <c r="B13" s="3" t="s">
        <v>26</v>
      </c>
      <c r="C13" s="3" t="s">
        <v>17</v>
      </c>
      <c r="D13" s="3" t="s">
        <v>18</v>
      </c>
      <c r="E13" s="3" t="s">
        <v>20</v>
      </c>
      <c r="F13" s="3"/>
      <c r="G13" s="3" t="s">
        <v>39</v>
      </c>
      <c r="H13" s="3" t="s">
        <v>40</v>
      </c>
      <c r="I13" s="3" t="s">
        <v>20</v>
      </c>
      <c r="J13" s="3"/>
      <c r="K13" s="3"/>
      <c r="P13" s="21" t="s">
        <v>14</v>
      </c>
      <c r="Q13" s="21" t="s">
        <v>26</v>
      </c>
      <c r="R13" s="21" t="s">
        <v>17</v>
      </c>
      <c r="S13" s="21" t="s">
        <v>18</v>
      </c>
      <c r="T13" s="21" t="s">
        <v>20</v>
      </c>
      <c r="U13" s="22"/>
      <c r="V13" s="21" t="s">
        <v>39</v>
      </c>
      <c r="W13" s="21" t="s">
        <v>40</v>
      </c>
      <c r="X13" s="21" t="s">
        <v>20</v>
      </c>
      <c r="Y13" s="21"/>
      <c r="Z13" s="21"/>
      <c r="AC13" s="21" t="s">
        <v>14</v>
      </c>
      <c r="AD13" s="21" t="s">
        <v>26</v>
      </c>
      <c r="AE13" s="21" t="s">
        <v>17</v>
      </c>
      <c r="AF13" s="21" t="s">
        <v>18</v>
      </c>
      <c r="AG13" s="21" t="s">
        <v>20</v>
      </c>
      <c r="AH13" s="22"/>
      <c r="AI13" s="21" t="s">
        <v>39</v>
      </c>
      <c r="AJ13" s="21" t="s">
        <v>40</v>
      </c>
      <c r="AK13" s="21" t="s">
        <v>20</v>
      </c>
      <c r="AL13" s="21"/>
      <c r="AM13" s="21"/>
      <c r="AP13" s="21" t="s">
        <v>14</v>
      </c>
      <c r="AQ13" s="21" t="s">
        <v>26</v>
      </c>
      <c r="AR13" s="21" t="s">
        <v>17</v>
      </c>
      <c r="AS13" s="21" t="s">
        <v>18</v>
      </c>
      <c r="AT13" s="21" t="s">
        <v>20</v>
      </c>
      <c r="AU13" s="22"/>
      <c r="AV13" s="21" t="s">
        <v>39</v>
      </c>
      <c r="AW13" s="21" t="s">
        <v>40</v>
      </c>
      <c r="AX13" s="21" t="s">
        <v>20</v>
      </c>
      <c r="AY13" s="21"/>
      <c r="AZ13" s="21"/>
      <c r="BC13" s="21" t="s">
        <v>14</v>
      </c>
      <c r="BD13" s="21" t="s">
        <v>26</v>
      </c>
      <c r="BE13" s="21" t="s">
        <v>17</v>
      </c>
      <c r="BF13" s="21" t="s">
        <v>18</v>
      </c>
      <c r="BG13" s="21" t="s">
        <v>20</v>
      </c>
      <c r="BH13" s="22"/>
      <c r="BI13" s="21" t="s">
        <v>39</v>
      </c>
      <c r="BJ13" s="21" t="s">
        <v>40</v>
      </c>
      <c r="BK13" s="21" t="s">
        <v>20</v>
      </c>
      <c r="BL13" s="21"/>
      <c r="BM13" s="21"/>
    </row>
    <row r="14" spans="1:65" x14ac:dyDescent="0.35">
      <c r="A14" s="5" t="s">
        <v>44</v>
      </c>
      <c r="B14" s="3" t="s">
        <v>15</v>
      </c>
      <c r="C14" s="3" t="s">
        <v>16</v>
      </c>
      <c r="D14" s="5" t="s">
        <v>19</v>
      </c>
      <c r="E14" s="3" t="s">
        <v>21</v>
      </c>
      <c r="F14" s="3"/>
      <c r="G14" s="3" t="s">
        <v>22</v>
      </c>
      <c r="H14" s="5" t="s">
        <v>23</v>
      </c>
      <c r="I14" s="3" t="s">
        <v>24</v>
      </c>
      <c r="J14" s="3"/>
      <c r="K14" s="3" t="s">
        <v>41</v>
      </c>
      <c r="P14" s="17" t="s">
        <v>44</v>
      </c>
      <c r="Q14" s="21" t="s">
        <v>15</v>
      </c>
      <c r="R14" s="21" t="s">
        <v>16</v>
      </c>
      <c r="S14" s="17" t="s">
        <v>19</v>
      </c>
      <c r="T14" s="21" t="s">
        <v>21</v>
      </c>
      <c r="U14" s="22"/>
      <c r="V14" s="21" t="s">
        <v>22</v>
      </c>
      <c r="W14" s="17" t="s">
        <v>23</v>
      </c>
      <c r="X14" s="21" t="s">
        <v>24</v>
      </c>
      <c r="Y14" s="21"/>
      <c r="Z14" s="21" t="s">
        <v>41</v>
      </c>
      <c r="AC14" s="17" t="s">
        <v>44</v>
      </c>
      <c r="AD14" s="21" t="s">
        <v>15</v>
      </c>
      <c r="AE14" s="21" t="s">
        <v>16</v>
      </c>
      <c r="AF14" s="17" t="s">
        <v>19</v>
      </c>
      <c r="AG14" s="21" t="s">
        <v>21</v>
      </c>
      <c r="AH14" s="22"/>
      <c r="AI14" s="21" t="s">
        <v>22</v>
      </c>
      <c r="AJ14" s="17" t="s">
        <v>23</v>
      </c>
      <c r="AK14" s="21" t="s">
        <v>24</v>
      </c>
      <c r="AL14" s="21"/>
      <c r="AM14" s="21" t="s">
        <v>41</v>
      </c>
      <c r="AP14" s="17" t="s">
        <v>44</v>
      </c>
      <c r="AQ14" s="21" t="s">
        <v>15</v>
      </c>
      <c r="AR14" s="21" t="s">
        <v>16</v>
      </c>
      <c r="AS14" s="17" t="s">
        <v>19</v>
      </c>
      <c r="AT14" s="21" t="s">
        <v>21</v>
      </c>
      <c r="AU14" s="22"/>
      <c r="AV14" s="21" t="s">
        <v>22</v>
      </c>
      <c r="AW14" s="17" t="s">
        <v>23</v>
      </c>
      <c r="AX14" s="21" t="s">
        <v>24</v>
      </c>
      <c r="AY14" s="21"/>
      <c r="AZ14" s="21" t="s">
        <v>41</v>
      </c>
      <c r="BC14" s="17" t="s">
        <v>44</v>
      </c>
      <c r="BD14" s="21" t="s">
        <v>15</v>
      </c>
      <c r="BE14" s="21" t="s">
        <v>16</v>
      </c>
      <c r="BF14" s="17" t="s">
        <v>19</v>
      </c>
      <c r="BG14" s="21" t="s">
        <v>21</v>
      </c>
      <c r="BH14" s="22"/>
      <c r="BI14" s="21" t="s">
        <v>22</v>
      </c>
      <c r="BJ14" s="17" t="s">
        <v>23</v>
      </c>
      <c r="BK14" s="21" t="s">
        <v>24</v>
      </c>
      <c r="BL14" s="21"/>
      <c r="BM14" s="21" t="s">
        <v>41</v>
      </c>
    </row>
    <row r="15" spans="1:65" x14ac:dyDescent="0.35">
      <c r="A15">
        <v>2.6</v>
      </c>
      <c r="B15">
        <v>2.5005489999999999</v>
      </c>
      <c r="C15">
        <f t="shared" ref="C15:C20" si="0" xml:space="preserve"> -0.3078*D15^6 + 2.2651*D15^5 - 4.751*D15^4 + 0.2832*D15^3 + 5.9876*D15^2 + 3.6672*D15 - 0.2951</f>
        <v>0.67321313279999995</v>
      </c>
      <c r="D15">
        <v>0.2</v>
      </c>
      <c r="E15">
        <f t="shared" ref="E15:E20" si="1">1.2*B15^2*C15*(D15^2+1)/2</f>
        <v>2.6266844778449476</v>
      </c>
      <c r="G15">
        <f t="shared" ref="G15:G20" si="2" xml:space="preserve"> 0.9808*H15^6 - 9.1296*H15^5 + 32.097*H15^4 - 52.719*H15^3 + 35.366*H15^2 + 6.8355*H15 + 0.7557</f>
        <v>17.461109356799852</v>
      </c>
      <c r="H15">
        <f t="shared" ref="H15:H20" si="3">A15-D15</f>
        <v>2.4</v>
      </c>
      <c r="I15">
        <f t="shared" ref="I15:I20" si="4">1.2*B15^2*G15*(H15^2+1)/2</f>
        <v>442.833550643244</v>
      </c>
      <c r="K15">
        <f t="shared" ref="K15:K20" si="5">E15-I15</f>
        <v>-440.20686616539905</v>
      </c>
      <c r="P15">
        <v>2.6</v>
      </c>
      <c r="Q15">
        <v>2.5005489999999999</v>
      </c>
      <c r="R15" s="12">
        <f t="shared" ref="R15:R20" si="6" xml:space="preserve"> -0.3078*S15^6 + 2.2651*S15^5 - 4.751*S15^4 + 0.2832*S15^3 + 5.9876*S15^2 + 3.6672*S15 - 0.2951</f>
        <v>0.67321313279999995</v>
      </c>
      <c r="S15" s="12">
        <v>0.2</v>
      </c>
      <c r="T15" s="12">
        <f>(1.2*Q15^2*R15*(S15^2+1)/2) + Q$4</f>
        <v>58.097789515208191</v>
      </c>
      <c r="V15" s="12">
        <f t="shared" ref="V15:V20" si="7" xml:space="preserve"> 0.9808*W15^6 - 9.1296*W15^5 + 32.097*W15^4 - 52.719*W15^3 + 35.366*W15^2 + 6.8355*W15 + 0.7557</f>
        <v>17.461109356799852</v>
      </c>
      <c r="W15" s="12">
        <f t="shared" ref="W15:W20" si="8">P15-S15</f>
        <v>2.4</v>
      </c>
      <c r="X15" s="12">
        <f>1.2*Q15^2*V15*(W15^2+1)/2 + Q$3</f>
        <v>511.61583797819537</v>
      </c>
      <c r="Y15" s="12"/>
      <c r="Z15" s="12">
        <f t="shared" ref="Z15:Z20" si="9">T15-X15</f>
        <v>-453.51804846298717</v>
      </c>
      <c r="AC15">
        <v>2.6</v>
      </c>
      <c r="AD15">
        <v>2.5005489999999999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145.9064776843415</v>
      </c>
      <c r="AI15" s="12">
        <f t="shared" ref="AI15:AI20" si="11" xml:space="preserve"> 0.9808*AJ15^6 - 9.1296*AJ15^5 + 32.097*AJ15^4 - 52.719*AJ15^3 + 35.366*AJ15^2 + 6.8355*AJ15 + 0.7557</f>
        <v>17.461109356799852</v>
      </c>
      <c r="AJ15" s="12">
        <f t="shared" ref="AJ15:AJ20" si="12">AC15-AF15</f>
        <v>2.4</v>
      </c>
      <c r="AK15" s="12">
        <f>1.2*AD15^2*AI15*(AJ15^2+1)/2 + AD$3</f>
        <v>620.49563072950923</v>
      </c>
      <c r="AL15" s="12"/>
      <c r="AM15" s="12">
        <f t="shared" ref="AM15:AM20" si="13">AG15-AK15</f>
        <v>-474.58915304516773</v>
      </c>
      <c r="AP15">
        <v>2.6</v>
      </c>
      <c r="AQ15">
        <v>2.5005489999999999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1265.6070036128167</v>
      </c>
      <c r="AV15" s="12">
        <f t="shared" ref="AV15:AV20" si="15" xml:space="preserve"> 0.9808*AW15^6 - 9.1296*AW15^5 + 32.097*AW15^4 - 52.719*AW15^3 + 35.366*AW15^2 + 6.8355*AW15 + 0.7557</f>
        <v>17.461109356799852</v>
      </c>
      <c r="AW15" s="12">
        <f t="shared" ref="AW15:AW20" si="16">AP15-AS15</f>
        <v>2.4</v>
      </c>
      <c r="AX15" s="12">
        <f>1.2*AQ15^2*AV15*(AW15^2+1)/2 + AQ$3</f>
        <v>2008.8862757623381</v>
      </c>
      <c r="AY15" s="12"/>
      <c r="AZ15" s="12">
        <f t="shared" ref="AZ15:AZ20" si="17">AT15-AX15</f>
        <v>-743.27927214952138</v>
      </c>
      <c r="BC15">
        <v>2.6</v>
      </c>
      <c r="BD15">
        <v>2.5005489999999999</v>
      </c>
      <c r="BE15" s="12">
        <f t="shared" ref="BE15:BE20" si="18" xml:space="preserve"> -0.3078*BF15^6 + 2.2651*BF15^5 - 4.751*BF15^4 + 0.2832*BF15^3 + 5.9876*BF15^2 + 3.6672*BF15 - 0.2951</f>
        <v>0.67321313279999995</v>
      </c>
      <c r="BF15" s="12">
        <v>0.2</v>
      </c>
      <c r="BG15" s="12">
        <f>(1.2*BD15^2*BE15*(BF15^2+1)/2) + BD$4</f>
        <v>35838.081239311578</v>
      </c>
      <c r="BI15" s="12">
        <f t="shared" ref="BI15:BI20" si="19" xml:space="preserve"> 0.9808*BJ15^6 - 9.1296*BJ15^5 + 32.097*BJ15^4 - 52.719*BJ15^3 + 35.366*BJ15^2 + 6.8355*BJ15 + 0.7557</f>
        <v>17.461109356799852</v>
      </c>
      <c r="BJ15" s="12">
        <f t="shared" ref="BJ15:BJ20" si="20">BC15-BF15</f>
        <v>2.4</v>
      </c>
      <c r="BK15" s="12">
        <f>1.2*BD15^2*BI15*(BJ15^2+1)/2 + BD$3</f>
        <v>44877.580799845142</v>
      </c>
      <c r="BL15" s="12"/>
      <c r="BM15" s="12">
        <f t="shared" ref="BM15:BM20" si="21">BG15-BK15</f>
        <v>-9039.4995605335644</v>
      </c>
    </row>
    <row r="16" spans="1:65" x14ac:dyDescent="0.35">
      <c r="A16">
        <v>2.6</v>
      </c>
      <c r="B16">
        <v>2.5005489999999999</v>
      </c>
      <c r="C16">
        <f t="shared" si="0"/>
        <v>6.8491999999999997</v>
      </c>
      <c r="D16">
        <v>1</v>
      </c>
      <c r="E16">
        <f t="shared" si="1"/>
        <v>51.391563742026868</v>
      </c>
      <c r="G16">
        <f t="shared" si="2"/>
        <v>17.367634156800026</v>
      </c>
      <c r="H16">
        <f t="shared" si="3"/>
        <v>1.6</v>
      </c>
      <c r="I16">
        <f t="shared" si="4"/>
        <v>231.95975917113782</v>
      </c>
      <c r="K16">
        <f t="shared" si="5"/>
        <v>-180.56819542911094</v>
      </c>
      <c r="P16">
        <v>2.6</v>
      </c>
      <c r="Q16">
        <v>2.5005489999999999</v>
      </c>
      <c r="R16" s="12">
        <f t="shared" si="6"/>
        <v>1.1149964265880559</v>
      </c>
      <c r="S16" s="12">
        <v>0.27</v>
      </c>
      <c r="T16" s="12">
        <f t="shared" ref="T16:T20" si="22">(1.2*Q16^2*R16*(S16^2+1)/2) + Q$4</f>
        <v>59.95912427413294</v>
      </c>
      <c r="V16" s="12">
        <f t="shared" si="7"/>
        <v>17.79979496982612</v>
      </c>
      <c r="W16" s="12">
        <f t="shared" si="8"/>
        <v>2.33</v>
      </c>
      <c r="X16" s="12">
        <f t="shared" ref="X16:X20" si="23">1.2*Q16^2*V16*(W16^2+1)/2 + Q$3</f>
        <v>498.09491140358278</v>
      </c>
      <c r="Y16" s="12"/>
      <c r="Z16" s="12">
        <f t="shared" si="9"/>
        <v>-438.13578712944985</v>
      </c>
      <c r="AC16">
        <v>2.6</v>
      </c>
      <c r="AD16">
        <v>2.5005489999999999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147.76781244326625</v>
      </c>
      <c r="AI16" s="12">
        <f t="shared" si="11"/>
        <v>17.79979496982612</v>
      </c>
      <c r="AJ16" s="12">
        <f t="shared" si="12"/>
        <v>2.33</v>
      </c>
      <c r="AK16" s="12">
        <f t="shared" ref="AK16:AK20" si="25">1.2*AD16^2*AI16*(AJ16^2+1)/2 + AD$3</f>
        <v>606.9747041548967</v>
      </c>
      <c r="AL16" s="12"/>
      <c r="AM16" s="12">
        <f t="shared" si="13"/>
        <v>-459.20689171163042</v>
      </c>
      <c r="AP16">
        <v>2.6</v>
      </c>
      <c r="AQ16">
        <v>2.5005489999999999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1267.4683383717415</v>
      </c>
      <c r="AV16" s="12">
        <f t="shared" si="15"/>
        <v>17.79979496982612</v>
      </c>
      <c r="AW16" s="12">
        <f t="shared" si="16"/>
        <v>2.33</v>
      </c>
      <c r="AX16" s="12">
        <f t="shared" ref="AX16:AX20" si="27">1.2*AQ16^2*AV16*(AW16^2+1)/2 + AQ$3</f>
        <v>1995.3653491877253</v>
      </c>
      <c r="AY16" s="12"/>
      <c r="AZ16" s="12">
        <f t="shared" si="17"/>
        <v>-727.89701081598378</v>
      </c>
      <c r="BC16">
        <v>2.6</v>
      </c>
      <c r="BD16">
        <v>2.5005489999999999</v>
      </c>
      <c r="BE16" s="12">
        <f t="shared" si="18"/>
        <v>1.1149964265880559</v>
      </c>
      <c r="BF16" s="12">
        <v>0.27</v>
      </c>
      <c r="BG16" s="12">
        <f t="shared" ref="BG16:BG20" si="28">(1.2*BD16^2*BE16*(BF16^2+1)/2) + BD$4</f>
        <v>35839.942574070505</v>
      </c>
      <c r="BI16" s="12">
        <f t="shared" si="19"/>
        <v>17.79979496982612</v>
      </c>
      <c r="BJ16" s="12">
        <f t="shared" si="20"/>
        <v>2.33</v>
      </c>
      <c r="BK16" s="12">
        <f t="shared" ref="BK16:BK20" si="29">1.2*BD16^2*BI16*(BJ16^2+1)/2 + BD$3</f>
        <v>44864.059873270533</v>
      </c>
      <c r="BL16" s="12"/>
      <c r="BM16" s="12">
        <f t="shared" si="21"/>
        <v>-9024.1172992000284</v>
      </c>
    </row>
    <row r="17" spans="1:65" x14ac:dyDescent="0.35">
      <c r="A17">
        <v>2.6</v>
      </c>
      <c r="B17">
        <v>2.5005489999999999</v>
      </c>
      <c r="C17">
        <f t="shared" si="0"/>
        <v>8.5686292327999976</v>
      </c>
      <c r="D17">
        <v>1.3</v>
      </c>
      <c r="E17">
        <f t="shared" si="1"/>
        <v>86.474014266187638</v>
      </c>
      <c r="G17">
        <f t="shared" si="2"/>
        <v>16.09555723919998</v>
      </c>
      <c r="H17">
        <f t="shared" si="3"/>
        <v>1.3</v>
      </c>
      <c r="I17">
        <f t="shared" si="4"/>
        <v>162.43525171995338</v>
      </c>
      <c r="K17">
        <f t="shared" si="5"/>
        <v>-75.961237453765747</v>
      </c>
      <c r="P17">
        <v>2.6</v>
      </c>
      <c r="Q17">
        <v>2.5005489999999999</v>
      </c>
      <c r="R17" s="12">
        <f t="shared" si="6"/>
        <v>1.3183871067999997</v>
      </c>
      <c r="S17" s="12">
        <v>0.3</v>
      </c>
      <c r="T17" s="12">
        <f t="shared" si="22"/>
        <v>60.862379404369513</v>
      </c>
      <c r="V17" s="12">
        <f t="shared" si="7"/>
        <v>17.918304103200086</v>
      </c>
      <c r="W17" s="12">
        <f t="shared" si="8"/>
        <v>2.3000000000000003</v>
      </c>
      <c r="X17" s="12">
        <f t="shared" si="23"/>
        <v>491.61593275176466</v>
      </c>
      <c r="Y17" s="12"/>
      <c r="Z17" s="12">
        <f t="shared" si="9"/>
        <v>-430.75355334739515</v>
      </c>
      <c r="AC17">
        <v>2.6</v>
      </c>
      <c r="AD17">
        <v>2.5005489999999999</v>
      </c>
      <c r="AE17" s="12">
        <f t="shared" si="10"/>
        <v>1.3183871067999997</v>
      </c>
      <c r="AF17" s="12">
        <v>0.3</v>
      </c>
      <c r="AG17" s="12">
        <f t="shared" si="24"/>
        <v>148.67106757350282</v>
      </c>
      <c r="AI17" s="12">
        <f t="shared" si="11"/>
        <v>17.918304103200086</v>
      </c>
      <c r="AJ17" s="12">
        <f t="shared" si="12"/>
        <v>2.3000000000000003</v>
      </c>
      <c r="AK17" s="12">
        <f t="shared" si="25"/>
        <v>600.49572550307857</v>
      </c>
      <c r="AL17" s="12"/>
      <c r="AM17" s="12">
        <f t="shared" si="13"/>
        <v>-451.82465792957578</v>
      </c>
      <c r="AP17">
        <v>2.6</v>
      </c>
      <c r="AQ17">
        <v>2.5005489999999999</v>
      </c>
      <c r="AR17" s="12">
        <f t="shared" si="14"/>
        <v>1.3183871067999997</v>
      </c>
      <c r="AS17" s="12">
        <v>0.3</v>
      </c>
      <c r="AT17" s="12">
        <f t="shared" si="26"/>
        <v>1268.3715935019779</v>
      </c>
      <c r="AV17" s="12">
        <f t="shared" si="15"/>
        <v>17.918304103200086</v>
      </c>
      <c r="AW17" s="12">
        <f t="shared" si="16"/>
        <v>2.3000000000000003</v>
      </c>
      <c r="AX17" s="12">
        <f t="shared" si="27"/>
        <v>1988.8863705359072</v>
      </c>
      <c r="AY17" s="12"/>
      <c r="AZ17" s="12">
        <f t="shared" si="17"/>
        <v>-720.51477703392925</v>
      </c>
      <c r="BC17">
        <v>2.6</v>
      </c>
      <c r="BD17">
        <v>2.5005489999999999</v>
      </c>
      <c r="BE17" s="12">
        <f t="shared" si="18"/>
        <v>1.3183871067999997</v>
      </c>
      <c r="BF17" s="12">
        <v>0.3</v>
      </c>
      <c r="BG17" s="12">
        <f t="shared" si="28"/>
        <v>35840.845829200742</v>
      </c>
      <c r="BI17" s="12">
        <f t="shared" si="19"/>
        <v>17.918304103200086</v>
      </c>
      <c r="BJ17" s="12">
        <f t="shared" si="20"/>
        <v>2.3000000000000003</v>
      </c>
      <c r="BK17" s="12">
        <f t="shared" si="29"/>
        <v>44857.580894618717</v>
      </c>
      <c r="BL17" s="12"/>
      <c r="BM17" s="12">
        <f t="shared" si="21"/>
        <v>-9016.7350654179754</v>
      </c>
    </row>
    <row r="18" spans="1:65" x14ac:dyDescent="0.35">
      <c r="A18">
        <v>2.6</v>
      </c>
      <c r="B18">
        <v>2.5005489999999999</v>
      </c>
      <c r="C18">
        <f t="shared" si="0"/>
        <v>9.2762312499999986</v>
      </c>
      <c r="D18">
        <v>1.5</v>
      </c>
      <c r="E18">
        <f t="shared" si="1"/>
        <v>113.1037271581359</v>
      </c>
      <c r="G18">
        <f t="shared" si="2"/>
        <v>14.926073632799994</v>
      </c>
      <c r="H18">
        <f t="shared" si="3"/>
        <v>1.1000000000000001</v>
      </c>
      <c r="I18">
        <f t="shared" si="4"/>
        <v>123.75417016478441</v>
      </c>
      <c r="K18">
        <f t="shared" si="5"/>
        <v>-10.650443006648516</v>
      </c>
      <c r="P18">
        <v>2.6</v>
      </c>
      <c r="Q18">
        <v>2.5005489999999999</v>
      </c>
      <c r="R18" s="12">
        <f t="shared" si="6"/>
        <v>1.6740794179968745</v>
      </c>
      <c r="S18" s="12">
        <v>0.35</v>
      </c>
      <c r="T18" s="12">
        <f t="shared" si="22"/>
        <v>62.521028394200819</v>
      </c>
      <c r="V18" s="12">
        <f t="shared" si="7"/>
        <v>18.081062109375079</v>
      </c>
      <c r="W18" s="12">
        <f t="shared" si="8"/>
        <v>2.25</v>
      </c>
      <c r="X18" s="12">
        <f t="shared" si="23"/>
        <v>480.02449182597377</v>
      </c>
      <c r="Y18" s="12"/>
      <c r="Z18" s="12">
        <f t="shared" si="9"/>
        <v>-417.50346343177296</v>
      </c>
      <c r="AC18">
        <v>2.6</v>
      </c>
      <c r="AD18">
        <v>2.5005489999999999</v>
      </c>
      <c r="AE18" s="12">
        <f t="shared" si="10"/>
        <v>1.6740794179968745</v>
      </c>
      <c r="AF18" s="12">
        <v>0.35</v>
      </c>
      <c r="AG18" s="12">
        <f t="shared" si="24"/>
        <v>150.32971656333413</v>
      </c>
      <c r="AI18" s="12">
        <f t="shared" si="11"/>
        <v>18.081062109375079</v>
      </c>
      <c r="AJ18" s="12">
        <f t="shared" si="12"/>
        <v>2.25</v>
      </c>
      <c r="AK18" s="12">
        <f t="shared" si="25"/>
        <v>588.90428457728763</v>
      </c>
      <c r="AL18" s="12"/>
      <c r="AM18" s="12">
        <f t="shared" si="13"/>
        <v>-438.57456801395347</v>
      </c>
      <c r="AP18">
        <v>2.6</v>
      </c>
      <c r="AQ18">
        <v>2.5005489999999999</v>
      </c>
      <c r="AR18" s="12">
        <f t="shared" si="14"/>
        <v>1.6740794179968745</v>
      </c>
      <c r="AS18" s="12">
        <v>0.35</v>
      </c>
      <c r="AT18" s="12">
        <f t="shared" si="26"/>
        <v>1270.0302424918093</v>
      </c>
      <c r="AV18" s="12">
        <f t="shared" si="15"/>
        <v>18.081062109375079</v>
      </c>
      <c r="AW18" s="12">
        <f t="shared" si="16"/>
        <v>2.25</v>
      </c>
      <c r="AX18" s="12">
        <f t="shared" si="27"/>
        <v>1977.2949296101165</v>
      </c>
      <c r="AY18" s="12"/>
      <c r="AZ18" s="12">
        <f t="shared" si="17"/>
        <v>-707.26468711830717</v>
      </c>
      <c r="BC18">
        <v>2.6</v>
      </c>
      <c r="BD18">
        <v>2.5005489999999999</v>
      </c>
      <c r="BE18" s="12">
        <f t="shared" si="18"/>
        <v>1.6740794179968745</v>
      </c>
      <c r="BF18" s="12">
        <v>0.35</v>
      </c>
      <c r="BG18" s="12">
        <f t="shared" si="28"/>
        <v>35842.504478190574</v>
      </c>
      <c r="BI18" s="12">
        <f t="shared" si="19"/>
        <v>18.081062109375079</v>
      </c>
      <c r="BJ18" s="12">
        <f t="shared" si="20"/>
        <v>2.25</v>
      </c>
      <c r="BK18" s="12">
        <f t="shared" si="29"/>
        <v>44845.989453692921</v>
      </c>
      <c r="BL18" s="12"/>
      <c r="BM18" s="12">
        <f t="shared" si="21"/>
        <v>-9003.4849755023461</v>
      </c>
    </row>
    <row r="19" spans="1:65" x14ac:dyDescent="0.35">
      <c r="A19">
        <v>2.6</v>
      </c>
      <c r="B19">
        <v>2.5005489999999999</v>
      </c>
      <c r="C19">
        <f t="shared" si="0"/>
        <v>9.4026962935968736</v>
      </c>
      <c r="D19">
        <v>1.55</v>
      </c>
      <c r="E19">
        <f t="shared" si="1"/>
        <v>120.02522574099386</v>
      </c>
      <c r="G19">
        <f t="shared" si="2"/>
        <v>14.571687382574993</v>
      </c>
      <c r="H19">
        <f t="shared" si="3"/>
        <v>1.05</v>
      </c>
      <c r="I19">
        <f t="shared" si="4"/>
        <v>114.93911234147113</v>
      </c>
      <c r="K19">
        <f t="shared" si="5"/>
        <v>5.0861133995227306</v>
      </c>
      <c r="P19">
        <v>2.6</v>
      </c>
      <c r="Q19">
        <v>2.5005489999999999</v>
      </c>
      <c r="R19" s="12">
        <f t="shared" si="6"/>
        <v>1.7475255629627389</v>
      </c>
      <c r="S19" s="12">
        <v>0.36</v>
      </c>
      <c r="T19" s="12">
        <f t="shared" si="22"/>
        <v>62.876874865084275</v>
      </c>
      <c r="V19" s="12">
        <f t="shared" si="7"/>
        <v>18.108512456774815</v>
      </c>
      <c r="W19" s="12">
        <f t="shared" si="8"/>
        <v>2.2400000000000002</v>
      </c>
      <c r="X19" s="12">
        <f t="shared" si="23"/>
        <v>477.5984723758632</v>
      </c>
      <c r="Y19" s="12"/>
      <c r="Z19" s="12">
        <f t="shared" si="9"/>
        <v>-414.72159751077891</v>
      </c>
      <c r="AC19">
        <v>2.6</v>
      </c>
      <c r="AD19">
        <v>2.5005489999999999</v>
      </c>
      <c r="AE19" s="12">
        <f t="shared" si="10"/>
        <v>1.7475255629627389</v>
      </c>
      <c r="AF19" s="12">
        <v>0.36</v>
      </c>
      <c r="AG19" s="12">
        <f t="shared" si="24"/>
        <v>150.68556303421758</v>
      </c>
      <c r="AI19" s="12">
        <f t="shared" si="11"/>
        <v>18.108512456774815</v>
      </c>
      <c r="AJ19" s="12">
        <f t="shared" si="12"/>
        <v>2.2400000000000002</v>
      </c>
      <c r="AK19" s="12">
        <f t="shared" si="25"/>
        <v>586.47826512717711</v>
      </c>
      <c r="AL19" s="12"/>
      <c r="AM19" s="12">
        <f t="shared" si="13"/>
        <v>-435.79270209295953</v>
      </c>
      <c r="AP19">
        <v>2.6</v>
      </c>
      <c r="AQ19">
        <v>2.5005489999999999</v>
      </c>
      <c r="AR19" s="12">
        <f t="shared" si="14"/>
        <v>1.7475255629627389</v>
      </c>
      <c r="AS19" s="12">
        <v>0.36</v>
      </c>
      <c r="AT19" s="12">
        <f t="shared" si="26"/>
        <v>1270.3860889626928</v>
      </c>
      <c r="AV19" s="12">
        <f t="shared" si="15"/>
        <v>18.108512456774815</v>
      </c>
      <c r="AW19" s="12">
        <f t="shared" si="16"/>
        <v>2.2400000000000002</v>
      </c>
      <c r="AX19" s="12">
        <f t="shared" si="27"/>
        <v>1974.8689101600057</v>
      </c>
      <c r="AY19" s="12"/>
      <c r="AZ19" s="12">
        <f t="shared" si="17"/>
        <v>-704.48282119731289</v>
      </c>
      <c r="BC19">
        <v>2.6</v>
      </c>
      <c r="BD19">
        <v>2.5005489999999999</v>
      </c>
      <c r="BE19" s="12">
        <f t="shared" si="18"/>
        <v>1.7475255629627389</v>
      </c>
      <c r="BF19" s="12">
        <v>0.36</v>
      </c>
      <c r="BG19" s="12">
        <f t="shared" si="28"/>
        <v>35842.860324661451</v>
      </c>
      <c r="BI19" s="12">
        <f t="shared" si="19"/>
        <v>18.108512456774815</v>
      </c>
      <c r="BJ19" s="12">
        <f t="shared" si="20"/>
        <v>2.2400000000000002</v>
      </c>
      <c r="BK19" s="12">
        <f t="shared" si="29"/>
        <v>44843.563434242809</v>
      </c>
      <c r="BL19" s="12"/>
      <c r="BM19" s="12">
        <f t="shared" si="21"/>
        <v>-9000.7031095813581</v>
      </c>
    </row>
    <row r="20" spans="1:65" x14ac:dyDescent="0.35">
      <c r="A20" s="2">
        <v>2.6</v>
      </c>
      <c r="B20" s="2">
        <v>2.5005489999999999</v>
      </c>
      <c r="C20" s="2">
        <f t="shared" si="0"/>
        <v>9.3642011642571372</v>
      </c>
      <c r="D20" s="2">
        <v>1.534</v>
      </c>
      <c r="E20" s="2">
        <f t="shared" si="1"/>
        <v>117.80032331128133</v>
      </c>
      <c r="F20" s="2"/>
      <c r="G20" s="2">
        <f t="shared" si="2"/>
        <v>14.688304360710749</v>
      </c>
      <c r="H20" s="2">
        <f t="shared" si="3"/>
        <v>1.0660000000000001</v>
      </c>
      <c r="I20" s="2">
        <f t="shared" si="4"/>
        <v>117.72461443975011</v>
      </c>
      <c r="K20">
        <f t="shared" si="5"/>
        <v>7.5708871531219302E-2</v>
      </c>
      <c r="P20" s="2">
        <v>2.6</v>
      </c>
      <c r="Q20" s="2">
        <v>2.5005489999999999</v>
      </c>
      <c r="R20" s="18">
        <f t="shared" si="6"/>
        <v>9.4592991196391072</v>
      </c>
      <c r="S20" s="18">
        <v>1.575</v>
      </c>
      <c r="T20" s="18">
        <f t="shared" si="22"/>
        <v>178.99136101263872</v>
      </c>
      <c r="U20" s="2"/>
      <c r="V20" s="18">
        <f t="shared" si="7"/>
        <v>14.383099625192585</v>
      </c>
      <c r="W20" s="18">
        <f t="shared" si="8"/>
        <v>1.0250000000000001</v>
      </c>
      <c r="X20" s="18">
        <f t="shared" si="23"/>
        <v>179.4346586111634</v>
      </c>
      <c r="Y20" s="12"/>
      <c r="Z20" s="12">
        <f t="shared" si="9"/>
        <v>-0.44329759852467987</v>
      </c>
      <c r="AC20" s="2">
        <v>2.6</v>
      </c>
      <c r="AD20" s="2">
        <v>2.5005489999999999</v>
      </c>
      <c r="AE20" s="18">
        <f t="shared" si="10"/>
        <v>9.5948634575723144</v>
      </c>
      <c r="AF20" s="18">
        <v>1.6439999999999999</v>
      </c>
      <c r="AG20" s="18">
        <f t="shared" si="24"/>
        <v>276.56548677887668</v>
      </c>
      <c r="AH20" s="2"/>
      <c r="AI20" s="18">
        <f t="shared" si="11"/>
        <v>13.819360646800614</v>
      </c>
      <c r="AJ20" s="18">
        <f t="shared" si="12"/>
        <v>0.95600000000000018</v>
      </c>
      <c r="AK20" s="18">
        <f t="shared" si="25"/>
        <v>276.89079138066035</v>
      </c>
      <c r="AL20" s="12"/>
      <c r="AM20" s="12">
        <f t="shared" si="13"/>
        <v>-0.32530460178367093</v>
      </c>
      <c r="AP20" s="2">
        <v>2.6</v>
      </c>
      <c r="AQ20" s="2">
        <v>2.5005489999999999</v>
      </c>
      <c r="AR20" s="18">
        <f t="shared" si="14"/>
        <v>9.7253385491612452</v>
      </c>
      <c r="AS20" s="18">
        <v>1.728</v>
      </c>
      <c r="AT20" s="18">
        <f t="shared" si="26"/>
        <v>1408.4130866157639</v>
      </c>
      <c r="AU20" s="2"/>
      <c r="AV20" s="18">
        <f t="shared" si="15"/>
        <v>13.038647006319486</v>
      </c>
      <c r="AW20" s="18">
        <f t="shared" si="16"/>
        <v>0.87200000000000011</v>
      </c>
      <c r="AX20" s="18">
        <f t="shared" si="27"/>
        <v>1652.164378796447</v>
      </c>
      <c r="AY20" s="12"/>
      <c r="AZ20" s="12">
        <f t="shared" si="17"/>
        <v>-243.75129218068309</v>
      </c>
      <c r="BC20" s="2">
        <v>2.6</v>
      </c>
      <c r="BD20" s="2">
        <v>2.5005489999999999</v>
      </c>
      <c r="BE20" s="18">
        <f t="shared" si="18"/>
        <v>10.567661064980117</v>
      </c>
      <c r="BF20" s="18">
        <v>2.3140000000000001</v>
      </c>
      <c r="BG20" s="18">
        <f t="shared" si="28"/>
        <v>36087.389731074014</v>
      </c>
      <c r="BH20" s="2"/>
      <c r="BI20" s="18">
        <f t="shared" si="19"/>
        <v>4.5679751095956984</v>
      </c>
      <c r="BJ20" s="18">
        <f t="shared" si="20"/>
        <v>0.28600000000000003</v>
      </c>
      <c r="BK20" s="18">
        <f t="shared" si="29"/>
        <v>44453.286453445304</v>
      </c>
      <c r="BL20" s="12"/>
      <c r="BM20" s="12">
        <f t="shared" si="21"/>
        <v>-8365.8967223712898</v>
      </c>
    </row>
    <row r="25" spans="1:65" x14ac:dyDescent="0.35">
      <c r="B25" s="27" t="s">
        <v>47</v>
      </c>
      <c r="C25" s="27"/>
      <c r="D25" s="27"/>
      <c r="E25" s="27"/>
      <c r="G25" s="27" t="s">
        <v>48</v>
      </c>
      <c r="H25" s="27"/>
      <c r="I25" s="27"/>
      <c r="J25" s="27"/>
      <c r="K25" s="27"/>
    </row>
    <row r="26" spans="1:65" x14ac:dyDescent="0.35">
      <c r="B26" s="3" t="s">
        <v>28</v>
      </c>
      <c r="C26" s="7">
        <f xml:space="preserve"> -0.266*D20^6 + 1.8555*D20^5 - 3.4393*D20^4 - 1.4822*D20^3 + 8.492*D20^2 - 1.321*D20 - 0.0869</f>
        <v>5.7698467918691252</v>
      </c>
      <c r="G26" s="3" t="s">
        <v>30</v>
      </c>
      <c r="H26" s="7">
        <f xml:space="preserve"> -0.129*H20^6 + 1.0756*H20^5 - 3.0752*H20^4 + 3.1771*H20^3 + 0.0649*H20^2 - 0.7917*H20 - 0.1795</f>
        <v>0.21917838198984552</v>
      </c>
      <c r="Q26" s="14" t="s">
        <v>28</v>
      </c>
      <c r="R26" s="15">
        <f xml:space="preserve"> -0.266*S20^6 + 1.8555*S20^5 - 3.4393*S20^4 - 1.4822*S20^3 + 8.492*S20^2 - 1.321*S20 - 0.0869</f>
        <v>5.8660286690883812</v>
      </c>
      <c r="V26" s="14" t="s">
        <v>30</v>
      </c>
      <c r="W26" s="15">
        <f xml:space="preserve"> -0.129*W20^6 + 1.0756*W20^5 - 3.0752*W20^4 + 3.1771*W20^3 + 0.0649*W20^2 - 0.7917*W20 - 0.1795</f>
        <v>0.17147908877319329</v>
      </c>
      <c r="AD26" s="14" t="s">
        <v>28</v>
      </c>
      <c r="AE26" s="15">
        <f xml:space="preserve"> -0.266*AF20^6 + 1.8555*AF20^5 - 3.4393*AF20^4 - 1.4822*AF20^3 + 8.492*AF20^2 - 1.321*AF20 - 0.0869</f>
        <v>6.015020370358716</v>
      </c>
      <c r="AI26" s="14" t="s">
        <v>30</v>
      </c>
      <c r="AJ26" s="15">
        <f xml:space="preserve"> -0.129*AJ20^6 + 1.0756*AJ20^5 - 3.0752*AJ20^4 + 3.1771*AJ20^3 + 0.0649*AJ20^2 - 0.7917*AJ20 - 0.1795</f>
        <v>9.0621832751710873E-2</v>
      </c>
      <c r="AQ26" s="14" t="s">
        <v>28</v>
      </c>
      <c r="AR26" s="15">
        <f xml:space="preserve"> -0.266*AS20^6 + 1.8555*AS20^5 - 3.4393*AS20^4 - 1.4822*AS20^3 + 8.492*AS20^2 - 1.321*AS20 - 0.0869</f>
        <v>6.1803392975082758</v>
      </c>
      <c r="AV26" s="14" t="s">
        <v>30</v>
      </c>
      <c r="AW26" s="15">
        <f xml:space="preserve"> -0.129*AW20^6 + 1.0756*AW20^5 - 3.0752*AW20^4 + 3.1771*AW20^3 + 0.0649*AW20^2 - 0.7917*AW20 - 0.1795</f>
        <v>-6.3745847339752304E-3</v>
      </c>
      <c r="BD26" s="14" t="s">
        <v>28</v>
      </c>
      <c r="BE26" s="15">
        <f xml:space="preserve"> -0.266*BF20^6 + 1.8555*BF20^5 - 3.4393*BF20^4 - 1.4822*BF20^3 + 8.492*BF20^2 - 1.321*BF20 - 0.0869</f>
        <v>7.6195439877914062</v>
      </c>
      <c r="BI26" s="14" t="s">
        <v>30</v>
      </c>
      <c r="BJ26" s="15">
        <f xml:space="preserve"> -0.129*BJ20^6 + 1.0756*BJ20^5 - 3.0752*BJ20^4 + 3.1771*BJ20^3 + 0.0649*BJ20^2 - 0.7917*BJ20 - 0.1795</f>
        <v>-0.34488097230178727</v>
      </c>
    </row>
    <row r="29" spans="1:65" x14ac:dyDescent="0.35">
      <c r="B29" s="3" t="s">
        <v>31</v>
      </c>
      <c r="C29">
        <f>(I29+I30)*L4</f>
        <v>1.2962717022381278</v>
      </c>
      <c r="H29" s="3" t="s">
        <v>42</v>
      </c>
      <c r="I29" s="6">
        <f>C26*1.2*I6^2*I4*L3/2</f>
        <v>5.0941178132889349E-2</v>
      </c>
      <c r="Q29" s="21" t="s">
        <v>31</v>
      </c>
      <c r="R29" s="12">
        <f>(X29+X30)*Q6</f>
        <v>1.3067653301440969</v>
      </c>
      <c r="W29" s="21" t="s">
        <v>42</v>
      </c>
      <c r="X29" s="13">
        <f>R26*1.2*I$6^2*I$4*I$3/2</f>
        <v>5.1790354604522242E-2</v>
      </c>
      <c r="AD29" s="21" t="s">
        <v>31</v>
      </c>
      <c r="AE29" s="12">
        <f>(AK29+AK30)*AD6</f>
        <v>1.3215124301745467</v>
      </c>
      <c r="AJ29" s="21" t="s">
        <v>42</v>
      </c>
      <c r="AK29" s="13">
        <f>AE26*1.2*I$6^2*I$4*I$3/2</f>
        <v>5.3105781697912302E-2</v>
      </c>
      <c r="AQ29" s="21" t="s">
        <v>31</v>
      </c>
      <c r="AR29" s="12">
        <f>(AX29+AX30)*AQ6</f>
        <v>1.3363002350897337</v>
      </c>
      <c r="AW29" s="21" t="s">
        <v>42</v>
      </c>
      <c r="AX29" s="13">
        <f>AR26*1.2*I$6^2*I$4*I$3/2</f>
        <v>5.4565359607074725E-2</v>
      </c>
      <c r="BD29" s="21" t="s">
        <v>31</v>
      </c>
      <c r="BE29" s="12">
        <f>(BK29+BK30)*BD6</f>
        <v>1.574536679434491</v>
      </c>
      <c r="BJ29" s="21" t="s">
        <v>42</v>
      </c>
      <c r="BK29" s="13">
        <f>BE26*1.2*I$6^2*I$4*I$3/2</f>
        <v>6.7271898470588065E-2</v>
      </c>
    </row>
    <row r="30" spans="1:65" x14ac:dyDescent="0.35">
      <c r="B30" s="3" t="s">
        <v>32</v>
      </c>
      <c r="C30">
        <f>(E20+I20)*D5/2</f>
        <v>17.664370331327358</v>
      </c>
      <c r="H30" s="3" t="s">
        <v>43</v>
      </c>
      <c r="I30" s="6">
        <f>H26*1.2*I6^2*I4*L3/2</f>
        <v>1.9350955757711289E-3</v>
      </c>
      <c r="Q30" s="21" t="s">
        <v>32</v>
      </c>
      <c r="R30" s="12">
        <f>(T20+X20)*Q5/2</f>
        <v>26.881951471785158</v>
      </c>
      <c r="W30" s="21" t="s">
        <v>43</v>
      </c>
      <c r="X30" s="13">
        <f>W26*1.2*I$6^2*I$4*I$3/2</f>
        <v>1.513965122881711E-3</v>
      </c>
      <c r="AD30" s="21" t="s">
        <v>32</v>
      </c>
      <c r="AE30" s="12">
        <f>(AG20+AK20)*AD5/2</f>
        <v>41.509220861965282</v>
      </c>
      <c r="AJ30" s="21" t="s">
        <v>43</v>
      </c>
      <c r="AK30" s="13">
        <f>AJ26*1.2*I$6^2*I$4*I$3/2</f>
        <v>8.0008760916134246E-4</v>
      </c>
      <c r="AQ30" s="21" t="s">
        <v>32</v>
      </c>
      <c r="AR30" s="12">
        <f>(AT20+AX20)*AQ5/2</f>
        <v>229.54330990591578</v>
      </c>
      <c r="AW30" s="21" t="s">
        <v>43</v>
      </c>
      <c r="AX30" s="13">
        <f>AW26*1.2*I$6^2*I$4*I$3/2</f>
        <v>-5.6280325660334274E-5</v>
      </c>
      <c r="BD30" s="21" t="s">
        <v>32</v>
      </c>
      <c r="BE30" s="12">
        <f>(BG20+BK20)*BD5/2</f>
        <v>6040.5507138389485</v>
      </c>
      <c r="BJ30" s="21" t="s">
        <v>43</v>
      </c>
      <c r="BK30" s="13">
        <f>BJ26*1.2*I$6^2*I$4*I$3/2</f>
        <v>-3.0449063343288723E-3</v>
      </c>
    </row>
    <row r="31" spans="1:65" x14ac:dyDescent="0.35">
      <c r="B31" s="3" t="s">
        <v>33</v>
      </c>
      <c r="C31" s="6">
        <f>C29/C30</f>
        <v>7.3383408404839631E-2</v>
      </c>
      <c r="Q31" s="21" t="s">
        <v>33</v>
      </c>
      <c r="R31" s="13">
        <f>R29/R30</f>
        <v>4.8611252479778329E-2</v>
      </c>
      <c r="AD31" s="21" t="s">
        <v>33</v>
      </c>
      <c r="AE31" s="13">
        <f>AE29/AE30</f>
        <v>3.1836599259935587E-2</v>
      </c>
      <c r="AQ31" s="21" t="s">
        <v>33</v>
      </c>
      <c r="AR31" s="13">
        <f>AR29/AR30</f>
        <v>5.8215603653944464E-3</v>
      </c>
      <c r="BD31" s="21" t="s">
        <v>33</v>
      </c>
      <c r="BE31" s="13">
        <f>BE29/BE30</f>
        <v>2.6066111419728924E-4</v>
      </c>
    </row>
  </sheetData>
  <mergeCells count="21">
    <mergeCell ref="B8:E8"/>
    <mergeCell ref="G8:K8"/>
    <mergeCell ref="B25:E25"/>
    <mergeCell ref="G25:K25"/>
    <mergeCell ref="B5:C5"/>
    <mergeCell ref="G5:H5"/>
    <mergeCell ref="G6:H6"/>
    <mergeCell ref="B2:C2"/>
    <mergeCell ref="G2:H2"/>
    <mergeCell ref="B3:C3"/>
    <mergeCell ref="G3:H3"/>
    <mergeCell ref="B4:C4"/>
    <mergeCell ref="G4:H4"/>
    <mergeCell ref="AV8:AZ8"/>
    <mergeCell ref="BD8:BG8"/>
    <mergeCell ref="BI8:BM8"/>
    <mergeCell ref="Q8:T8"/>
    <mergeCell ref="V8:Z8"/>
    <mergeCell ref="AD8:AG8"/>
    <mergeCell ref="AI8:AM8"/>
    <mergeCell ref="AQ8:AT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1"/>
  <sheetViews>
    <sheetView topLeftCell="N1" workbookViewId="0">
      <selection activeCell="V22" sqref="V22"/>
    </sheetView>
  </sheetViews>
  <sheetFormatPr defaultRowHeight="14.5" x14ac:dyDescent="0.35"/>
  <cols>
    <col min="1" max="1" width="10.54296875" customWidth="1"/>
    <col min="2" max="2" width="15.6328125" customWidth="1"/>
    <col min="3" max="3" width="17.1796875" customWidth="1"/>
    <col min="4" max="4" width="16.453125" customWidth="1"/>
    <col min="5" max="5" width="14.08984375" customWidth="1"/>
    <col min="7" max="7" width="17.6328125" customWidth="1"/>
    <col min="8" max="8" width="15.08984375" customWidth="1"/>
    <col min="9" max="9" width="12.36328125" customWidth="1"/>
    <col min="11" max="11" width="13" customWidth="1"/>
  </cols>
  <sheetData>
    <row r="1" spans="1:65" x14ac:dyDescent="0.35">
      <c r="P1" s="23" t="s">
        <v>52</v>
      </c>
      <c r="Q1" s="23"/>
      <c r="T1" t="s">
        <v>54</v>
      </c>
      <c r="U1">
        <v>1</v>
      </c>
      <c r="W1" t="s">
        <v>58</v>
      </c>
      <c r="X1">
        <v>12.5</v>
      </c>
      <c r="Y1" t="s">
        <v>3</v>
      </c>
      <c r="AC1" s="23" t="s">
        <v>52</v>
      </c>
      <c r="AD1" s="23"/>
      <c r="AG1" t="s">
        <v>54</v>
      </c>
      <c r="AH1">
        <v>0.8</v>
      </c>
      <c r="AJ1" t="s">
        <v>58</v>
      </c>
      <c r="AK1">
        <v>12.5</v>
      </c>
      <c r="AL1" t="s">
        <v>3</v>
      </c>
      <c r="AP1" s="23" t="s">
        <v>52</v>
      </c>
      <c r="AQ1" s="23"/>
      <c r="AT1" t="s">
        <v>54</v>
      </c>
      <c r="AU1">
        <v>0.6</v>
      </c>
      <c r="AW1" t="s">
        <v>58</v>
      </c>
      <c r="AX1">
        <v>12.5</v>
      </c>
      <c r="AY1" t="s">
        <v>3</v>
      </c>
      <c r="BC1" s="23" t="s">
        <v>52</v>
      </c>
      <c r="BD1" s="23"/>
      <c r="BG1" t="s">
        <v>54</v>
      </c>
      <c r="BH1">
        <v>0.5</v>
      </c>
      <c r="BJ1" t="s">
        <v>58</v>
      </c>
      <c r="BK1">
        <v>12.5</v>
      </c>
      <c r="BL1" t="s">
        <v>3</v>
      </c>
    </row>
    <row r="2" spans="1:65" x14ac:dyDescent="0.35">
      <c r="B2" s="27" t="s">
        <v>2</v>
      </c>
      <c r="C2" s="27"/>
      <c r="D2">
        <v>20</v>
      </c>
      <c r="E2" t="s">
        <v>3</v>
      </c>
      <c r="G2" s="27" t="s">
        <v>9</v>
      </c>
      <c r="H2" s="27"/>
      <c r="I2">
        <v>0.24</v>
      </c>
      <c r="J2" t="s">
        <v>10</v>
      </c>
      <c r="K2" s="4" t="s">
        <v>14</v>
      </c>
      <c r="L2">
        <v>3.2</v>
      </c>
      <c r="P2" t="s">
        <v>55</v>
      </c>
      <c r="Q2">
        <f>U2/U1</f>
        <v>240</v>
      </c>
      <c r="R2" t="s">
        <v>56</v>
      </c>
      <c r="T2" t="s">
        <v>57</v>
      </c>
      <c r="U2">
        <v>240</v>
      </c>
      <c r="V2" t="s">
        <v>56</v>
      </c>
      <c r="AC2" t="s">
        <v>55</v>
      </c>
      <c r="AD2">
        <f>AH2/AH1</f>
        <v>300</v>
      </c>
      <c r="AE2" t="s">
        <v>56</v>
      </c>
      <c r="AG2" t="s">
        <v>57</v>
      </c>
      <c r="AH2">
        <v>240</v>
      </c>
      <c r="AI2" t="s">
        <v>56</v>
      </c>
      <c r="AP2" t="s">
        <v>55</v>
      </c>
      <c r="AQ2">
        <f>AU2/AU1</f>
        <v>400</v>
      </c>
      <c r="AR2" t="s">
        <v>56</v>
      </c>
      <c r="AT2" t="s">
        <v>57</v>
      </c>
      <c r="AU2">
        <v>240</v>
      </c>
      <c r="AV2" t="s">
        <v>56</v>
      </c>
      <c r="BC2" t="s">
        <v>55</v>
      </c>
      <c r="BD2">
        <f>BH2/BH1</f>
        <v>480</v>
      </c>
      <c r="BE2" t="s">
        <v>56</v>
      </c>
      <c r="BG2" t="s">
        <v>57</v>
      </c>
      <c r="BH2">
        <v>240</v>
      </c>
      <c r="BI2" t="s">
        <v>56</v>
      </c>
    </row>
    <row r="3" spans="1:65" x14ac:dyDescent="0.35">
      <c r="B3" s="27" t="s">
        <v>4</v>
      </c>
      <c r="C3" s="27"/>
      <c r="D3">
        <v>1.2</v>
      </c>
      <c r="E3" t="s">
        <v>5</v>
      </c>
      <c r="G3" s="25" t="s">
        <v>34</v>
      </c>
      <c r="H3" s="26"/>
      <c r="I3" s="12">
        <f>(I2+I2*D4)/4</f>
        <v>0.10199999999999999</v>
      </c>
      <c r="J3" s="12" t="s">
        <v>10</v>
      </c>
      <c r="K3" s="4" t="s">
        <v>34</v>
      </c>
      <c r="L3">
        <f>(I2+I2*D4)/4</f>
        <v>0.10199999999999999</v>
      </c>
      <c r="P3" s="21" t="s">
        <v>66</v>
      </c>
      <c r="Q3">
        <f>U7+U6</f>
        <v>68.782287334951363</v>
      </c>
      <c r="R3" t="s">
        <v>63</v>
      </c>
      <c r="T3" t="s">
        <v>59</v>
      </c>
      <c r="U3">
        <f>((U2/2)-Q2*TAN(X1*PI()/180))*2</f>
        <v>133.58656193138887</v>
      </c>
      <c r="V3" t="s">
        <v>56</v>
      </c>
      <c r="AC3" s="21" t="s">
        <v>66</v>
      </c>
      <c r="AD3">
        <f>AH7+AH6</f>
        <v>177.66208008626523</v>
      </c>
      <c r="AE3" t="s">
        <v>63</v>
      </c>
      <c r="AG3" t="s">
        <v>59</v>
      </c>
      <c r="AH3">
        <f>((AH2/2)-AD2*TAN(AK1*PI()/180))*2</f>
        <v>106.98320241423608</v>
      </c>
      <c r="AI3" t="s">
        <v>56</v>
      </c>
      <c r="AP3" s="21" t="s">
        <v>66</v>
      </c>
      <c r="AQ3">
        <f>AU7+AU6</f>
        <v>1566.052725119094</v>
      </c>
      <c r="AR3" t="s">
        <v>63</v>
      </c>
      <c r="AT3" t="s">
        <v>59</v>
      </c>
      <c r="AU3">
        <f>((AU2/2)-AQ2*TAN(AX1*PI()/180))*2</f>
        <v>62.6442698856481</v>
      </c>
      <c r="AV3" t="s">
        <v>56</v>
      </c>
      <c r="BC3" s="21" t="s">
        <v>66</v>
      </c>
      <c r="BD3">
        <f>BH7+BH6</f>
        <v>44434.747249201901</v>
      </c>
      <c r="BE3" t="s">
        <v>63</v>
      </c>
      <c r="BG3" t="s">
        <v>59</v>
      </c>
      <c r="BH3">
        <f>((BH2/2)-BD2*TAN(BK1*PI()/180))*2</f>
        <v>27.173123862777715</v>
      </c>
      <c r="BI3" t="s">
        <v>56</v>
      </c>
    </row>
    <row r="4" spans="1:65" x14ac:dyDescent="0.35">
      <c r="B4" s="27" t="s">
        <v>6</v>
      </c>
      <c r="C4" s="27"/>
      <c r="D4">
        <v>0.7</v>
      </c>
      <c r="G4" s="27" t="s">
        <v>11</v>
      </c>
      <c r="H4" s="27"/>
      <c r="I4">
        <f>(PI()/4)*(I2^2-I2^2*D4^2)</f>
        <v>2.3071856447963442E-2</v>
      </c>
      <c r="J4" t="s">
        <v>13</v>
      </c>
      <c r="K4" s="4" t="s">
        <v>37</v>
      </c>
      <c r="L4">
        <f>I6/L3</f>
        <v>19.918588890577862</v>
      </c>
      <c r="P4" s="21" t="s">
        <v>67</v>
      </c>
      <c r="Q4">
        <f>U7-U6</f>
        <v>55.471105037363245</v>
      </c>
      <c r="R4" t="s">
        <v>63</v>
      </c>
      <c r="T4" t="s">
        <v>60</v>
      </c>
      <c r="U4">
        <f>(Q5*4/(U2*U2*PI()))*10^6</f>
        <v>3.3157279810811531</v>
      </c>
      <c r="V4" t="s">
        <v>12</v>
      </c>
      <c r="AC4" s="21" t="s">
        <v>67</v>
      </c>
      <c r="AD4">
        <f>AH7-AH6</f>
        <v>143.27979320649655</v>
      </c>
      <c r="AE4" t="s">
        <v>63</v>
      </c>
      <c r="AG4" t="s">
        <v>60</v>
      </c>
      <c r="AH4">
        <f>(AD5*4/(AH2*AH2*PI()))*10^6</f>
        <v>3.3157279810811531</v>
      </c>
      <c r="AI4" t="s">
        <v>12</v>
      </c>
      <c r="AP4" s="21" t="s">
        <v>67</v>
      </c>
      <c r="AQ4">
        <f>AU7-AU6</f>
        <v>1262.9803191349718</v>
      </c>
      <c r="AR4" t="s">
        <v>63</v>
      </c>
      <c r="AT4" t="s">
        <v>60</v>
      </c>
      <c r="AU4">
        <f>(AQ5*4/(AU2*AU2*PI()))*10^6</f>
        <v>3.3157279810811531</v>
      </c>
      <c r="AV4" t="s">
        <v>12</v>
      </c>
      <c r="BC4" s="21" t="s">
        <v>67</v>
      </c>
      <c r="BD4">
        <f>BH7-BH6</f>
        <v>35835.454554833734</v>
      </c>
      <c r="BE4" t="s">
        <v>63</v>
      </c>
      <c r="BG4" t="s">
        <v>60</v>
      </c>
      <c r="BH4">
        <f>(BD5*4/(BH2*BH2*PI()))*10^6</f>
        <v>3.3157279810811531</v>
      </c>
      <c r="BI4" t="s">
        <v>12</v>
      </c>
    </row>
    <row r="5" spans="1:65" x14ac:dyDescent="0.35">
      <c r="B5" s="27" t="s">
        <v>7</v>
      </c>
      <c r="C5" s="27"/>
      <c r="D5">
        <v>0.15</v>
      </c>
      <c r="E5" t="s">
        <v>8</v>
      </c>
      <c r="G5" s="27" t="s">
        <v>36</v>
      </c>
      <c r="H5" s="27"/>
      <c r="I5">
        <f>D5/I4</f>
        <v>6.5014274138846133</v>
      </c>
      <c r="J5" t="s">
        <v>12</v>
      </c>
      <c r="P5" t="s">
        <v>53</v>
      </c>
      <c r="Q5">
        <v>0.15</v>
      </c>
      <c r="R5" t="s">
        <v>65</v>
      </c>
      <c r="T5" t="s">
        <v>61</v>
      </c>
      <c r="U5">
        <f>(Q5*4/(U3*U3*PI()))*10^6</f>
        <v>10.702268249680532</v>
      </c>
      <c r="V5" t="s">
        <v>12</v>
      </c>
      <c r="AC5" t="s">
        <v>53</v>
      </c>
      <c r="AD5">
        <v>0.15</v>
      </c>
      <c r="AE5" t="s">
        <v>65</v>
      </c>
      <c r="AG5" t="s">
        <v>61</v>
      </c>
      <c r="AH5">
        <f>(AD5*4/(AH3*AH3*PI()))*10^6</f>
        <v>16.686689699332998</v>
      </c>
      <c r="AI5" t="s">
        <v>12</v>
      </c>
      <c r="AP5" t="s">
        <v>53</v>
      </c>
      <c r="AQ5">
        <v>0.15</v>
      </c>
      <c r="AR5" t="s">
        <v>65</v>
      </c>
      <c r="AT5" t="s">
        <v>61</v>
      </c>
      <c r="AU5">
        <f>(AQ5*4/(AU3*AU3*PI()))*10^6</f>
        <v>48.667459240471068</v>
      </c>
      <c r="AV5" t="s">
        <v>12</v>
      </c>
      <c r="BC5" t="s">
        <v>53</v>
      </c>
      <c r="BD5">
        <v>0.15</v>
      </c>
      <c r="BE5" t="s">
        <v>65</v>
      </c>
      <c r="BG5" t="s">
        <v>61</v>
      </c>
      <c r="BH5">
        <f>(BD5*4/(BH3*BH3*PI()))*10^6</f>
        <v>258.65581162761623</v>
      </c>
      <c r="BI5" t="s">
        <v>12</v>
      </c>
    </row>
    <row r="6" spans="1:65" x14ac:dyDescent="0.35">
      <c r="G6" s="27" t="s">
        <v>35</v>
      </c>
      <c r="H6" s="27"/>
      <c r="I6">
        <f>I5/L2</f>
        <v>2.0316960668389417</v>
      </c>
      <c r="J6" t="s">
        <v>12</v>
      </c>
      <c r="Q6">
        <f>L4</f>
        <v>19.918588890577862</v>
      </c>
      <c r="T6" t="s">
        <v>62</v>
      </c>
      <c r="U6">
        <f>Q2*Q5*Q5*0.19*(U2^4-U3^4)/(4*(U2-U3)*U2^(4)*U3^(4)*(2*9.81*PI()*PI()/16))*10^12*1.2*9.81</f>
        <v>6.65559114879406</v>
      </c>
      <c r="V6" t="s">
        <v>63</v>
      </c>
      <c r="AD6">
        <f>L4</f>
        <v>19.918588890577862</v>
      </c>
      <c r="AG6" t="s">
        <v>62</v>
      </c>
      <c r="AH6">
        <f>AD2*AD5*AD5*0.19*(AH2^4-AH3^4)/(4*(AH2-AH3)*AH2^(4)*AH3^(4)*(2*9.81*PI()*PI()/16))*10^12*1.2*9.81</f>
        <v>17.191143439884332</v>
      </c>
      <c r="AI6" t="s">
        <v>63</v>
      </c>
      <c r="AQ6">
        <f>L4</f>
        <v>19.918588890577862</v>
      </c>
      <c r="AT6" t="s">
        <v>62</v>
      </c>
      <c r="AU6">
        <f>AQ2*AQ5*AQ5*0.19*(AU2^4-AU3^4)/(4*(AU2-AU3)*AU2^(4)*AU3^(4)*(2*9.81*PI()*PI()/16))*10^12*1.2*9.81</f>
        <v>151.53620299206108</v>
      </c>
      <c r="AV6" t="s">
        <v>63</v>
      </c>
      <c r="BD6">
        <f>L4</f>
        <v>19.918588890577862</v>
      </c>
      <c r="BG6" t="s">
        <v>62</v>
      </c>
      <c r="BH6">
        <f>BD2*BD5*BD5*0.19*(BH2^4-BH3^4)/(4*(BH2-BH3)*BH2^(4)*BH3^(4)*(2*9.81*PI()*PI()/16))*10^12*1.2*9.81</f>
        <v>4299.6463471840798</v>
      </c>
      <c r="BI6" t="s">
        <v>63</v>
      </c>
    </row>
    <row r="7" spans="1:65" x14ac:dyDescent="0.35">
      <c r="G7" s="4"/>
      <c r="H7" s="4"/>
      <c r="T7" t="s">
        <v>64</v>
      </c>
      <c r="U7">
        <f>(U5^2-U4^2)*1.2/2</f>
        <v>62.126696186157304</v>
      </c>
      <c r="V7" t="s">
        <v>63</v>
      </c>
      <c r="AG7" t="s">
        <v>64</v>
      </c>
      <c r="AH7">
        <f>(AH5^2-AH4^2)*1.2/2</f>
        <v>160.47093664638089</v>
      </c>
      <c r="AI7" t="s">
        <v>63</v>
      </c>
      <c r="AT7" t="s">
        <v>64</v>
      </c>
      <c r="AU7">
        <f>(AU5^2-AU4^2)*1.2/2</f>
        <v>1414.5165221270329</v>
      </c>
      <c r="AV7" t="s">
        <v>63</v>
      </c>
      <c r="BG7" t="s">
        <v>64</v>
      </c>
      <c r="BH7">
        <f>(BH5^2-BH4^2)*1.2/2</f>
        <v>40135.100902017817</v>
      </c>
      <c r="BI7" t="s">
        <v>63</v>
      </c>
    </row>
    <row r="8" spans="1:65" x14ac:dyDescent="0.35">
      <c r="A8" s="4" t="s">
        <v>16</v>
      </c>
      <c r="B8" s="27" t="s">
        <v>45</v>
      </c>
      <c r="C8" s="27"/>
      <c r="D8" s="27"/>
      <c r="E8" s="27"/>
      <c r="F8" s="4" t="s">
        <v>22</v>
      </c>
      <c r="G8" s="27" t="s">
        <v>46</v>
      </c>
      <c r="H8" s="27"/>
      <c r="I8" s="27"/>
      <c r="J8" s="27"/>
      <c r="K8" s="27"/>
      <c r="P8" s="21"/>
      <c r="Q8" s="24"/>
      <c r="R8" s="24"/>
      <c r="S8" s="24"/>
      <c r="T8" s="24"/>
      <c r="U8" s="21"/>
      <c r="V8" s="24"/>
      <c r="W8" s="24"/>
      <c r="X8" s="24"/>
      <c r="Y8" s="24"/>
      <c r="Z8" s="24"/>
      <c r="AC8" s="21"/>
      <c r="AD8" s="24"/>
      <c r="AE8" s="24"/>
      <c r="AF8" s="24"/>
      <c r="AG8" s="24"/>
      <c r="AH8" s="21"/>
      <c r="AI8" s="24"/>
      <c r="AJ8" s="24"/>
      <c r="AK8" s="24"/>
      <c r="AL8" s="24"/>
      <c r="AM8" s="24"/>
      <c r="AP8" s="21"/>
      <c r="AQ8" s="24"/>
      <c r="AR8" s="24"/>
      <c r="AS8" s="24"/>
      <c r="AT8" s="24"/>
      <c r="AU8" s="21"/>
      <c r="AV8" s="24"/>
      <c r="AW8" s="24"/>
      <c r="AX8" s="24"/>
      <c r="AY8" s="24"/>
      <c r="AZ8" s="24"/>
      <c r="BC8" s="21"/>
      <c r="BD8" s="24"/>
      <c r="BE8" s="24"/>
      <c r="BF8" s="24"/>
      <c r="BG8" s="24"/>
      <c r="BH8" s="21"/>
      <c r="BI8" s="24"/>
      <c r="BJ8" s="24"/>
      <c r="BK8" s="24"/>
      <c r="BL8" s="24"/>
      <c r="BM8" s="24"/>
    </row>
    <row r="9" spans="1:65" x14ac:dyDescent="0.35">
      <c r="A9" s="4"/>
      <c r="F9" s="4"/>
      <c r="G9" s="4"/>
      <c r="H9" s="4"/>
      <c r="P9" s="22"/>
      <c r="U9" s="22"/>
      <c r="V9" s="22"/>
      <c r="W9" s="22"/>
      <c r="AC9" s="22"/>
      <c r="AH9" s="22"/>
      <c r="AI9" s="22"/>
      <c r="AJ9" s="22"/>
      <c r="AP9" s="22"/>
      <c r="AU9" s="22"/>
      <c r="AV9" s="22"/>
      <c r="AW9" s="22"/>
      <c r="BC9" s="22"/>
      <c r="BH9" s="22"/>
      <c r="BI9" s="22"/>
      <c r="BJ9" s="22"/>
    </row>
    <row r="10" spans="1:65" x14ac:dyDescent="0.35">
      <c r="A10" s="4" t="s">
        <v>16</v>
      </c>
      <c r="B10" s="7">
        <f>C20</f>
        <v>9.8969516081213644</v>
      </c>
      <c r="F10" s="4" t="s">
        <v>22</v>
      </c>
      <c r="G10" s="8">
        <f>G20</f>
        <v>16.209860347031984</v>
      </c>
      <c r="H10" s="4"/>
      <c r="P10" s="21" t="s">
        <v>16</v>
      </c>
      <c r="Q10" s="10">
        <f>R20</f>
        <v>9.9493210084543424</v>
      </c>
      <c r="U10" s="21" t="s">
        <v>22</v>
      </c>
      <c r="V10" s="9">
        <f>V20</f>
        <v>15.946380359575585</v>
      </c>
      <c r="W10" s="22"/>
      <c r="AC10" s="21" t="s">
        <v>16</v>
      </c>
      <c r="AD10" s="10">
        <f>AE20</f>
        <v>10.041080927467684</v>
      </c>
      <c r="AH10" s="21" t="s">
        <v>22</v>
      </c>
      <c r="AI10" s="9">
        <f>AI20</f>
        <v>15.46044536857708</v>
      </c>
      <c r="AJ10" s="22"/>
      <c r="AP10" s="21" t="s">
        <v>16</v>
      </c>
      <c r="AQ10" s="10">
        <f>AR20</f>
        <v>10.17513118838292</v>
      </c>
      <c r="AU10" s="21" t="s">
        <v>22</v>
      </c>
      <c r="AV10" s="9">
        <f>AV20</f>
        <v>14.787828347110196</v>
      </c>
      <c r="AW10" s="22"/>
      <c r="BC10" s="21" t="s">
        <v>16</v>
      </c>
      <c r="BD10" s="10">
        <f>BE20</f>
        <v>12.26305008960813</v>
      </c>
      <c r="BH10" s="21" t="s">
        <v>22</v>
      </c>
      <c r="BI10" s="9">
        <f>BI20</f>
        <v>7.6747103103739667</v>
      </c>
      <c r="BJ10" s="22"/>
    </row>
    <row r="13" spans="1:65" x14ac:dyDescent="0.35">
      <c r="A13" s="4" t="s">
        <v>14</v>
      </c>
      <c r="B13" s="4" t="s">
        <v>26</v>
      </c>
      <c r="C13" s="4" t="s">
        <v>17</v>
      </c>
      <c r="D13" s="4" t="s">
        <v>18</v>
      </c>
      <c r="E13" s="4" t="s">
        <v>20</v>
      </c>
      <c r="F13" s="4"/>
      <c r="G13" s="4" t="s">
        <v>39</v>
      </c>
      <c r="H13" s="4" t="s">
        <v>40</v>
      </c>
      <c r="I13" s="4" t="s">
        <v>20</v>
      </c>
      <c r="J13" s="4"/>
      <c r="K13" s="4"/>
      <c r="P13" s="21" t="s">
        <v>14</v>
      </c>
      <c r="Q13" s="21" t="s">
        <v>26</v>
      </c>
      <c r="R13" s="21" t="s">
        <v>17</v>
      </c>
      <c r="S13" s="21" t="s">
        <v>18</v>
      </c>
      <c r="T13" s="21" t="s">
        <v>20</v>
      </c>
      <c r="U13" s="22"/>
      <c r="V13" s="21" t="s">
        <v>39</v>
      </c>
      <c r="W13" s="21" t="s">
        <v>40</v>
      </c>
      <c r="X13" s="21" t="s">
        <v>20</v>
      </c>
      <c r="Y13" s="21"/>
      <c r="Z13" s="21"/>
      <c r="AC13" s="21" t="s">
        <v>14</v>
      </c>
      <c r="AD13" s="21" t="s">
        <v>26</v>
      </c>
      <c r="AE13" s="21" t="s">
        <v>17</v>
      </c>
      <c r="AF13" s="21" t="s">
        <v>18</v>
      </c>
      <c r="AG13" s="21" t="s">
        <v>20</v>
      </c>
      <c r="AH13" s="22"/>
      <c r="AI13" s="21" t="s">
        <v>39</v>
      </c>
      <c r="AJ13" s="21" t="s">
        <v>40</v>
      </c>
      <c r="AK13" s="21" t="s">
        <v>20</v>
      </c>
      <c r="AL13" s="21"/>
      <c r="AM13" s="21"/>
      <c r="AP13" s="21" t="s">
        <v>14</v>
      </c>
      <c r="AQ13" s="21" t="s">
        <v>26</v>
      </c>
      <c r="AR13" s="21" t="s">
        <v>17</v>
      </c>
      <c r="AS13" s="21" t="s">
        <v>18</v>
      </c>
      <c r="AT13" s="21" t="s">
        <v>20</v>
      </c>
      <c r="AU13" s="22"/>
      <c r="AV13" s="21" t="s">
        <v>39</v>
      </c>
      <c r="AW13" s="21" t="s">
        <v>40</v>
      </c>
      <c r="AX13" s="21" t="s">
        <v>20</v>
      </c>
      <c r="AY13" s="21"/>
      <c r="AZ13" s="21"/>
      <c r="BC13" s="21" t="s">
        <v>14</v>
      </c>
      <c r="BD13" s="21" t="s">
        <v>26</v>
      </c>
      <c r="BE13" s="21" t="s">
        <v>17</v>
      </c>
      <c r="BF13" s="21" t="s">
        <v>18</v>
      </c>
      <c r="BG13" s="21" t="s">
        <v>20</v>
      </c>
      <c r="BH13" s="22"/>
      <c r="BI13" s="21" t="s">
        <v>39</v>
      </c>
      <c r="BJ13" s="21" t="s">
        <v>40</v>
      </c>
      <c r="BK13" s="21" t="s">
        <v>20</v>
      </c>
      <c r="BL13" s="21"/>
      <c r="BM13" s="21"/>
    </row>
    <row r="14" spans="1:65" x14ac:dyDescent="0.35">
      <c r="A14" s="5" t="s">
        <v>44</v>
      </c>
      <c r="B14" s="4" t="s">
        <v>15</v>
      </c>
      <c r="C14" s="4" t="s">
        <v>16</v>
      </c>
      <c r="D14" s="5" t="s">
        <v>19</v>
      </c>
      <c r="E14" s="4" t="s">
        <v>21</v>
      </c>
      <c r="F14" s="4"/>
      <c r="G14" s="4" t="s">
        <v>22</v>
      </c>
      <c r="H14" s="5" t="s">
        <v>23</v>
      </c>
      <c r="I14" s="4" t="s">
        <v>24</v>
      </c>
      <c r="J14" s="4"/>
      <c r="K14" s="4" t="s">
        <v>41</v>
      </c>
      <c r="P14" s="17" t="s">
        <v>44</v>
      </c>
      <c r="Q14" s="21" t="s">
        <v>15</v>
      </c>
      <c r="R14" s="21" t="s">
        <v>16</v>
      </c>
      <c r="S14" s="17" t="s">
        <v>19</v>
      </c>
      <c r="T14" s="21" t="s">
        <v>21</v>
      </c>
      <c r="U14" s="22"/>
      <c r="V14" s="21" t="s">
        <v>22</v>
      </c>
      <c r="W14" s="17" t="s">
        <v>23</v>
      </c>
      <c r="X14" s="21" t="s">
        <v>24</v>
      </c>
      <c r="Y14" s="21"/>
      <c r="Z14" s="21" t="s">
        <v>41</v>
      </c>
      <c r="AC14" s="17" t="s">
        <v>44</v>
      </c>
      <c r="AD14" s="21" t="s">
        <v>15</v>
      </c>
      <c r="AE14" s="21" t="s">
        <v>16</v>
      </c>
      <c r="AF14" s="17" t="s">
        <v>19</v>
      </c>
      <c r="AG14" s="21" t="s">
        <v>21</v>
      </c>
      <c r="AH14" s="22"/>
      <c r="AI14" s="21" t="s">
        <v>22</v>
      </c>
      <c r="AJ14" s="17" t="s">
        <v>23</v>
      </c>
      <c r="AK14" s="21" t="s">
        <v>24</v>
      </c>
      <c r="AL14" s="21"/>
      <c r="AM14" s="21" t="s">
        <v>41</v>
      </c>
      <c r="AP14" s="17" t="s">
        <v>44</v>
      </c>
      <c r="AQ14" s="21" t="s">
        <v>15</v>
      </c>
      <c r="AR14" s="21" t="s">
        <v>16</v>
      </c>
      <c r="AS14" s="17" t="s">
        <v>19</v>
      </c>
      <c r="AT14" s="21" t="s">
        <v>21</v>
      </c>
      <c r="AU14" s="22"/>
      <c r="AV14" s="21" t="s">
        <v>22</v>
      </c>
      <c r="AW14" s="17" t="s">
        <v>23</v>
      </c>
      <c r="AX14" s="21" t="s">
        <v>24</v>
      </c>
      <c r="AY14" s="21"/>
      <c r="AZ14" s="21" t="s">
        <v>41</v>
      </c>
      <c r="BC14" s="17" t="s">
        <v>44</v>
      </c>
      <c r="BD14" s="21" t="s">
        <v>15</v>
      </c>
      <c r="BE14" s="21" t="s">
        <v>16</v>
      </c>
      <c r="BF14" s="17" t="s">
        <v>19</v>
      </c>
      <c r="BG14" s="21" t="s">
        <v>21</v>
      </c>
      <c r="BH14" s="22"/>
      <c r="BI14" s="21" t="s">
        <v>22</v>
      </c>
      <c r="BJ14" s="17" t="s">
        <v>23</v>
      </c>
      <c r="BK14" s="21" t="s">
        <v>24</v>
      </c>
      <c r="BL14" s="21"/>
      <c r="BM14" s="21" t="s">
        <v>41</v>
      </c>
    </row>
    <row r="15" spans="1:65" x14ac:dyDescent="0.35">
      <c r="A15">
        <v>3.2</v>
      </c>
      <c r="B15">
        <v>2.0316900000000002</v>
      </c>
      <c r="C15">
        <f t="shared" ref="C15:C20" si="0" xml:space="preserve"> -0.3078*D15^6 + 2.2651*D15^5 - 4.751*D15^4 + 0.2832*D15^3 + 5.9876*D15^2 + 3.6672*D15 - 0.2951</f>
        <v>0.67321313279999995</v>
      </c>
      <c r="D15">
        <v>0.2</v>
      </c>
      <c r="E15">
        <f t="shared" ref="E15:E20" si="1">1.2*B15^2*C15*(D15^2+1)/2</f>
        <v>1.7340118263367803</v>
      </c>
      <c r="G15">
        <f t="shared" ref="G15:G20" si="2" xml:space="preserve"> 0.9808*H15^6 - 9.1296*H15^5 + 32.097*H15^4 - 52.719*H15^3 + 35.366*H15^2 + 6.8355*H15 + 0.7557</f>
        <v>12.510600000000061</v>
      </c>
      <c r="H15">
        <f t="shared" ref="H15:H20" si="3">A15-D15</f>
        <v>3</v>
      </c>
      <c r="I15">
        <f t="shared" ref="I15:I20" si="4">1.2*B15^2*G15*(H15^2+1)/2</f>
        <v>309.84484501418956</v>
      </c>
      <c r="K15">
        <f t="shared" ref="K15:K20" si="5">E15-I15</f>
        <v>-308.11083318785279</v>
      </c>
      <c r="P15">
        <v>3.2</v>
      </c>
      <c r="Q15">
        <v>2.0316900000000002</v>
      </c>
      <c r="R15" s="12">
        <f t="shared" ref="R15:R20" si="6" xml:space="preserve"> -0.3078*S15^6 + 2.2651*S15^5 - 4.751*S15^4 + 0.2832*S15^3 + 5.9876*S15^2 + 3.6672*S15 - 0.2951</f>
        <v>0.67321313279999995</v>
      </c>
      <c r="S15">
        <v>0.2</v>
      </c>
      <c r="T15" s="12">
        <f>(1.2*Q15^2*R15*(S15^2+1)/2) + Q$4</f>
        <v>57.205116863700027</v>
      </c>
      <c r="V15" s="12">
        <f t="shared" ref="V15:V20" si="7" xml:space="preserve"> 0.9808*W15^6 - 9.1296*W15^5 + 32.097*W15^4 - 52.719*W15^3 + 35.366*W15^2 + 6.8355*W15 + 0.7557</f>
        <v>12.510600000000061</v>
      </c>
      <c r="W15" s="12">
        <f t="shared" ref="W15:W20" si="8">P15-S15</f>
        <v>3</v>
      </c>
      <c r="X15" s="12">
        <f>1.2*Q15^2*V15*(W15^2+1)/2 + Q$3</f>
        <v>378.62713234914094</v>
      </c>
      <c r="Y15" s="12"/>
      <c r="Z15" s="12">
        <f t="shared" ref="Z15:Z20" si="9">T15-X15</f>
        <v>-321.42201548544091</v>
      </c>
      <c r="AC15">
        <v>3.2</v>
      </c>
      <c r="AD15">
        <v>2.0316900000000002</v>
      </c>
      <c r="AE15" s="12">
        <f t="shared" ref="AE15:AE20" si="10" xml:space="preserve"> -0.3078*AF15^6 + 2.2651*AF15^5 - 4.751*AF15^4 + 0.2832*AF15^3 + 5.9876*AF15^2 + 3.6672*AF15 - 0.2951</f>
        <v>0.67321313279999995</v>
      </c>
      <c r="AF15" s="12">
        <v>0.2</v>
      </c>
      <c r="AG15" s="12">
        <f>(1.2*AD15^2*AE15*(AF15^2+1)/2) + AD$4</f>
        <v>145.01380503283332</v>
      </c>
      <c r="AI15" s="12">
        <f t="shared" ref="AI15:AI20" si="11" xml:space="preserve"> 0.9808*AJ15^6 - 9.1296*AJ15^5 + 32.097*AJ15^4 - 52.719*AJ15^3 + 35.366*AJ15^2 + 6.8355*AJ15 + 0.7557</f>
        <v>12.510600000000061</v>
      </c>
      <c r="AJ15" s="12">
        <f t="shared" ref="AJ15:AJ20" si="12">AC15-AF15</f>
        <v>3</v>
      </c>
      <c r="AK15" s="12">
        <f>1.2*AD15^2*AI15*(AJ15^2+1)/2 + AD$3</f>
        <v>487.50692510045479</v>
      </c>
      <c r="AL15" s="12"/>
      <c r="AM15" s="12">
        <f t="shared" ref="AM15:AM20" si="13">AG15-AK15</f>
        <v>-342.49312006762148</v>
      </c>
      <c r="AP15">
        <v>3.2</v>
      </c>
      <c r="AQ15">
        <v>2.0316900000000002</v>
      </c>
      <c r="AR15" s="12">
        <f t="shared" ref="AR15:AR20" si="14" xml:space="preserve"> -0.3078*AS15^6 + 2.2651*AS15^5 - 4.751*AS15^4 + 0.2832*AS15^3 + 5.9876*AS15^2 + 3.6672*AS15 - 0.2951</f>
        <v>0.67321313279999995</v>
      </c>
      <c r="AS15" s="12">
        <v>0.2</v>
      </c>
      <c r="AT15" s="12">
        <f>(1.2*AQ15^2*AR15*(AS15^2+1)/2) + AQ$4</f>
        <v>1264.7143309613086</v>
      </c>
      <c r="AV15" s="12">
        <f t="shared" ref="AV15:AV20" si="15" xml:space="preserve"> 0.9808*AW15^6 - 9.1296*AW15^5 + 32.097*AW15^4 - 52.719*AW15^3 + 35.366*AW15^2 + 6.8355*AW15 + 0.7557</f>
        <v>12.510600000000061</v>
      </c>
      <c r="AW15" s="12">
        <f t="shared" ref="AW15:AW20" si="16">AP15-AS15</f>
        <v>3</v>
      </c>
      <c r="AX15" s="12">
        <f>1.2*AQ15^2*AV15*(AW15^2+1)/2 + AQ$3</f>
        <v>1875.8975701332836</v>
      </c>
      <c r="AY15" s="12"/>
      <c r="AZ15" s="12">
        <f t="shared" ref="AZ15:AZ20" si="17">AT15-AX15</f>
        <v>-611.18323917197495</v>
      </c>
      <c r="BC15">
        <v>3.2</v>
      </c>
      <c r="BD15">
        <v>2.0316900000000002</v>
      </c>
      <c r="BE15" s="12">
        <f t="shared" ref="BE15:BE20" si="18" xml:space="preserve"> -0.3078*BF15^6 + 2.2651*BF15^5 - 4.751*BF15^4 + 0.2832*BF15^3 + 5.9876*BF15^2 + 3.6672*BF15 - 0.2951</f>
        <v>0.67321313279999995</v>
      </c>
      <c r="BF15" s="12">
        <v>0.2</v>
      </c>
      <c r="BG15" s="12">
        <f>(1.2*BD15^2*BE15*(BF15^2+1)/2) + BD$4</f>
        <v>35837.188566660072</v>
      </c>
      <c r="BI15" s="12">
        <f t="shared" ref="BI15:BI20" si="19" xml:space="preserve"> 0.9808*BJ15^6 - 9.1296*BJ15^5 + 32.097*BJ15^4 - 52.719*BJ15^3 + 35.366*BJ15^2 + 6.8355*BJ15 + 0.7557</f>
        <v>12.510600000000061</v>
      </c>
      <c r="BJ15" s="12">
        <f t="shared" ref="BJ15:BJ20" si="20">BC15-BF15</f>
        <v>3</v>
      </c>
      <c r="BK15" s="12">
        <f>1.2*BD15^2*BI15*(BJ15^2+1)/2 + BD$3</f>
        <v>44744.592094216088</v>
      </c>
      <c r="BL15" s="12"/>
      <c r="BM15" s="12">
        <f t="shared" ref="BM15:BM20" si="21">BG15-BK15</f>
        <v>-8907.4035275560163</v>
      </c>
    </row>
    <row r="16" spans="1:65" x14ac:dyDescent="0.35">
      <c r="A16">
        <v>3.2</v>
      </c>
      <c r="B16">
        <v>2.0316900000000002</v>
      </c>
      <c r="C16">
        <f t="shared" si="0"/>
        <v>6.8491999999999997</v>
      </c>
      <c r="D16">
        <v>1</v>
      </c>
      <c r="E16">
        <f t="shared" si="1"/>
        <v>33.926259531456147</v>
      </c>
      <c r="G16">
        <f t="shared" si="2"/>
        <v>18.201833971199985</v>
      </c>
      <c r="H16">
        <f t="shared" si="3"/>
        <v>2.2000000000000002</v>
      </c>
      <c r="I16">
        <f t="shared" si="4"/>
        <v>263.26561033489827</v>
      </c>
      <c r="K16">
        <f t="shared" si="5"/>
        <v>-229.33935080344213</v>
      </c>
      <c r="P16">
        <v>3.2</v>
      </c>
      <c r="Q16">
        <v>2.0316900000000002</v>
      </c>
      <c r="R16" s="12">
        <f t="shared" si="6"/>
        <v>6.8491999999999997</v>
      </c>
      <c r="S16">
        <v>1</v>
      </c>
      <c r="T16" s="12">
        <f t="shared" ref="T16:T20" si="22">(1.2*Q16^2*R16*(S16^2+1)/2) + Q$4</f>
        <v>89.397364568819398</v>
      </c>
      <c r="V16" s="12">
        <f t="shared" si="7"/>
        <v>18.201833971199985</v>
      </c>
      <c r="W16" s="12">
        <f t="shared" si="8"/>
        <v>2.2000000000000002</v>
      </c>
      <c r="X16" s="12">
        <f t="shared" ref="X16:X20" si="23">1.2*Q16^2*V16*(W16^2+1)/2 + Q$3</f>
        <v>332.04789766984965</v>
      </c>
      <c r="Y16" s="12"/>
      <c r="Z16" s="12">
        <f t="shared" si="9"/>
        <v>-242.65053310103025</v>
      </c>
      <c r="AC16">
        <v>3.2</v>
      </c>
      <c r="AD16">
        <v>2.0316900000000002</v>
      </c>
      <c r="AE16" s="12">
        <f t="shared" si="10"/>
        <v>1.1149964265880559</v>
      </c>
      <c r="AF16" s="12">
        <v>0.27</v>
      </c>
      <c r="AG16" s="12">
        <f t="shared" ref="AG16:AG20" si="24">(1.2*AD16^2*AE16*(AF16^2+1)/2) + AD$4</f>
        <v>146.24256947407878</v>
      </c>
      <c r="AI16" s="12">
        <f t="shared" si="11"/>
        <v>12.976466568368636</v>
      </c>
      <c r="AJ16" s="12">
        <f t="shared" si="12"/>
        <v>2.93</v>
      </c>
      <c r="AK16" s="12">
        <f t="shared" ref="AK16:AK20" si="25">1.2*AD16^2*AI16*(AJ16^2+1)/2 + AD$3</f>
        <v>485.70425056392935</v>
      </c>
      <c r="AL16" s="12"/>
      <c r="AM16" s="12">
        <f t="shared" si="13"/>
        <v>-339.46168108985057</v>
      </c>
      <c r="AP16">
        <v>3.2</v>
      </c>
      <c r="AQ16">
        <v>2.0316900000000002</v>
      </c>
      <c r="AR16" s="12">
        <f t="shared" si="14"/>
        <v>1.1149964265880559</v>
      </c>
      <c r="AS16" s="12">
        <v>0.27</v>
      </c>
      <c r="AT16" s="12">
        <f t="shared" ref="AT16:AT20" si="26">(1.2*AQ16^2*AR16*(AS16^2+1)/2) + AQ$4</f>
        <v>1265.943095402554</v>
      </c>
      <c r="AV16" s="12">
        <f t="shared" si="15"/>
        <v>12.976466568368636</v>
      </c>
      <c r="AW16" s="12">
        <f t="shared" si="16"/>
        <v>2.93</v>
      </c>
      <c r="AX16" s="12">
        <f t="shared" ref="AX16:AX20" si="27">1.2*AQ16^2*AV16*(AW16^2+1)/2 + AQ$3</f>
        <v>1874.0948955967581</v>
      </c>
      <c r="AY16" s="12"/>
      <c r="AZ16" s="12">
        <f t="shared" si="17"/>
        <v>-608.15180019420404</v>
      </c>
      <c r="BC16">
        <v>3.2</v>
      </c>
      <c r="BD16">
        <v>2.0316900000000002</v>
      </c>
      <c r="BE16" s="12">
        <f t="shared" si="18"/>
        <v>1.1149964265880559</v>
      </c>
      <c r="BF16" s="12">
        <v>0.27</v>
      </c>
      <c r="BG16" s="12">
        <f t="shared" ref="BG16:BG20" si="28">(1.2*BD16^2*BE16*(BF16^2+1)/2) + BD$4</f>
        <v>35838.417331101315</v>
      </c>
      <c r="BI16" s="12">
        <f t="shared" si="19"/>
        <v>12.976466568368636</v>
      </c>
      <c r="BJ16" s="12">
        <f t="shared" si="20"/>
        <v>2.93</v>
      </c>
      <c r="BK16" s="12">
        <f t="shared" ref="BK16:BK20" si="29">1.2*BD16^2*BI16*(BJ16^2+1)/2 + BD$3</f>
        <v>44742.789419679568</v>
      </c>
      <c r="BL16" s="12"/>
      <c r="BM16" s="12">
        <f t="shared" si="21"/>
        <v>-8904.3720885782532</v>
      </c>
    </row>
    <row r="17" spans="1:65" x14ac:dyDescent="0.35">
      <c r="A17">
        <v>3.2</v>
      </c>
      <c r="B17">
        <v>2.0316900000000002</v>
      </c>
      <c r="C17">
        <f t="shared" si="0"/>
        <v>9.2762312499999986</v>
      </c>
      <c r="D17">
        <v>1.5</v>
      </c>
      <c r="E17">
        <f t="shared" si="1"/>
        <v>74.665686780882254</v>
      </c>
      <c r="G17">
        <f t="shared" si="2"/>
        <v>17.699559703200062</v>
      </c>
      <c r="H17">
        <f t="shared" si="3"/>
        <v>1.7000000000000002</v>
      </c>
      <c r="I17">
        <f t="shared" si="4"/>
        <v>170.52112948694111</v>
      </c>
      <c r="K17">
        <f t="shared" si="5"/>
        <v>-95.855442706058852</v>
      </c>
      <c r="P17">
        <v>3.2</v>
      </c>
      <c r="Q17">
        <v>2.0316900000000002</v>
      </c>
      <c r="R17" s="12">
        <f t="shared" si="6"/>
        <v>9.2762312499999986</v>
      </c>
      <c r="S17">
        <v>1.5</v>
      </c>
      <c r="T17" s="12">
        <f t="shared" si="22"/>
        <v>130.13679181824551</v>
      </c>
      <c r="V17" s="12">
        <f t="shared" si="7"/>
        <v>17.699559703200062</v>
      </c>
      <c r="W17" s="12">
        <f t="shared" si="8"/>
        <v>1.7000000000000002</v>
      </c>
      <c r="X17" s="12">
        <f t="shared" si="23"/>
        <v>239.30341682189248</v>
      </c>
      <c r="Y17" s="12"/>
      <c r="Z17" s="12">
        <f t="shared" si="9"/>
        <v>-109.16662500364697</v>
      </c>
      <c r="AC17">
        <v>3.2</v>
      </c>
      <c r="AD17">
        <v>2.0316900000000002</v>
      </c>
      <c r="AE17" s="12">
        <f t="shared" si="10"/>
        <v>1.3183871067999997</v>
      </c>
      <c r="AF17" s="12">
        <v>0.3</v>
      </c>
      <c r="AG17" s="12">
        <f t="shared" si="24"/>
        <v>146.83885543504604</v>
      </c>
      <c r="AI17" s="12">
        <f t="shared" si="11"/>
        <v>13.219698832800042</v>
      </c>
      <c r="AJ17" s="12">
        <f t="shared" si="12"/>
        <v>2.9000000000000004</v>
      </c>
      <c r="AK17" s="12">
        <f t="shared" si="25"/>
        <v>485.7518806841714</v>
      </c>
      <c r="AL17" s="12"/>
      <c r="AM17" s="12">
        <f t="shared" si="13"/>
        <v>-338.91302524912533</v>
      </c>
      <c r="AP17">
        <v>3.2</v>
      </c>
      <c r="AQ17">
        <v>2.0316900000000002</v>
      </c>
      <c r="AR17" s="12">
        <f t="shared" si="14"/>
        <v>1.3183871067999997</v>
      </c>
      <c r="AS17" s="12">
        <v>0.3</v>
      </c>
      <c r="AT17" s="12">
        <f t="shared" si="26"/>
        <v>1266.5393813635212</v>
      </c>
      <c r="AV17" s="12">
        <f t="shared" si="15"/>
        <v>13.219698832800042</v>
      </c>
      <c r="AW17" s="12">
        <f t="shared" si="16"/>
        <v>2.9000000000000004</v>
      </c>
      <c r="AX17" s="12">
        <f t="shared" si="27"/>
        <v>1874.1425257170001</v>
      </c>
      <c r="AY17" s="12"/>
      <c r="AZ17" s="12">
        <f t="shared" si="17"/>
        <v>-607.60314435347891</v>
      </c>
      <c r="BC17">
        <v>3.2</v>
      </c>
      <c r="BD17">
        <v>2.0316900000000002</v>
      </c>
      <c r="BE17" s="12">
        <f t="shared" si="18"/>
        <v>1.3183871067999997</v>
      </c>
      <c r="BF17" s="12">
        <v>0.3</v>
      </c>
      <c r="BG17" s="12">
        <f t="shared" si="28"/>
        <v>35839.013617062286</v>
      </c>
      <c r="BI17" s="12">
        <f t="shared" si="19"/>
        <v>13.219698832800042</v>
      </c>
      <c r="BJ17" s="12">
        <f t="shared" si="20"/>
        <v>2.9000000000000004</v>
      </c>
      <c r="BK17" s="12">
        <f t="shared" si="29"/>
        <v>44742.837049799804</v>
      </c>
      <c r="BL17" s="12"/>
      <c r="BM17" s="12">
        <f t="shared" si="21"/>
        <v>-8903.8234327375176</v>
      </c>
    </row>
    <row r="18" spans="1:65" x14ac:dyDescent="0.35">
      <c r="A18">
        <v>3.2</v>
      </c>
      <c r="B18">
        <v>2.0316900000000002</v>
      </c>
      <c r="C18">
        <f t="shared" si="0"/>
        <v>10.023299999999983</v>
      </c>
      <c r="D18">
        <v>2</v>
      </c>
      <c r="E18">
        <f t="shared" si="1"/>
        <v>124.12145840450121</v>
      </c>
      <c r="G18">
        <f t="shared" si="2"/>
        <v>15.554534035200007</v>
      </c>
      <c r="H18">
        <f t="shared" si="3"/>
        <v>1.2000000000000002</v>
      </c>
      <c r="I18">
        <f t="shared" si="4"/>
        <v>93.996778230195844</v>
      </c>
      <c r="K18">
        <f t="shared" si="5"/>
        <v>30.124680174305368</v>
      </c>
      <c r="P18">
        <v>3.2</v>
      </c>
      <c r="Q18">
        <v>2.0316900000000002</v>
      </c>
      <c r="R18" s="12">
        <f t="shared" si="6"/>
        <v>10.023299999999983</v>
      </c>
      <c r="S18">
        <v>2</v>
      </c>
      <c r="T18" s="12">
        <f t="shared" si="22"/>
        <v>179.59256344186446</v>
      </c>
      <c r="V18" s="12">
        <f t="shared" si="7"/>
        <v>15.554534035200007</v>
      </c>
      <c r="W18" s="12">
        <f t="shared" si="8"/>
        <v>1.2000000000000002</v>
      </c>
      <c r="X18" s="12">
        <f t="shared" si="23"/>
        <v>162.77906556514722</v>
      </c>
      <c r="Y18" s="12"/>
      <c r="Z18" s="12">
        <f t="shared" si="9"/>
        <v>16.813497876717236</v>
      </c>
      <c r="AC18">
        <v>3.2</v>
      </c>
      <c r="AD18">
        <v>2.0316900000000002</v>
      </c>
      <c r="AE18" s="12">
        <f t="shared" si="10"/>
        <v>1.6740794179968745</v>
      </c>
      <c r="AF18" s="12">
        <v>0.35</v>
      </c>
      <c r="AG18" s="12">
        <f t="shared" si="24"/>
        <v>147.93381639757047</v>
      </c>
      <c r="AI18" s="12">
        <f t="shared" si="11"/>
        <v>13.663880201174837</v>
      </c>
      <c r="AJ18" s="12">
        <f t="shared" si="12"/>
        <v>2.85</v>
      </c>
      <c r="AK18" s="12">
        <f t="shared" si="25"/>
        <v>486.37446588170405</v>
      </c>
      <c r="AL18" s="12"/>
      <c r="AM18" s="12">
        <f t="shared" si="13"/>
        <v>-338.44064948413359</v>
      </c>
      <c r="AP18">
        <v>3.2</v>
      </c>
      <c r="AQ18">
        <v>2.0316900000000002</v>
      </c>
      <c r="AR18" s="12">
        <f t="shared" si="14"/>
        <v>1.6740794179968745</v>
      </c>
      <c r="AS18" s="12">
        <v>0.35</v>
      </c>
      <c r="AT18" s="12">
        <f t="shared" si="26"/>
        <v>1267.6343423260457</v>
      </c>
      <c r="AV18" s="12">
        <f t="shared" si="15"/>
        <v>13.663880201174837</v>
      </c>
      <c r="AW18" s="12">
        <f t="shared" si="16"/>
        <v>2.85</v>
      </c>
      <c r="AX18" s="12">
        <f t="shared" si="27"/>
        <v>1874.7651109145329</v>
      </c>
      <c r="AY18" s="12"/>
      <c r="AZ18" s="12">
        <f t="shared" si="17"/>
        <v>-607.13076858848717</v>
      </c>
      <c r="BC18">
        <v>3.2</v>
      </c>
      <c r="BD18">
        <v>2.0316900000000002</v>
      </c>
      <c r="BE18" s="12">
        <f t="shared" si="18"/>
        <v>1.6740794179968745</v>
      </c>
      <c r="BF18" s="12">
        <v>0.35</v>
      </c>
      <c r="BG18" s="12">
        <f t="shared" si="28"/>
        <v>35840.10857802481</v>
      </c>
      <c r="BI18" s="12">
        <f t="shared" si="19"/>
        <v>13.663880201174837</v>
      </c>
      <c r="BJ18" s="12">
        <f t="shared" si="20"/>
        <v>2.85</v>
      </c>
      <c r="BK18" s="12">
        <f t="shared" si="29"/>
        <v>44743.459634997336</v>
      </c>
      <c r="BL18" s="12"/>
      <c r="BM18" s="12">
        <f t="shared" si="21"/>
        <v>-8903.3510569725258</v>
      </c>
    </row>
    <row r="19" spans="1:65" x14ac:dyDescent="0.35">
      <c r="A19">
        <v>3.2</v>
      </c>
      <c r="B19">
        <v>2.0316900000000002</v>
      </c>
      <c r="C19">
        <f t="shared" si="0"/>
        <v>9.8148510207999937</v>
      </c>
      <c r="D19">
        <v>1.8</v>
      </c>
      <c r="E19">
        <f t="shared" si="1"/>
        <v>103.06606727030666</v>
      </c>
      <c r="G19">
        <f t="shared" si="2"/>
        <v>16.569448204799997</v>
      </c>
      <c r="H19">
        <f t="shared" si="3"/>
        <v>1.4000000000000001</v>
      </c>
      <c r="I19">
        <f t="shared" si="4"/>
        <v>121.46912225249899</v>
      </c>
      <c r="K19">
        <f t="shared" si="5"/>
        <v>-18.40305498219233</v>
      </c>
      <c r="P19">
        <v>3.2</v>
      </c>
      <c r="Q19">
        <v>2.0316900000000002</v>
      </c>
      <c r="R19" s="12">
        <f t="shared" si="6"/>
        <v>9.8148510207999937</v>
      </c>
      <c r="S19">
        <v>1.8</v>
      </c>
      <c r="T19" s="12">
        <f t="shared" si="22"/>
        <v>158.53717230766989</v>
      </c>
      <c r="V19" s="12">
        <f t="shared" si="7"/>
        <v>16.569448204799997</v>
      </c>
      <c r="W19" s="12">
        <f t="shared" si="8"/>
        <v>1.4000000000000001</v>
      </c>
      <c r="X19" s="12">
        <f t="shared" si="23"/>
        <v>190.25140958745035</v>
      </c>
      <c r="Y19" s="12"/>
      <c r="Z19" s="12">
        <f t="shared" si="9"/>
        <v>-31.714237279780463</v>
      </c>
      <c r="AC19">
        <v>3.2</v>
      </c>
      <c r="AD19">
        <v>2.0316900000000002</v>
      </c>
      <c r="AE19" s="12">
        <f t="shared" si="10"/>
        <v>1.7475255629627389</v>
      </c>
      <c r="AF19" s="12">
        <v>0.36</v>
      </c>
      <c r="AG19" s="12">
        <f t="shared" si="24"/>
        <v>148.16872926741706</v>
      </c>
      <c r="AI19" s="12">
        <f t="shared" si="11"/>
        <v>13.757002093985136</v>
      </c>
      <c r="AJ19" s="12">
        <f t="shared" si="12"/>
        <v>2.8400000000000003</v>
      </c>
      <c r="AK19" s="12">
        <f t="shared" si="25"/>
        <v>486.53973590256311</v>
      </c>
      <c r="AL19" s="12"/>
      <c r="AM19" s="12">
        <f t="shared" si="13"/>
        <v>-338.37100663514605</v>
      </c>
      <c r="AP19">
        <v>3.2</v>
      </c>
      <c r="AQ19">
        <v>2.0316900000000002</v>
      </c>
      <c r="AR19" s="12">
        <f t="shared" si="14"/>
        <v>1.7475255629627389</v>
      </c>
      <c r="AS19" s="12">
        <v>0.36</v>
      </c>
      <c r="AT19" s="12">
        <f t="shared" si="26"/>
        <v>1267.8692551958923</v>
      </c>
      <c r="AV19" s="12">
        <f t="shared" si="15"/>
        <v>13.757002093985136</v>
      </c>
      <c r="AW19" s="12">
        <f t="shared" si="16"/>
        <v>2.8400000000000003</v>
      </c>
      <c r="AX19" s="12">
        <f t="shared" si="27"/>
        <v>1874.9303809353919</v>
      </c>
      <c r="AY19" s="12"/>
      <c r="AZ19" s="12">
        <f t="shared" si="17"/>
        <v>-607.06112573949963</v>
      </c>
      <c r="BC19">
        <v>3.2</v>
      </c>
      <c r="BD19">
        <v>2.0316900000000002</v>
      </c>
      <c r="BE19" s="12">
        <f t="shared" si="18"/>
        <v>1.7475255629627389</v>
      </c>
      <c r="BF19" s="12">
        <v>0.36</v>
      </c>
      <c r="BG19" s="12">
        <f t="shared" si="28"/>
        <v>35840.343490894651</v>
      </c>
      <c r="BI19" s="12">
        <f t="shared" si="19"/>
        <v>13.757002093985136</v>
      </c>
      <c r="BJ19" s="12">
        <f t="shared" si="20"/>
        <v>2.8400000000000003</v>
      </c>
      <c r="BK19" s="12">
        <f t="shared" si="29"/>
        <v>44743.624905018201</v>
      </c>
      <c r="BL19" s="12"/>
      <c r="BM19" s="12">
        <f t="shared" si="21"/>
        <v>-8903.2814141235503</v>
      </c>
    </row>
    <row r="20" spans="1:65" x14ac:dyDescent="0.35">
      <c r="A20" s="2">
        <v>3.2</v>
      </c>
      <c r="B20" s="2">
        <v>2.0316900000000002</v>
      </c>
      <c r="C20" s="2">
        <f t="shared" si="0"/>
        <v>9.8969516081213644</v>
      </c>
      <c r="D20" s="2">
        <v>1.877</v>
      </c>
      <c r="E20" s="2">
        <f t="shared" si="1"/>
        <v>110.86808782274377</v>
      </c>
      <c r="F20" s="2"/>
      <c r="G20" s="2">
        <f t="shared" si="2"/>
        <v>16.209860347031984</v>
      </c>
      <c r="H20" s="2">
        <f t="shared" si="3"/>
        <v>1.3230000000000002</v>
      </c>
      <c r="I20" s="2">
        <f t="shared" si="4"/>
        <v>110.41550365497862</v>
      </c>
      <c r="K20">
        <f t="shared" si="5"/>
        <v>0.45258416776515276</v>
      </c>
      <c r="P20" s="2">
        <v>3.2</v>
      </c>
      <c r="Q20" s="2">
        <v>2.0316900000000002</v>
      </c>
      <c r="R20" s="18">
        <f t="shared" si="6"/>
        <v>9.9493210084543424</v>
      </c>
      <c r="S20" s="2">
        <v>1.929</v>
      </c>
      <c r="T20" s="18">
        <f t="shared" si="22"/>
        <v>171.80261141170467</v>
      </c>
      <c r="U20" s="2"/>
      <c r="V20" s="18">
        <f t="shared" si="7"/>
        <v>15.946380359575585</v>
      </c>
      <c r="W20" s="18">
        <f t="shared" si="8"/>
        <v>1.2710000000000001</v>
      </c>
      <c r="X20" s="18">
        <f t="shared" si="23"/>
        <v>172.07583238914489</v>
      </c>
      <c r="Y20" s="12"/>
      <c r="Z20" s="12">
        <f t="shared" si="9"/>
        <v>-0.27322097744021789</v>
      </c>
      <c r="AC20" s="2">
        <v>3.2</v>
      </c>
      <c r="AD20" s="2">
        <v>2.0316900000000002</v>
      </c>
      <c r="AE20" s="18">
        <f t="shared" si="10"/>
        <v>10.041080927467684</v>
      </c>
      <c r="AF20" s="18">
        <v>2.016</v>
      </c>
      <c r="AG20" s="18">
        <f t="shared" si="24"/>
        <v>269.21937738762608</v>
      </c>
      <c r="AH20" s="2"/>
      <c r="AI20" s="18">
        <f t="shared" si="11"/>
        <v>15.46044536857708</v>
      </c>
      <c r="AJ20" s="18">
        <f t="shared" si="12"/>
        <v>1.1840000000000002</v>
      </c>
      <c r="AK20" s="18">
        <f t="shared" si="25"/>
        <v>269.62973301677295</v>
      </c>
      <c r="AL20" s="12"/>
      <c r="AM20" s="12">
        <f t="shared" si="13"/>
        <v>-0.41035562914686352</v>
      </c>
      <c r="AP20" s="2">
        <v>3.2</v>
      </c>
      <c r="AQ20" s="2">
        <v>2.0316900000000002</v>
      </c>
      <c r="AR20" s="18">
        <f t="shared" si="14"/>
        <v>10.17513118838292</v>
      </c>
      <c r="AS20" s="18">
        <v>2.12</v>
      </c>
      <c r="AT20" s="18">
        <f t="shared" si="26"/>
        <v>1401.4409886188614</v>
      </c>
      <c r="AU20" s="2"/>
      <c r="AV20" s="18">
        <f t="shared" si="15"/>
        <v>14.787828347110196</v>
      </c>
      <c r="AW20" s="18">
        <f t="shared" si="16"/>
        <v>1.08</v>
      </c>
      <c r="AX20" s="18">
        <f t="shared" si="27"/>
        <v>1645.3958286715167</v>
      </c>
      <c r="AY20" s="12"/>
      <c r="AZ20" s="12">
        <f t="shared" si="17"/>
        <v>-243.9548400526553</v>
      </c>
      <c r="BC20" s="2">
        <v>3.2</v>
      </c>
      <c r="BD20" s="2">
        <v>2.0316900000000002</v>
      </c>
      <c r="BE20" s="18">
        <f t="shared" si="18"/>
        <v>12.26305008960813</v>
      </c>
      <c r="BF20" s="18">
        <v>2.73</v>
      </c>
      <c r="BG20" s="18">
        <f t="shared" si="28"/>
        <v>36092.180859600026</v>
      </c>
      <c r="BH20" s="2"/>
      <c r="BI20" s="18">
        <f t="shared" si="19"/>
        <v>7.6747103103739667</v>
      </c>
      <c r="BJ20" s="18">
        <f t="shared" si="20"/>
        <v>0.4700000000000002</v>
      </c>
      <c r="BK20" s="18">
        <f t="shared" si="29"/>
        <v>44457.953673138349</v>
      </c>
      <c r="BL20" s="12"/>
      <c r="BM20" s="12">
        <f t="shared" si="21"/>
        <v>-8365.7728135383222</v>
      </c>
    </row>
    <row r="25" spans="1:65" x14ac:dyDescent="0.35">
      <c r="B25" s="27" t="s">
        <v>47</v>
      </c>
      <c r="C25" s="27"/>
      <c r="D25" s="27"/>
      <c r="E25" s="27"/>
      <c r="G25" s="27" t="s">
        <v>48</v>
      </c>
      <c r="H25" s="27"/>
      <c r="I25" s="27"/>
      <c r="J25" s="27"/>
      <c r="K25" s="27"/>
    </row>
    <row r="26" spans="1:65" x14ac:dyDescent="0.35">
      <c r="B26" s="4" t="s">
        <v>28</v>
      </c>
      <c r="C26" s="7">
        <f xml:space="preserve"> -0.266*D20^6 + 1.8555*D20^5 - 3.4393*D20^4 - 1.4822*D20^3 + 8.492*D20^2 - 1.321*D20 - 0.0869</f>
        <v>6.4576017956899694</v>
      </c>
      <c r="G26" s="4" t="s">
        <v>30</v>
      </c>
      <c r="H26" s="7">
        <f xml:space="preserve"> -0.129*H20^6 + 1.0756*H20^5 - 3.0752*H20^4 + 3.1771*H20^3 + 0.0649*H20^2 - 0.7917*H20 - 0.1795</f>
        <v>0.49038394840184263</v>
      </c>
      <c r="Q26" s="14" t="s">
        <v>28</v>
      </c>
      <c r="R26" s="15">
        <f xml:space="preserve"> -0.266*S20^6 + 1.8555*S20^5 - 3.4393*S20^4 - 1.4822*S20^3 + 8.492*S20^2 - 1.321*S20 - 0.0869</f>
        <v>6.5579325416381913</v>
      </c>
      <c r="V26" s="14" t="s">
        <v>30</v>
      </c>
      <c r="W26" s="15">
        <f xml:space="preserve"> -0.129*W20^6 + 1.0756*W20^5 - 3.0752*W20^4 + 3.1771*W20^3 + 0.0649*W20^2 - 0.7917*W20 - 0.1795</f>
        <v>0.44098949379302343</v>
      </c>
      <c r="AD26" s="14" t="s">
        <v>28</v>
      </c>
      <c r="AE26" s="15">
        <f xml:space="preserve"> -0.266*AF20^6 + 1.8555*AF20^5 - 3.4393*AF20^4 - 1.4822*AF20^3 + 8.492*AF20^2 - 1.321*AF20 - 0.0869</f>
        <v>6.7398706861484659</v>
      </c>
      <c r="AI26" s="14" t="s">
        <v>30</v>
      </c>
      <c r="AJ26" s="15">
        <f xml:space="preserve"> -0.129*AJ20^6 + 1.0756*AJ20^5 - 3.0752*AJ20^4 + 3.1771*AJ20^3 + 0.0649*AJ20^2 - 0.7917*AJ20 - 0.1795</f>
        <v>0.35138378119737568</v>
      </c>
      <c r="AQ26" s="14" t="s">
        <v>28</v>
      </c>
      <c r="AR26" s="15">
        <f xml:space="preserve"> -0.266*AS20^6 + 1.8555*AS20^5 - 3.4393*AS20^4 - 1.4822*AS20^3 + 8.492*AS20^2 - 1.321*AS20 - 0.0869</f>
        <v>6.9934538704834477</v>
      </c>
      <c r="AV26" s="14" t="s">
        <v>30</v>
      </c>
      <c r="AW26" s="15">
        <f xml:space="preserve"> -0.129*AW20^6 + 1.0756*AW20^5 - 3.0752*AW20^4 + 3.1771*AW20^3 + 0.0649*AW20^2 - 0.7917*AW20 - 0.1795</f>
        <v>0.23532119715430333</v>
      </c>
      <c r="BD26" s="14" t="s">
        <v>28</v>
      </c>
      <c r="BE26" s="15">
        <f xml:space="preserve"> -0.266*BF20^6 + 1.8555*BF20^5 - 3.4393*BF20^4 - 1.4822*BF20^3 + 8.492*BF20^2 - 1.321*BF20 - 0.0869</f>
        <v>9.6508198464396884</v>
      </c>
      <c r="BI26" s="14" t="s">
        <v>30</v>
      </c>
      <c r="BJ26" s="15">
        <f xml:space="preserve"> -0.129*BJ20^6 + 1.0756*BJ20^5 - 3.0752*BJ20^4 + 3.1771*BJ20^3 + 0.0649*BJ20^2 - 0.7917*BJ20 - 0.1795</f>
        <v>-0.33418865663652086</v>
      </c>
    </row>
    <row r="29" spans="1:65" x14ac:dyDescent="0.35">
      <c r="B29" s="4" t="s">
        <v>31</v>
      </c>
      <c r="C29">
        <f>(I29+I30)*L4</f>
        <v>0.80661989495997088</v>
      </c>
      <c r="H29" s="4" t="s">
        <v>42</v>
      </c>
      <c r="I29" s="6">
        <f>C26*1.2*I6^2*I4*L3/2</f>
        <v>3.7637667711297298E-2</v>
      </c>
      <c r="Q29" s="21" t="s">
        <v>31</v>
      </c>
      <c r="R29" s="12">
        <f>(X29+X30)*Q6</f>
        <v>0.81253329597763635</v>
      </c>
      <c r="W29" s="21" t="s">
        <v>42</v>
      </c>
      <c r="X29" s="13">
        <f>R26*1.2*I$6^2*I$4*I$3/2</f>
        <v>3.8222438249447557E-2</v>
      </c>
      <c r="AD29" s="21" t="s">
        <v>31</v>
      </c>
      <c r="AE29" s="12">
        <f>(AK29+AK30)*AD6</f>
        <v>0.82325254314876184</v>
      </c>
      <c r="AJ29" s="21" t="s">
        <v>42</v>
      </c>
      <c r="AK29" s="13">
        <f>AE26*1.2*I$6^2*I$4*I$3/2</f>
        <v>3.9282851641871064E-2</v>
      </c>
      <c r="AQ29" s="21" t="s">
        <v>31</v>
      </c>
      <c r="AR29" s="12">
        <f>(AX29+AX30)*AQ6</f>
        <v>0.83921786838803969</v>
      </c>
      <c r="AW29" s="21" t="s">
        <v>42</v>
      </c>
      <c r="AX29" s="13">
        <f>AR26*1.2*I$6^2*I$4*I$3/2</f>
        <v>4.0760842997043023E-2</v>
      </c>
      <c r="BD29" s="21" t="s">
        <v>31</v>
      </c>
      <c r="BE29" s="12">
        <f>(BK29+BK30)*BD6</f>
        <v>1.08160556864846</v>
      </c>
      <c r="BJ29" s="21" t="s">
        <v>42</v>
      </c>
      <c r="BK29" s="13">
        <f>BE26*1.2*I$6^2*I$4*I$3/2</f>
        <v>5.6249109501351653E-2</v>
      </c>
    </row>
    <row r="30" spans="1:65" x14ac:dyDescent="0.35">
      <c r="B30" s="4" t="s">
        <v>32</v>
      </c>
      <c r="C30">
        <f>(E20+I20)*D5/2</f>
        <v>16.596269360829179</v>
      </c>
      <c r="H30" s="4" t="s">
        <v>43</v>
      </c>
      <c r="I30" s="6">
        <f>H26*1.2*I6^2*I4*L3/2</f>
        <v>2.858167580605744E-3</v>
      </c>
      <c r="Q30" s="21" t="s">
        <v>32</v>
      </c>
      <c r="R30" s="12">
        <f>(T20+X20)*Q5/2</f>
        <v>25.790883285063718</v>
      </c>
      <c r="W30" s="21" t="s">
        <v>43</v>
      </c>
      <c r="X30" s="13">
        <f>W26*1.2*I$6^2*I$4*I$3/2</f>
        <v>2.570275553787318E-3</v>
      </c>
      <c r="AD30" s="21" t="s">
        <v>32</v>
      </c>
      <c r="AE30" s="12">
        <f>(AG20+AK20)*AD5/2</f>
        <v>40.41368328032992</v>
      </c>
      <c r="AJ30" s="21" t="s">
        <v>43</v>
      </c>
      <c r="AK30" s="13">
        <f>AJ26*1.2*I$6^2*I$4*I$3/2</f>
        <v>2.0480151013140863E-3</v>
      </c>
      <c r="AQ30" s="21" t="s">
        <v>32</v>
      </c>
      <c r="AR30" s="12">
        <f>(AT20+AX20)*AQ5/2</f>
        <v>228.51276129677836</v>
      </c>
      <c r="AW30" s="21" t="s">
        <v>43</v>
      </c>
      <c r="AX30" s="13">
        <f>AW26*1.2*I$6^2*I$4*I$3/2</f>
        <v>1.3715526760770199E-3</v>
      </c>
      <c r="BD30" s="21" t="s">
        <v>32</v>
      </c>
      <c r="BE30" s="12">
        <f>(BG20+BK20)*BD5/2</f>
        <v>6041.2600899553781</v>
      </c>
      <c r="BJ30" s="21" t="s">
        <v>43</v>
      </c>
      <c r="BK30" s="13">
        <f>BJ26*1.2*I$6^2*I$4*I$3/2</f>
        <v>-1.9477945542825592E-3</v>
      </c>
    </row>
    <row r="31" spans="1:65" x14ac:dyDescent="0.35">
      <c r="B31" s="4" t="s">
        <v>33</v>
      </c>
      <c r="C31" s="6">
        <f>C29/C30</f>
        <v>4.860248272806237E-2</v>
      </c>
      <c r="Q31" s="21" t="s">
        <v>33</v>
      </c>
      <c r="R31" s="13">
        <f>R29/R30</f>
        <v>3.1504671127266085E-2</v>
      </c>
      <c r="AD31" s="21" t="s">
        <v>33</v>
      </c>
      <c r="AE31" s="13">
        <f>AE29/AE30</f>
        <v>2.0370638762081207E-2</v>
      </c>
      <c r="AQ31" s="21" t="s">
        <v>33</v>
      </c>
      <c r="AR31" s="13">
        <f>AR29/AR30</f>
        <v>3.6725207976377084E-3</v>
      </c>
      <c r="BD31" s="21" t="s">
        <v>33</v>
      </c>
      <c r="BE31" s="13">
        <f>BE29/BE30</f>
        <v>1.7903641832054429E-4</v>
      </c>
    </row>
  </sheetData>
  <mergeCells count="21">
    <mergeCell ref="B2:C2"/>
    <mergeCell ref="G2:H2"/>
    <mergeCell ref="B3:C3"/>
    <mergeCell ref="G3:H3"/>
    <mergeCell ref="B4:C4"/>
    <mergeCell ref="G4:H4"/>
    <mergeCell ref="B8:E8"/>
    <mergeCell ref="G8:K8"/>
    <mergeCell ref="B25:E25"/>
    <mergeCell ref="G25:K25"/>
    <mergeCell ref="B5:C5"/>
    <mergeCell ref="G5:H5"/>
    <mergeCell ref="G6:H6"/>
    <mergeCell ref="AV8:AZ8"/>
    <mergeCell ref="BD8:BG8"/>
    <mergeCell ref="BI8:BM8"/>
    <mergeCell ref="Q8:T8"/>
    <mergeCell ref="V8:Z8"/>
    <mergeCell ref="AD8:AG8"/>
    <mergeCell ref="AI8:AM8"/>
    <mergeCell ref="AQ8:AT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7" sqref="I7"/>
    </sheetView>
  </sheetViews>
  <sheetFormatPr defaultRowHeight="14.5" x14ac:dyDescent="0.35"/>
  <cols>
    <col min="2" max="2" width="20.26953125" customWidth="1"/>
  </cols>
  <sheetData>
    <row r="1" spans="1:9" x14ac:dyDescent="0.35">
      <c r="A1" s="28" t="s">
        <v>50</v>
      </c>
      <c r="B1" s="28" t="s">
        <v>51</v>
      </c>
      <c r="C1" s="28" t="s">
        <v>72</v>
      </c>
      <c r="D1" s="28" t="s">
        <v>71</v>
      </c>
      <c r="E1" s="28" t="s">
        <v>73</v>
      </c>
      <c r="F1" s="28" t="s">
        <v>74</v>
      </c>
      <c r="I1" s="29" t="s">
        <v>75</v>
      </c>
    </row>
    <row r="2" spans="1:9" x14ac:dyDescent="0.35">
      <c r="A2" s="28"/>
      <c r="B2" s="28"/>
      <c r="C2" s="28"/>
      <c r="D2" s="28"/>
      <c r="E2" s="28"/>
      <c r="F2" s="28"/>
      <c r="I2" s="29"/>
    </row>
    <row r="3" spans="1:9" x14ac:dyDescent="0.35">
      <c r="A3">
        <v>0.48099999999999998</v>
      </c>
      <c r="B3">
        <f>'0.481'!C31</f>
        <v>0.1720134342008422</v>
      </c>
      <c r="C3">
        <f>'0.481'!R31</f>
        <v>0.15263756820102262</v>
      </c>
      <c r="D3">
        <f>'0.481'!AE31</f>
        <v>0.13587855559892723</v>
      </c>
      <c r="E3">
        <f>'0.481'!AR31</f>
        <v>0.10556066297218329</v>
      </c>
      <c r="F3">
        <f>'0.481'!BE31</f>
        <v>4.2822942501322672E-3</v>
      </c>
      <c r="H3">
        <v>1</v>
      </c>
      <c r="I3">
        <f>'0.481'!Q3/'0.481'!Q4</f>
        <v>1.2399660559965806</v>
      </c>
    </row>
    <row r="4" spans="1:9" x14ac:dyDescent="0.35">
      <c r="A4">
        <v>0.6</v>
      </c>
      <c r="B4">
        <f>'0.6'!C31</f>
        <v>0.25980434659521273</v>
      </c>
      <c r="C4">
        <f>'0.6'!R31</f>
        <v>0.21027420601998298</v>
      </c>
      <c r="D4">
        <f>'0.6'!AE31</f>
        <v>0.17105473018347273</v>
      </c>
      <c r="E4">
        <f>'0.6'!AR31</f>
        <v>9.9058950731897299E-2</v>
      </c>
      <c r="F4">
        <f>'0.6'!BE31</f>
        <v>3.9705841331968564E-3</v>
      </c>
      <c r="H4">
        <v>0.8</v>
      </c>
      <c r="I4">
        <f>'0.481'!AD3/'0.481'!AD4</f>
        <v>1.2399660559965808</v>
      </c>
    </row>
    <row r="5" spans="1:9" x14ac:dyDescent="0.35">
      <c r="A5">
        <v>0.7</v>
      </c>
      <c r="B5">
        <f>'0.7'!C31</f>
        <v>0.27926109919627029</v>
      </c>
      <c r="C5">
        <f>'0.7'!R31</f>
        <v>0.2202888932532667</v>
      </c>
      <c r="D5">
        <f>'0.7'!AE31</f>
        <v>0.17267670490844278</v>
      </c>
      <c r="E5">
        <f>'0.7'!AR31</f>
        <v>4.0669690503047744E-2</v>
      </c>
      <c r="F5">
        <f>'0.7'!BE31</f>
        <v>2.878908245784365E-3</v>
      </c>
      <c r="H5">
        <v>0.6</v>
      </c>
      <c r="I5">
        <f>'0.481'!BD3/'0.481'!BD4</f>
        <v>1.2399660559965811</v>
      </c>
    </row>
    <row r="6" spans="1:9" x14ac:dyDescent="0.35">
      <c r="A6">
        <v>0.8</v>
      </c>
      <c r="B6">
        <f>'0.8'!C31</f>
        <v>0.33376343590941504</v>
      </c>
      <c r="C6">
        <f>'0.8'!R31</f>
        <v>0.2595812048607048</v>
      </c>
      <c r="D6">
        <f>'0.8'!AE31</f>
        <v>0.19967453368788765</v>
      </c>
      <c r="E6">
        <f>'0.8'!AR31</f>
        <v>4.5646105587856631E-2</v>
      </c>
      <c r="F6">
        <f>'0.8'!BE31</f>
        <v>3.2441596767323233E-3</v>
      </c>
      <c r="H6">
        <v>0.5</v>
      </c>
      <c r="I6">
        <f>'0.481'!BD3/'0.481'!BD4</f>
        <v>1.2399660559965811</v>
      </c>
    </row>
    <row r="7" spans="1:9" x14ac:dyDescent="0.35">
      <c r="A7">
        <v>0.9</v>
      </c>
      <c r="B7">
        <f>'0.9'!C31</f>
        <v>0.31162102853760815</v>
      </c>
      <c r="C7">
        <f>'0.9'!R31</f>
        <v>0.20434779897288444</v>
      </c>
      <c r="D7">
        <f>'0.9'!AE31</f>
        <v>0.15314128516813072</v>
      </c>
      <c r="E7">
        <f>'0.9'!AR31</f>
        <v>3.3851538174165405E-2</v>
      </c>
      <c r="F7">
        <f>'0.9'!BE31</f>
        <v>2.15428273370548E-3</v>
      </c>
    </row>
    <row r="8" spans="1:9" x14ac:dyDescent="0.35">
      <c r="A8">
        <v>1</v>
      </c>
      <c r="B8">
        <f>'1.0'!C31</f>
        <v>0.25469518473207053</v>
      </c>
      <c r="C8">
        <f>'1.0'!R31</f>
        <v>0.17546582509682615</v>
      </c>
      <c r="D8">
        <f>'1.0'!AE31</f>
        <v>0.14037657142480783</v>
      </c>
      <c r="E8">
        <f>'1.0'!AR31</f>
        <v>3.0359072117015468E-2</v>
      </c>
      <c r="F8">
        <f>'1.0'!BE31</f>
        <v>1.8542487384319972E-3</v>
      </c>
    </row>
    <row r="9" spans="1:9" x14ac:dyDescent="0.35">
      <c r="A9">
        <v>1.2</v>
      </c>
      <c r="B9">
        <f>'1.2'!C31</f>
        <v>0.22108331977486756</v>
      </c>
      <c r="C9">
        <f>'1.2'!R31</f>
        <v>0.16082287020245872</v>
      </c>
      <c r="D9">
        <f>'1.2'!AE31</f>
        <v>0.11602280616766239</v>
      </c>
      <c r="E9">
        <f>'1.2'!AR31</f>
        <v>2.4249073294686552E-2</v>
      </c>
      <c r="F9">
        <f>'1.2'!BE31</f>
        <v>1.3817538702749748E-3</v>
      </c>
    </row>
    <row r="10" spans="1:9" x14ac:dyDescent="0.35">
      <c r="A10">
        <v>1.6</v>
      </c>
      <c r="B10">
        <f>'1.6'!C31</f>
        <v>0.16023206355573294</v>
      </c>
      <c r="C10">
        <f>'1.6'!R31</f>
        <v>0.11248058981444238</v>
      </c>
      <c r="D10">
        <f>'1.6'!AE31</f>
        <v>7.8306365531637112E-2</v>
      </c>
      <c r="E10">
        <f>'1.6'!AR31</f>
        <v>1.5574299155263323E-2</v>
      </c>
      <c r="F10">
        <f>'1.6'!BE31</f>
        <v>7.8566832305375855E-4</v>
      </c>
    </row>
    <row r="11" spans="1:9" x14ac:dyDescent="0.35">
      <c r="A11">
        <v>2.1</v>
      </c>
      <c r="B11">
        <f>'2.1'!C31</f>
        <v>0.10720808548000928</v>
      </c>
      <c r="C11">
        <f>'2.1'!R31</f>
        <v>7.2935664563198915E-2</v>
      </c>
      <c r="D11">
        <f>'2.1'!AE31</f>
        <v>4.9028001638462305E-2</v>
      </c>
      <c r="E11">
        <f>'2.1'!AR31</f>
        <v>9.3079956033618721E-3</v>
      </c>
      <c r="F11">
        <f>'2.1'!BE31</f>
        <v>4.1593205768136607E-4</v>
      </c>
    </row>
    <row r="12" spans="1:9" x14ac:dyDescent="0.35">
      <c r="A12">
        <v>2.6</v>
      </c>
      <c r="B12">
        <f>'2.6'!C31</f>
        <v>7.3383408404839631E-2</v>
      </c>
      <c r="C12">
        <f>'2.6'!R31</f>
        <v>4.8611252479778329E-2</v>
      </c>
      <c r="D12">
        <f>'2.6'!AE31</f>
        <v>3.1836599259935587E-2</v>
      </c>
      <c r="E12">
        <f>'2.6'!AR31</f>
        <v>5.8215603653944464E-3</v>
      </c>
      <c r="F12">
        <f>'2.6'!BE31</f>
        <v>2.6066111419728924E-4</v>
      </c>
    </row>
    <row r="13" spans="1:9" x14ac:dyDescent="0.35">
      <c r="A13">
        <v>3.2</v>
      </c>
      <c r="B13">
        <f>'3.2'!C31</f>
        <v>4.860248272806237E-2</v>
      </c>
      <c r="C13">
        <f>'3.2'!R31</f>
        <v>3.1504671127266085E-2</v>
      </c>
      <c r="D13">
        <f>'3.2'!AE31</f>
        <v>2.0370638762081207E-2</v>
      </c>
      <c r="E13">
        <f>'3.2'!AR31</f>
        <v>3.6725207976377084E-3</v>
      </c>
      <c r="F13">
        <f>'3.2'!BE31</f>
        <v>1.7903641832054429E-4</v>
      </c>
    </row>
  </sheetData>
  <mergeCells count="7">
    <mergeCell ref="I1:I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forward20Canew</vt:lpstr>
      <vt:lpstr>reverse20Canew</vt:lpstr>
      <vt:lpstr>forward20Ctnew</vt:lpstr>
      <vt:lpstr>reverse20Ctnew</vt:lpstr>
      <vt:lpstr>0.481</vt:lpstr>
      <vt:lpstr>0.6</vt:lpstr>
      <vt:lpstr>0.7</vt:lpstr>
      <vt:lpstr>0.8</vt:lpstr>
      <vt:lpstr>0.9</vt:lpstr>
      <vt:lpstr>1.0</vt:lpstr>
      <vt:lpstr>1.2</vt:lpstr>
      <vt:lpstr>1.6</vt:lpstr>
      <vt:lpstr>2.1</vt:lpstr>
      <vt:lpstr>2.6</vt:lpstr>
      <vt:lpstr>3.2</vt:lpstr>
      <vt:lpstr>plots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 DESHPANDE</dc:creator>
  <cp:lastModifiedBy>PRASAD S DESHPANDE</cp:lastModifiedBy>
  <dcterms:created xsi:type="dcterms:W3CDTF">2021-04-22T10:39:02Z</dcterms:created>
  <dcterms:modified xsi:type="dcterms:W3CDTF">2021-07-21T06:05:18Z</dcterms:modified>
</cp:coreProperties>
</file>