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sad\IITM-Academics\SEM-II\Design Project\Official\"/>
    </mc:Choice>
  </mc:AlternateContent>
  <bookViews>
    <workbookView xWindow="0" yWindow="0" windowWidth="19200" windowHeight="7310" firstSheet="3" activeTab="4"/>
  </bookViews>
  <sheets>
    <sheet name="forward20Canew" sheetId="20" r:id="rId1"/>
    <sheet name="reverse20Canew" sheetId="21" r:id="rId2"/>
    <sheet name="forward20Ctnew" sheetId="24" r:id="rId3"/>
    <sheet name="reverse20Ctnew" sheetId="25" r:id="rId4"/>
    <sheet name="0.481" sheetId="7" r:id="rId5"/>
    <sheet name="0.6" sheetId="9" r:id="rId6"/>
    <sheet name="0.7" sheetId="26" r:id="rId7"/>
    <sheet name="0.8" sheetId="29" r:id="rId8"/>
    <sheet name="0.9" sheetId="27" r:id="rId9"/>
    <sheet name="1.0" sheetId="10" r:id="rId10"/>
    <sheet name="1.2" sheetId="12" r:id="rId11"/>
    <sheet name="1.6" sheetId="13" r:id="rId12"/>
    <sheet name="2.1" sheetId="15" r:id="rId13"/>
    <sheet name="2.6" sheetId="16" r:id="rId14"/>
    <sheet name="3.2" sheetId="17" r:id="rId15"/>
    <sheet name="plots" sheetId="28" r:id="rId16"/>
  </sheets>
  <calcPr calcId="152511"/>
</workbook>
</file>

<file path=xl/calcChain.xml><?xml version="1.0" encoding="utf-8"?>
<calcChain xmlns="http://schemas.openxmlformats.org/spreadsheetml/2006/main">
  <c r="BH6" i="7" l="1"/>
  <c r="I4" i="28" l="1"/>
  <c r="I5" i="28"/>
  <c r="I6" i="28"/>
  <c r="I3" i="28" l="1"/>
  <c r="F13" i="28" l="1"/>
  <c r="F12" i="28"/>
  <c r="F11" i="28"/>
  <c r="F10" i="28"/>
  <c r="F9" i="28"/>
  <c r="F8" i="28"/>
  <c r="F7" i="28"/>
  <c r="F6" i="28"/>
  <c r="F5" i="28"/>
  <c r="F4" i="28"/>
  <c r="F3" i="28"/>
  <c r="E13" i="28"/>
  <c r="E12" i="28"/>
  <c r="E11" i="28"/>
  <c r="E10" i="28"/>
  <c r="E9" i="28"/>
  <c r="E8" i="28"/>
  <c r="E7" i="28"/>
  <c r="E6" i="28"/>
  <c r="E5" i="28"/>
  <c r="E4" i="28"/>
  <c r="E3" i="28"/>
  <c r="D13" i="28"/>
  <c r="D12" i="28"/>
  <c r="D11" i="28"/>
  <c r="D10" i="28"/>
  <c r="D9" i="28"/>
  <c r="D8" i="28"/>
  <c r="C6" i="28"/>
  <c r="D7" i="28"/>
  <c r="D6" i="28"/>
  <c r="D5" i="28"/>
  <c r="D4" i="28"/>
  <c r="D3" i="28"/>
  <c r="C13" i="28"/>
  <c r="B13" i="28"/>
  <c r="C12" i="28"/>
  <c r="C11" i="28"/>
  <c r="C10" i="28"/>
  <c r="C9" i="28"/>
  <c r="C4" i="28"/>
  <c r="C5" i="28"/>
  <c r="C7" i="28"/>
  <c r="C8" i="28"/>
  <c r="C3" i="28"/>
  <c r="BE26" i="29"/>
  <c r="AR26" i="29"/>
  <c r="AE26" i="29"/>
  <c r="R26" i="29"/>
  <c r="C26" i="29"/>
  <c r="B5" i="28"/>
  <c r="T15" i="29" l="1"/>
  <c r="T16" i="29"/>
  <c r="T17" i="29"/>
  <c r="T18" i="29"/>
  <c r="T19" i="29"/>
  <c r="T20" i="29"/>
  <c r="AG15" i="29"/>
  <c r="AG16" i="29"/>
  <c r="AG17" i="29"/>
  <c r="AG18" i="29"/>
  <c r="AG19" i="29"/>
  <c r="AG20" i="29"/>
  <c r="AT15" i="13"/>
  <c r="AT16" i="13"/>
  <c r="AT17" i="13"/>
  <c r="AT18" i="13"/>
  <c r="AT19" i="13"/>
  <c r="AT20" i="13"/>
  <c r="BG15" i="13"/>
  <c r="BG16" i="13"/>
  <c r="BG17" i="13"/>
  <c r="BG18" i="13"/>
  <c r="BG19" i="13"/>
  <c r="BG20" i="13"/>
  <c r="BG15" i="15"/>
  <c r="BG16" i="15"/>
  <c r="BG17" i="15"/>
  <c r="BG18" i="15"/>
  <c r="BG19" i="15"/>
  <c r="BG20" i="15"/>
  <c r="BG15" i="17"/>
  <c r="BG16" i="17"/>
  <c r="BG17" i="17"/>
  <c r="BG18" i="17"/>
  <c r="BG19" i="17"/>
  <c r="BG20" i="17"/>
  <c r="X29" i="29"/>
  <c r="BJ20" i="29"/>
  <c r="BJ26" i="29" s="1"/>
  <c r="BE20" i="29"/>
  <c r="BD10" i="29" s="1"/>
  <c r="AW20" i="29"/>
  <c r="AV20" i="29" s="1"/>
  <c r="AR20" i="29"/>
  <c r="AJ20" i="29"/>
  <c r="AJ26" i="29" s="1"/>
  <c r="AE20" i="29"/>
  <c r="AD10" i="29" s="1"/>
  <c r="W20" i="29"/>
  <c r="V20" i="29" s="1"/>
  <c r="R20" i="29"/>
  <c r="Q10" i="29" s="1"/>
  <c r="H20" i="29"/>
  <c r="H26" i="29" s="1"/>
  <c r="I30" i="29" s="1"/>
  <c r="C20" i="29"/>
  <c r="B10" i="29" s="1"/>
  <c r="BJ19" i="29"/>
  <c r="BI19" i="29" s="1"/>
  <c r="BE19" i="29"/>
  <c r="AW19" i="29"/>
  <c r="AV19" i="29" s="1"/>
  <c r="AR19" i="29"/>
  <c r="AJ19" i="29"/>
  <c r="AI19" i="29" s="1"/>
  <c r="AE19" i="29"/>
  <c r="W19" i="29"/>
  <c r="V19" i="29" s="1"/>
  <c r="R19" i="29"/>
  <c r="H19" i="29"/>
  <c r="G19" i="29" s="1"/>
  <c r="I19" i="29" s="1"/>
  <c r="C19" i="29"/>
  <c r="E19" i="29" s="1"/>
  <c r="BJ18" i="29"/>
  <c r="BI18" i="29" s="1"/>
  <c r="BE18" i="29"/>
  <c r="AW18" i="29"/>
  <c r="AV18" i="29" s="1"/>
  <c r="AR18" i="29"/>
  <c r="AJ18" i="29"/>
  <c r="AI18" i="29"/>
  <c r="AE18" i="29"/>
  <c r="W18" i="29"/>
  <c r="V18" i="29" s="1"/>
  <c r="R18" i="29"/>
  <c r="H18" i="29"/>
  <c r="G18" i="29" s="1"/>
  <c r="I18" i="29" s="1"/>
  <c r="E18" i="29"/>
  <c r="C18" i="29"/>
  <c r="BJ17" i="29"/>
  <c r="BI17" i="29" s="1"/>
  <c r="BE17" i="29"/>
  <c r="AW17" i="29"/>
  <c r="AV17" i="29" s="1"/>
  <c r="AR17" i="29"/>
  <c r="AJ17" i="29"/>
  <c r="AI17" i="29" s="1"/>
  <c r="AE17" i="29"/>
  <c r="W17" i="29"/>
  <c r="V17" i="29"/>
  <c r="R17" i="29"/>
  <c r="H17" i="29"/>
  <c r="G17" i="29" s="1"/>
  <c r="I17" i="29" s="1"/>
  <c r="C17" i="29"/>
  <c r="E17" i="29" s="1"/>
  <c r="BJ16" i="29"/>
  <c r="BI16" i="29" s="1"/>
  <c r="BE16" i="29"/>
  <c r="AW16" i="29"/>
  <c r="AV16" i="29" s="1"/>
  <c r="AR16" i="29"/>
  <c r="AJ16" i="29"/>
  <c r="AI16" i="29"/>
  <c r="AE16" i="29"/>
  <c r="W16" i="29"/>
  <c r="V16" i="29" s="1"/>
  <c r="R16" i="29"/>
  <c r="H16" i="29"/>
  <c r="G16" i="29" s="1"/>
  <c r="I16" i="29" s="1"/>
  <c r="E16" i="29"/>
  <c r="C16" i="29"/>
  <c r="BJ15" i="29"/>
  <c r="BI15" i="29" s="1"/>
  <c r="BE15" i="29"/>
  <c r="AW15" i="29"/>
  <c r="AV15" i="29" s="1"/>
  <c r="AR15" i="29"/>
  <c r="AJ15" i="29"/>
  <c r="AI15" i="29" s="1"/>
  <c r="AE15" i="29"/>
  <c r="W15" i="29"/>
  <c r="V15" i="29"/>
  <c r="R15" i="29"/>
  <c r="H15" i="29"/>
  <c r="G15" i="29" s="1"/>
  <c r="C15" i="29"/>
  <c r="E15" i="29" s="1"/>
  <c r="AQ10" i="29"/>
  <c r="I5" i="29"/>
  <c r="I6" i="29" s="1"/>
  <c r="BH4" i="29"/>
  <c r="AU4" i="29"/>
  <c r="AH4" i="29"/>
  <c r="U4" i="29"/>
  <c r="I4" i="29"/>
  <c r="AU3" i="29"/>
  <c r="AU6" i="29" s="1"/>
  <c r="U3" i="29"/>
  <c r="U5" i="29" s="1"/>
  <c r="U7" i="29" s="1"/>
  <c r="L3" i="29"/>
  <c r="I3" i="29"/>
  <c r="BD2" i="29"/>
  <c r="AQ2" i="29"/>
  <c r="AD2" i="29"/>
  <c r="Q2" i="29"/>
  <c r="T15" i="26"/>
  <c r="BK16" i="17"/>
  <c r="BK17" i="17"/>
  <c r="BK18" i="17"/>
  <c r="BK19" i="17"/>
  <c r="BK15" i="17"/>
  <c r="AX16" i="17"/>
  <c r="AX17" i="17"/>
  <c r="AX18" i="17"/>
  <c r="AX19" i="17"/>
  <c r="AT16" i="17"/>
  <c r="AT17" i="17"/>
  <c r="AT18" i="17"/>
  <c r="AT19" i="17"/>
  <c r="AK16" i="17"/>
  <c r="AK17" i="17"/>
  <c r="AK18" i="17"/>
  <c r="AK19" i="17"/>
  <c r="AG16" i="17"/>
  <c r="AG17" i="17"/>
  <c r="AG18" i="17"/>
  <c r="AG19" i="17"/>
  <c r="AX15" i="17"/>
  <c r="AT15" i="17"/>
  <c r="AK15" i="17"/>
  <c r="AG15" i="17"/>
  <c r="BK16" i="16"/>
  <c r="BK17" i="16"/>
  <c r="BK18" i="16"/>
  <c r="BK19" i="16"/>
  <c r="BG16" i="16"/>
  <c r="BG17" i="16"/>
  <c r="BG18" i="16"/>
  <c r="BG19" i="16"/>
  <c r="BK15" i="16"/>
  <c r="BG15" i="16"/>
  <c r="AX16" i="16"/>
  <c r="AX17" i="16"/>
  <c r="AX18" i="16"/>
  <c r="AX19" i="16"/>
  <c r="AX15" i="16"/>
  <c r="AT16" i="16"/>
  <c r="AT17" i="16"/>
  <c r="AT18" i="16"/>
  <c r="AT19" i="16"/>
  <c r="AT15" i="16"/>
  <c r="AK16" i="16"/>
  <c r="AK17" i="16"/>
  <c r="AK18" i="16"/>
  <c r="AK19" i="16"/>
  <c r="AK15" i="16"/>
  <c r="AG16" i="16"/>
  <c r="AG17" i="16"/>
  <c r="AG18" i="16"/>
  <c r="AG19" i="16"/>
  <c r="AG15" i="16"/>
  <c r="T16" i="16"/>
  <c r="T17" i="16"/>
  <c r="T18" i="16"/>
  <c r="T19" i="16"/>
  <c r="T15" i="16"/>
  <c r="BK16" i="15"/>
  <c r="BK17" i="15"/>
  <c r="BK18" i="15"/>
  <c r="BK19" i="15"/>
  <c r="BK15" i="15"/>
  <c r="AX16" i="15"/>
  <c r="AX17" i="15"/>
  <c r="AX18" i="15"/>
  <c r="AX19" i="15"/>
  <c r="AT16" i="15"/>
  <c r="AT17" i="15"/>
  <c r="AT18" i="15"/>
  <c r="AT19" i="15"/>
  <c r="AX15" i="15"/>
  <c r="AT15" i="15"/>
  <c r="AK16" i="15"/>
  <c r="AK17" i="15"/>
  <c r="AK18" i="15"/>
  <c r="AK19" i="15"/>
  <c r="AG16" i="15"/>
  <c r="AG17" i="15"/>
  <c r="AG18" i="15"/>
  <c r="AG19" i="15"/>
  <c r="AK15" i="15"/>
  <c r="AG15" i="15"/>
  <c r="T16" i="15"/>
  <c r="T17" i="15"/>
  <c r="T18" i="15"/>
  <c r="T19" i="15"/>
  <c r="T15" i="15"/>
  <c r="AX16" i="13"/>
  <c r="AX17" i="13"/>
  <c r="AX18" i="13"/>
  <c r="AX19" i="13"/>
  <c r="AX15" i="13"/>
  <c r="AK16" i="13"/>
  <c r="AK17" i="13"/>
  <c r="AK18" i="13"/>
  <c r="AK19" i="13"/>
  <c r="AG16" i="13"/>
  <c r="AG17" i="13"/>
  <c r="AG18" i="13"/>
  <c r="AG19" i="13"/>
  <c r="AK15" i="13"/>
  <c r="AG15" i="13"/>
  <c r="X16" i="13"/>
  <c r="X17" i="13"/>
  <c r="X18" i="13"/>
  <c r="X19" i="13"/>
  <c r="X15" i="13"/>
  <c r="BK16" i="13"/>
  <c r="BK17" i="13"/>
  <c r="BK18" i="13"/>
  <c r="BK19" i="13"/>
  <c r="BK15" i="13"/>
  <c r="BK16" i="12"/>
  <c r="BK17" i="12"/>
  <c r="BK18" i="12"/>
  <c r="BK19" i="12"/>
  <c r="BG16" i="12"/>
  <c r="BG17" i="12"/>
  <c r="BG18" i="12"/>
  <c r="BG19" i="12"/>
  <c r="BK15" i="12"/>
  <c r="BG15" i="12"/>
  <c r="AX16" i="12"/>
  <c r="AX17" i="12"/>
  <c r="AX18" i="12"/>
  <c r="AX19" i="12"/>
  <c r="AT16" i="12"/>
  <c r="AT17" i="12"/>
  <c r="AT18" i="12"/>
  <c r="AT19" i="12"/>
  <c r="AX15" i="12"/>
  <c r="AT15" i="12"/>
  <c r="AK16" i="12"/>
  <c r="AK17" i="12"/>
  <c r="AK18" i="12"/>
  <c r="AK19" i="12"/>
  <c r="AG16" i="12"/>
  <c r="AG17" i="12"/>
  <c r="AG18" i="12"/>
  <c r="AG19" i="12"/>
  <c r="AK15" i="12"/>
  <c r="AG15" i="12"/>
  <c r="T16" i="12"/>
  <c r="T17" i="12"/>
  <c r="T18" i="12"/>
  <c r="T19" i="12"/>
  <c r="T20" i="12"/>
  <c r="T15" i="12"/>
  <c r="BK16" i="10"/>
  <c r="BK17" i="10"/>
  <c r="BK18" i="10"/>
  <c r="BK19" i="10"/>
  <c r="BG16" i="10"/>
  <c r="BG17" i="10"/>
  <c r="BG18" i="10"/>
  <c r="BG19" i="10"/>
  <c r="BK15" i="10"/>
  <c r="BG15" i="10"/>
  <c r="AX16" i="10"/>
  <c r="AX17" i="10"/>
  <c r="AX18" i="10"/>
  <c r="AX19" i="10"/>
  <c r="AX15" i="10"/>
  <c r="AT16" i="10"/>
  <c r="AT17" i="10"/>
  <c r="AT18" i="10"/>
  <c r="AT19" i="10"/>
  <c r="AT15" i="10"/>
  <c r="AK16" i="10"/>
  <c r="AK17" i="10"/>
  <c r="AK18" i="10"/>
  <c r="AK19" i="10"/>
  <c r="AG16" i="10"/>
  <c r="AG17" i="10"/>
  <c r="AG18" i="10"/>
  <c r="AG19" i="10"/>
  <c r="AK15" i="10"/>
  <c r="AG15" i="10"/>
  <c r="X15" i="10"/>
  <c r="T16" i="10"/>
  <c r="T17" i="10"/>
  <c r="T18" i="10"/>
  <c r="T19" i="10"/>
  <c r="T15" i="10"/>
  <c r="BK16" i="27"/>
  <c r="BK17" i="27"/>
  <c r="BK18" i="27"/>
  <c r="BK19" i="27"/>
  <c r="BK15" i="27"/>
  <c r="BG16" i="27"/>
  <c r="BG17" i="27"/>
  <c r="BG18" i="27"/>
  <c r="BG19" i="27"/>
  <c r="BG15" i="27"/>
  <c r="AX16" i="27"/>
  <c r="AX17" i="27"/>
  <c r="AX18" i="27"/>
  <c r="AX19" i="27"/>
  <c r="AX15" i="27"/>
  <c r="AT16" i="27"/>
  <c r="AT17" i="27"/>
  <c r="AT18" i="27"/>
  <c r="AT19" i="27"/>
  <c r="AT15" i="27"/>
  <c r="AK16" i="27"/>
  <c r="AK17" i="27"/>
  <c r="AK18" i="27"/>
  <c r="AK19" i="27"/>
  <c r="AK15" i="27"/>
  <c r="AG16" i="27"/>
  <c r="AG17" i="27"/>
  <c r="AG18" i="27"/>
  <c r="AG19" i="27"/>
  <c r="AG15" i="27"/>
  <c r="X15" i="27"/>
  <c r="T16" i="27"/>
  <c r="T17" i="27"/>
  <c r="T18" i="27"/>
  <c r="T19" i="27"/>
  <c r="T15" i="27"/>
  <c r="BK16" i="26"/>
  <c r="BK17" i="26"/>
  <c r="BK18" i="26"/>
  <c r="BK19" i="26"/>
  <c r="BK15" i="26"/>
  <c r="BG16" i="26"/>
  <c r="BG17" i="26"/>
  <c r="BG18" i="26"/>
  <c r="BG19" i="26"/>
  <c r="BG15" i="26"/>
  <c r="AX16" i="26"/>
  <c r="AX17" i="26"/>
  <c r="AX18" i="26"/>
  <c r="AX19" i="26"/>
  <c r="AX15" i="26"/>
  <c r="AT16" i="26"/>
  <c r="AT17" i="26"/>
  <c r="AT18" i="26"/>
  <c r="AT19" i="26"/>
  <c r="AT15" i="26"/>
  <c r="AK16" i="26"/>
  <c r="AK17" i="26"/>
  <c r="AK18" i="26"/>
  <c r="AK19" i="26"/>
  <c r="AK15" i="26"/>
  <c r="AG16" i="26"/>
  <c r="AG17" i="26"/>
  <c r="AG18" i="26"/>
  <c r="AG19" i="26"/>
  <c r="AG20" i="26"/>
  <c r="AG15" i="26"/>
  <c r="X18" i="26"/>
  <c r="T16" i="26"/>
  <c r="BK16" i="9"/>
  <c r="BK17" i="9"/>
  <c r="BK18" i="9"/>
  <c r="BK19" i="9"/>
  <c r="BK15" i="9"/>
  <c r="BG16" i="9"/>
  <c r="BG17" i="9"/>
  <c r="BG18" i="9"/>
  <c r="BG19" i="9"/>
  <c r="BG15" i="9"/>
  <c r="AX16" i="9"/>
  <c r="AX17" i="9"/>
  <c r="AX18" i="9"/>
  <c r="AX19" i="9"/>
  <c r="AT16" i="9"/>
  <c r="AT17" i="9"/>
  <c r="AT18" i="9"/>
  <c r="AT19" i="9"/>
  <c r="AX15" i="9"/>
  <c r="AT15" i="9"/>
  <c r="AK16" i="9"/>
  <c r="AK17" i="9"/>
  <c r="AK18" i="9"/>
  <c r="AK19" i="9"/>
  <c r="AG16" i="9"/>
  <c r="AG17" i="9"/>
  <c r="AG18" i="9"/>
  <c r="AG19" i="9"/>
  <c r="AK15" i="9"/>
  <c r="AG15" i="9"/>
  <c r="T17" i="13"/>
  <c r="T15" i="13"/>
  <c r="BK16" i="7"/>
  <c r="BK17" i="7"/>
  <c r="BK18" i="7"/>
  <c r="BK19" i="7"/>
  <c r="BG16" i="7"/>
  <c r="BG17" i="7"/>
  <c r="BG18" i="7"/>
  <c r="BG19" i="7"/>
  <c r="BK15" i="7"/>
  <c r="BG15" i="7"/>
  <c r="AX16" i="7"/>
  <c r="AX17" i="7"/>
  <c r="AX18" i="7"/>
  <c r="AX19" i="7"/>
  <c r="AX15" i="7"/>
  <c r="AT16" i="7"/>
  <c r="AT17" i="7"/>
  <c r="AT18" i="7"/>
  <c r="AT19" i="7"/>
  <c r="AT15" i="7"/>
  <c r="AK16" i="7"/>
  <c r="AK17" i="7"/>
  <c r="AK18" i="7"/>
  <c r="AK19" i="7"/>
  <c r="AK15" i="7"/>
  <c r="AG16" i="7"/>
  <c r="AG17" i="7"/>
  <c r="AG18" i="7"/>
  <c r="AG19" i="7"/>
  <c r="AG15" i="7"/>
  <c r="T16" i="7"/>
  <c r="T17" i="7"/>
  <c r="T18" i="7"/>
  <c r="T19" i="7"/>
  <c r="T15" i="7"/>
  <c r="BE26" i="17"/>
  <c r="BK29" i="17" s="1"/>
  <c r="AR26" i="17"/>
  <c r="AX29" i="17" s="1"/>
  <c r="AE26" i="17"/>
  <c r="AK29" i="17" s="1"/>
  <c r="R26" i="17"/>
  <c r="X29" i="17" s="1"/>
  <c r="BJ20" i="17"/>
  <c r="BJ26" i="17" s="1"/>
  <c r="BK30" i="17" s="1"/>
  <c r="BE20" i="17"/>
  <c r="AW20" i="17"/>
  <c r="AW26" i="17" s="1"/>
  <c r="AX30" i="17" s="1"/>
  <c r="AR20" i="17"/>
  <c r="AT20" i="17" s="1"/>
  <c r="AJ20" i="17"/>
  <c r="AJ26" i="17" s="1"/>
  <c r="AK30" i="17" s="1"/>
  <c r="AE20" i="17"/>
  <c r="AG20" i="17" s="1"/>
  <c r="W20" i="17"/>
  <c r="W26" i="17" s="1"/>
  <c r="X30" i="17" s="1"/>
  <c r="R20" i="17"/>
  <c r="T20" i="17" s="1"/>
  <c r="BJ19" i="17"/>
  <c r="BI19" i="17" s="1"/>
  <c r="BE19" i="17"/>
  <c r="AW19" i="17"/>
  <c r="AV19" i="17" s="1"/>
  <c r="AR19" i="17"/>
  <c r="AJ19" i="17"/>
  <c r="AI19" i="17"/>
  <c r="AE19" i="17"/>
  <c r="W19" i="17"/>
  <c r="V19" i="17"/>
  <c r="R19" i="17"/>
  <c r="T19" i="17" s="1"/>
  <c r="BJ18" i="17"/>
  <c r="BI18" i="17"/>
  <c r="BE18" i="17"/>
  <c r="AW18" i="17"/>
  <c r="AV18" i="17" s="1"/>
  <c r="AR18" i="17"/>
  <c r="AJ18" i="17"/>
  <c r="AI18" i="17"/>
  <c r="AE18" i="17"/>
  <c r="W18" i="17"/>
  <c r="V18" i="17" s="1"/>
  <c r="R18" i="17"/>
  <c r="T18" i="17" s="1"/>
  <c r="BJ17" i="17"/>
  <c r="BI17" i="17"/>
  <c r="BE17" i="17"/>
  <c r="AW17" i="17"/>
  <c r="AV17" i="17" s="1"/>
  <c r="AR17" i="17"/>
  <c r="AJ17" i="17"/>
  <c r="AI17" i="17"/>
  <c r="AE17" i="17"/>
  <c r="W17" i="17"/>
  <c r="V17" i="17" s="1"/>
  <c r="R17" i="17"/>
  <c r="T17" i="17" s="1"/>
  <c r="BJ16" i="17"/>
  <c r="BI16" i="17" s="1"/>
  <c r="BE16" i="17"/>
  <c r="AW16" i="17"/>
  <c r="AV16" i="17" s="1"/>
  <c r="AR16" i="17"/>
  <c r="AJ16" i="17"/>
  <c r="AI16" i="17"/>
  <c r="AE16" i="17"/>
  <c r="W16" i="17"/>
  <c r="V16" i="17"/>
  <c r="R16" i="17"/>
  <c r="T16" i="17" s="1"/>
  <c r="BJ15" i="17"/>
  <c r="BI15" i="17" s="1"/>
  <c r="BE15" i="17"/>
  <c r="AW15" i="17"/>
  <c r="AV15" i="17" s="1"/>
  <c r="AR15" i="17"/>
  <c r="AJ15" i="17"/>
  <c r="AI15" i="17"/>
  <c r="AE15" i="17"/>
  <c r="W15" i="17"/>
  <c r="V15" i="17" s="1"/>
  <c r="X15" i="17" s="1"/>
  <c r="R15" i="17"/>
  <c r="T15" i="17" s="1"/>
  <c r="BD6" i="17"/>
  <c r="AQ6" i="17"/>
  <c r="AD6" i="17"/>
  <c r="Q6" i="17"/>
  <c r="BH4" i="17"/>
  <c r="AU4" i="17"/>
  <c r="AH4" i="17"/>
  <c r="U4" i="17"/>
  <c r="BD2" i="17"/>
  <c r="AQ2" i="17"/>
  <c r="AD2" i="17"/>
  <c r="Q2" i="17"/>
  <c r="BE26" i="16"/>
  <c r="BK29" i="16" s="1"/>
  <c r="AR26" i="16"/>
  <c r="AX29" i="16" s="1"/>
  <c r="AE26" i="16"/>
  <c r="AK29" i="16" s="1"/>
  <c r="R26" i="16"/>
  <c r="X29" i="16" s="1"/>
  <c r="BJ20" i="16"/>
  <c r="BJ26" i="16" s="1"/>
  <c r="BK30" i="16" s="1"/>
  <c r="BE20" i="16"/>
  <c r="BG20" i="16" s="1"/>
  <c r="AW20" i="16"/>
  <c r="AW26" i="16" s="1"/>
  <c r="AX30" i="16" s="1"/>
  <c r="AR20" i="16"/>
  <c r="AT20" i="16" s="1"/>
  <c r="AJ20" i="16"/>
  <c r="AJ26" i="16" s="1"/>
  <c r="AK30" i="16" s="1"/>
  <c r="AE20" i="16"/>
  <c r="AG20" i="16" s="1"/>
  <c r="W20" i="16"/>
  <c r="W26" i="16" s="1"/>
  <c r="X30" i="16" s="1"/>
  <c r="R20" i="16"/>
  <c r="T20" i="16" s="1"/>
  <c r="BJ19" i="16"/>
  <c r="BI19" i="16"/>
  <c r="BE19" i="16"/>
  <c r="AW19" i="16"/>
  <c r="AV19" i="16"/>
  <c r="AR19" i="16"/>
  <c r="AJ19" i="16"/>
  <c r="AI19" i="16" s="1"/>
  <c r="AE19" i="16"/>
  <c r="W19" i="16"/>
  <c r="V19" i="16"/>
  <c r="R19" i="16"/>
  <c r="BJ18" i="16"/>
  <c r="BI18" i="16"/>
  <c r="BE18" i="16"/>
  <c r="AW18" i="16"/>
  <c r="AV18" i="16"/>
  <c r="AR18" i="16"/>
  <c r="AJ18" i="16"/>
  <c r="AI18" i="16" s="1"/>
  <c r="AE18" i="16"/>
  <c r="W18" i="16"/>
  <c r="V18" i="16"/>
  <c r="R18" i="16"/>
  <c r="BJ17" i="16"/>
  <c r="BI17" i="16" s="1"/>
  <c r="BE17" i="16"/>
  <c r="AW17" i="16"/>
  <c r="AV17" i="16" s="1"/>
  <c r="AR17" i="16"/>
  <c r="AJ17" i="16"/>
  <c r="AI17" i="16" s="1"/>
  <c r="AE17" i="16"/>
  <c r="W17" i="16"/>
  <c r="V17" i="16"/>
  <c r="R17" i="16"/>
  <c r="BJ16" i="16"/>
  <c r="BI16" i="16"/>
  <c r="BE16" i="16"/>
  <c r="AW16" i="16"/>
  <c r="AV16" i="16"/>
  <c r="AR16" i="16"/>
  <c r="AJ16" i="16"/>
  <c r="AI16" i="16" s="1"/>
  <c r="AE16" i="16"/>
  <c r="W16" i="16"/>
  <c r="V16" i="16"/>
  <c r="R16" i="16"/>
  <c r="BJ15" i="16"/>
  <c r="BI15" i="16"/>
  <c r="BE15" i="16"/>
  <c r="AW15" i="16"/>
  <c r="AV15" i="16"/>
  <c r="AR15" i="16"/>
  <c r="AJ15" i="16"/>
  <c r="AI15" i="16" s="1"/>
  <c r="AE15" i="16"/>
  <c r="W15" i="16"/>
  <c r="V15" i="16"/>
  <c r="R15" i="16"/>
  <c r="Q10" i="16"/>
  <c r="BD6" i="16"/>
  <c r="AQ6" i="16"/>
  <c r="AD6" i="16"/>
  <c r="Q6" i="16"/>
  <c r="BH4" i="16"/>
  <c r="AU4" i="16"/>
  <c r="AH4" i="16"/>
  <c r="U4" i="16"/>
  <c r="AU3" i="16"/>
  <c r="AU5" i="16" s="1"/>
  <c r="AU7" i="16" s="1"/>
  <c r="BD2" i="16"/>
  <c r="AQ2" i="16"/>
  <c r="AD2" i="16"/>
  <c r="Q2" i="16"/>
  <c r="BE26" i="15"/>
  <c r="BK29" i="15" s="1"/>
  <c r="AR26" i="15"/>
  <c r="AX29" i="15" s="1"/>
  <c r="AE26" i="15"/>
  <c r="AK29" i="15" s="1"/>
  <c r="R26" i="15"/>
  <c r="X29" i="15" s="1"/>
  <c r="BJ20" i="15"/>
  <c r="BJ26" i="15" s="1"/>
  <c r="BK30" i="15" s="1"/>
  <c r="BE20" i="15"/>
  <c r="BD10" i="15" s="1"/>
  <c r="AW20" i="15"/>
  <c r="AW26" i="15" s="1"/>
  <c r="AX30" i="15" s="1"/>
  <c r="AR20" i="15"/>
  <c r="AT20" i="15" s="1"/>
  <c r="AJ20" i="15"/>
  <c r="AJ26" i="15" s="1"/>
  <c r="AK30" i="15" s="1"/>
  <c r="AE20" i="15"/>
  <c r="AG20" i="15" s="1"/>
  <c r="W20" i="15"/>
  <c r="W26" i="15" s="1"/>
  <c r="X30" i="15" s="1"/>
  <c r="R20" i="15"/>
  <c r="T20" i="15" s="1"/>
  <c r="BJ19" i="15"/>
  <c r="BI19" i="15" s="1"/>
  <c r="BE19" i="15"/>
  <c r="AW19" i="15"/>
  <c r="AV19" i="15" s="1"/>
  <c r="AR19" i="15"/>
  <c r="AJ19" i="15"/>
  <c r="AI19" i="15" s="1"/>
  <c r="AE19" i="15"/>
  <c r="W19" i="15"/>
  <c r="V19" i="15" s="1"/>
  <c r="R19" i="15"/>
  <c r="BJ18" i="15"/>
  <c r="BI18" i="15"/>
  <c r="BE18" i="15"/>
  <c r="AW18" i="15"/>
  <c r="AV18" i="15" s="1"/>
  <c r="AR18" i="15"/>
  <c r="AJ18" i="15"/>
  <c r="AI18" i="15"/>
  <c r="AE18" i="15"/>
  <c r="W18" i="15"/>
  <c r="V18" i="15" s="1"/>
  <c r="R18" i="15"/>
  <c r="BJ17" i="15"/>
  <c r="BI17" i="15" s="1"/>
  <c r="BE17" i="15"/>
  <c r="AW17" i="15"/>
  <c r="AV17" i="15"/>
  <c r="AR17" i="15"/>
  <c r="AJ17" i="15"/>
  <c r="AI17" i="15" s="1"/>
  <c r="AE17" i="15"/>
  <c r="W17" i="15"/>
  <c r="V17" i="15" s="1"/>
  <c r="R17" i="15"/>
  <c r="BJ16" i="15"/>
  <c r="BI16" i="15"/>
  <c r="BE16" i="15"/>
  <c r="AW16" i="15"/>
  <c r="AV16" i="15"/>
  <c r="AR16" i="15"/>
  <c r="AJ16" i="15"/>
  <c r="AI16" i="15" s="1"/>
  <c r="AE16" i="15"/>
  <c r="W16" i="15"/>
  <c r="V16" i="15" s="1"/>
  <c r="R16" i="15"/>
  <c r="BJ15" i="15"/>
  <c r="BI15" i="15" s="1"/>
  <c r="BE15" i="15"/>
  <c r="AW15" i="15"/>
  <c r="AV15" i="15"/>
  <c r="AR15" i="15"/>
  <c r="AJ15" i="15"/>
  <c r="AI15" i="15" s="1"/>
  <c r="AE15" i="15"/>
  <c r="W15" i="15"/>
  <c r="V15" i="15" s="1"/>
  <c r="R15" i="15"/>
  <c r="AQ10" i="15"/>
  <c r="AD10" i="15"/>
  <c r="BD6" i="15"/>
  <c r="AQ6" i="15"/>
  <c r="AD6" i="15"/>
  <c r="Q6" i="15"/>
  <c r="BH4" i="15"/>
  <c r="AU4" i="15"/>
  <c r="AH4" i="15"/>
  <c r="U4" i="15"/>
  <c r="BD2" i="15"/>
  <c r="AQ2" i="15"/>
  <c r="AD2" i="15"/>
  <c r="Q2" i="15"/>
  <c r="BE26" i="13"/>
  <c r="BK29" i="13" s="1"/>
  <c r="AR26" i="13"/>
  <c r="AX29" i="13" s="1"/>
  <c r="AE26" i="13"/>
  <c r="AK29" i="13" s="1"/>
  <c r="R26" i="13"/>
  <c r="X29" i="13" s="1"/>
  <c r="BJ20" i="13"/>
  <c r="BJ26" i="13" s="1"/>
  <c r="BK30" i="13" s="1"/>
  <c r="BE20" i="13"/>
  <c r="BD10" i="13" s="1"/>
  <c r="AW20" i="13"/>
  <c r="AW26" i="13" s="1"/>
  <c r="AX30" i="13" s="1"/>
  <c r="AR20" i="13"/>
  <c r="AJ20" i="13"/>
  <c r="AJ26" i="13" s="1"/>
  <c r="AK30" i="13" s="1"/>
  <c r="AE20" i="13"/>
  <c r="AG20" i="13" s="1"/>
  <c r="W20" i="13"/>
  <c r="W26" i="13" s="1"/>
  <c r="X30" i="13" s="1"/>
  <c r="R20" i="13"/>
  <c r="T20" i="13" s="1"/>
  <c r="BJ19" i="13"/>
  <c r="BI19" i="13"/>
  <c r="BE19" i="13"/>
  <c r="AW19" i="13"/>
  <c r="AV19" i="13" s="1"/>
  <c r="AR19" i="13"/>
  <c r="AJ19" i="13"/>
  <c r="AI19" i="13" s="1"/>
  <c r="AE19" i="13"/>
  <c r="W19" i="13"/>
  <c r="V19" i="13" s="1"/>
  <c r="R19" i="13"/>
  <c r="T19" i="13" s="1"/>
  <c r="BJ18" i="13"/>
  <c r="BI18" i="13" s="1"/>
  <c r="BE18" i="13"/>
  <c r="AW18" i="13"/>
  <c r="AV18" i="13"/>
  <c r="AR18" i="13"/>
  <c r="AJ18" i="13"/>
  <c r="AI18" i="13" s="1"/>
  <c r="AE18" i="13"/>
  <c r="W18" i="13"/>
  <c r="V18" i="13"/>
  <c r="R18" i="13"/>
  <c r="T18" i="13" s="1"/>
  <c r="BJ17" i="13"/>
  <c r="BI17" i="13" s="1"/>
  <c r="BE17" i="13"/>
  <c r="AW17" i="13"/>
  <c r="AV17" i="13"/>
  <c r="AR17" i="13"/>
  <c r="AJ17" i="13"/>
  <c r="AI17" i="13" s="1"/>
  <c r="AE17" i="13"/>
  <c r="W17" i="13"/>
  <c r="V17" i="13" s="1"/>
  <c r="R17" i="13"/>
  <c r="BJ16" i="13"/>
  <c r="BI16" i="13"/>
  <c r="BE16" i="13"/>
  <c r="AW16" i="13"/>
  <c r="AV16" i="13" s="1"/>
  <c r="AR16" i="13"/>
  <c r="AJ16" i="13"/>
  <c r="AI16" i="13" s="1"/>
  <c r="AE16" i="13"/>
  <c r="W16" i="13"/>
  <c r="V16" i="13"/>
  <c r="R16" i="13"/>
  <c r="T16" i="13" s="1"/>
  <c r="BJ15" i="13"/>
  <c r="BI15" i="13" s="1"/>
  <c r="BE15" i="13"/>
  <c r="AW15" i="13"/>
  <c r="AV15" i="13" s="1"/>
  <c r="AR15" i="13"/>
  <c r="AJ15" i="13"/>
  <c r="AI15" i="13"/>
  <c r="AE15" i="13"/>
  <c r="W15" i="13"/>
  <c r="V15" i="13" s="1"/>
  <c r="R15" i="13"/>
  <c r="BD6" i="13"/>
  <c r="AU6" i="13"/>
  <c r="AQ6" i="13"/>
  <c r="AD6" i="13"/>
  <c r="Q6" i="13"/>
  <c r="BH4" i="13"/>
  <c r="AU4" i="13"/>
  <c r="AH4" i="13"/>
  <c r="U4" i="13"/>
  <c r="AU3" i="13"/>
  <c r="AU5" i="13" s="1"/>
  <c r="BD2" i="13"/>
  <c r="AQ2" i="13"/>
  <c r="AD2" i="13"/>
  <c r="Q2" i="13"/>
  <c r="BE26" i="12"/>
  <c r="BK29" i="12" s="1"/>
  <c r="AR26" i="12"/>
  <c r="AX29" i="12" s="1"/>
  <c r="AE26" i="12"/>
  <c r="AK29" i="12" s="1"/>
  <c r="R26" i="12"/>
  <c r="X29" i="12" s="1"/>
  <c r="BJ20" i="12"/>
  <c r="BJ26" i="12" s="1"/>
  <c r="BK30" i="12" s="1"/>
  <c r="BE20" i="12"/>
  <c r="BG20" i="12" s="1"/>
  <c r="AW20" i="12"/>
  <c r="AW26" i="12" s="1"/>
  <c r="AX30" i="12" s="1"/>
  <c r="AR20" i="12"/>
  <c r="AQ10" i="12" s="1"/>
  <c r="AJ20" i="12"/>
  <c r="AJ26" i="12" s="1"/>
  <c r="AK30" i="12" s="1"/>
  <c r="AE20" i="12"/>
  <c r="AG20" i="12" s="1"/>
  <c r="W20" i="12"/>
  <c r="W26" i="12" s="1"/>
  <c r="X30" i="12" s="1"/>
  <c r="R20" i="12"/>
  <c r="Q10" i="12" s="1"/>
  <c r="BJ19" i="12"/>
  <c r="BI19" i="12"/>
  <c r="BE19" i="12"/>
  <c r="AW19" i="12"/>
  <c r="AV19" i="12"/>
  <c r="AR19" i="12"/>
  <c r="AJ19" i="12"/>
  <c r="AI19" i="12"/>
  <c r="AE19" i="12"/>
  <c r="W19" i="12"/>
  <c r="V19" i="12" s="1"/>
  <c r="R19" i="12"/>
  <c r="BJ18" i="12"/>
  <c r="BI18" i="12" s="1"/>
  <c r="BE18" i="12"/>
  <c r="AW18" i="12"/>
  <c r="AV18" i="12"/>
  <c r="AR18" i="12"/>
  <c r="AJ18" i="12"/>
  <c r="AI18" i="12" s="1"/>
  <c r="AE18" i="12"/>
  <c r="W18" i="12"/>
  <c r="V18" i="12" s="1"/>
  <c r="R18" i="12"/>
  <c r="BJ17" i="12"/>
  <c r="BI17" i="12" s="1"/>
  <c r="BE17" i="12"/>
  <c r="AW17" i="12"/>
  <c r="AV17" i="12"/>
  <c r="AR17" i="12"/>
  <c r="AJ17" i="12"/>
  <c r="AI17" i="12"/>
  <c r="AE17" i="12"/>
  <c r="W17" i="12"/>
  <c r="V17" i="12" s="1"/>
  <c r="R17" i="12"/>
  <c r="BJ16" i="12"/>
  <c r="BI16" i="12"/>
  <c r="BE16" i="12"/>
  <c r="AW16" i="12"/>
  <c r="AV16" i="12"/>
  <c r="AR16" i="12"/>
  <c r="AJ16" i="12"/>
  <c r="AI16" i="12"/>
  <c r="AE16" i="12"/>
  <c r="W16" i="12"/>
  <c r="V16" i="12" s="1"/>
  <c r="R16" i="12"/>
  <c r="BJ15" i="12"/>
  <c r="BI15" i="12" s="1"/>
  <c r="BE15" i="12"/>
  <c r="AW15" i="12"/>
  <c r="AV15" i="12"/>
  <c r="AR15" i="12"/>
  <c r="AJ15" i="12"/>
  <c r="AI15" i="12"/>
  <c r="AE15" i="12"/>
  <c r="W15" i="12"/>
  <c r="V15" i="12" s="1"/>
  <c r="R15" i="12"/>
  <c r="BD6" i="12"/>
  <c r="AQ6" i="12"/>
  <c r="AD6" i="12"/>
  <c r="Q6" i="12"/>
  <c r="BH4" i="12"/>
  <c r="AU4" i="12"/>
  <c r="AH4" i="12"/>
  <c r="U4" i="12"/>
  <c r="BD2" i="12"/>
  <c r="AQ2" i="12"/>
  <c r="AD2" i="12"/>
  <c r="Q2" i="12"/>
  <c r="BE26" i="10"/>
  <c r="BK29" i="10" s="1"/>
  <c r="AR26" i="10"/>
  <c r="AX29" i="10" s="1"/>
  <c r="AE26" i="10"/>
  <c r="AK29" i="10" s="1"/>
  <c r="R26" i="10"/>
  <c r="X29" i="10" s="1"/>
  <c r="BJ20" i="10"/>
  <c r="BJ26" i="10" s="1"/>
  <c r="BK30" i="10" s="1"/>
  <c r="BE20" i="10"/>
  <c r="BG20" i="10" s="1"/>
  <c r="AW20" i="10"/>
  <c r="AW26" i="10" s="1"/>
  <c r="AX30" i="10" s="1"/>
  <c r="AR20" i="10"/>
  <c r="AT20" i="10" s="1"/>
  <c r="AJ20" i="10"/>
  <c r="AJ26" i="10" s="1"/>
  <c r="AK30" i="10" s="1"/>
  <c r="AE20" i="10"/>
  <c r="AG20" i="10" s="1"/>
  <c r="W20" i="10"/>
  <c r="W26" i="10" s="1"/>
  <c r="X30" i="10" s="1"/>
  <c r="R20" i="10"/>
  <c r="T20" i="10" s="1"/>
  <c r="BJ19" i="10"/>
  <c r="BI19" i="10"/>
  <c r="BE19" i="10"/>
  <c r="AW19" i="10"/>
  <c r="AV19" i="10"/>
  <c r="AR19" i="10"/>
  <c r="AJ19" i="10"/>
  <c r="AI19" i="10"/>
  <c r="AE19" i="10"/>
  <c r="W19" i="10"/>
  <c r="V19" i="10" s="1"/>
  <c r="R19" i="10"/>
  <c r="BJ18" i="10"/>
  <c r="BI18" i="10" s="1"/>
  <c r="BE18" i="10"/>
  <c r="AW18" i="10"/>
  <c r="AV18" i="10"/>
  <c r="AR18" i="10"/>
  <c r="AJ18" i="10"/>
  <c r="AI18" i="10"/>
  <c r="AE18" i="10"/>
  <c r="W18" i="10"/>
  <c r="V18" i="10" s="1"/>
  <c r="R18" i="10"/>
  <c r="BJ17" i="10"/>
  <c r="BI17" i="10" s="1"/>
  <c r="BE17" i="10"/>
  <c r="AW17" i="10"/>
  <c r="AV17" i="10" s="1"/>
  <c r="AR17" i="10"/>
  <c r="AJ17" i="10"/>
  <c r="AI17" i="10" s="1"/>
  <c r="AE17" i="10"/>
  <c r="W17" i="10"/>
  <c r="V17" i="10" s="1"/>
  <c r="R17" i="10"/>
  <c r="BJ16" i="10"/>
  <c r="BI16" i="10" s="1"/>
  <c r="BE16" i="10"/>
  <c r="AW16" i="10"/>
  <c r="AV16" i="10"/>
  <c r="AR16" i="10"/>
  <c r="AJ16" i="10"/>
  <c r="AI16" i="10"/>
  <c r="AE16" i="10"/>
  <c r="W16" i="10"/>
  <c r="V16" i="10" s="1"/>
  <c r="R16" i="10"/>
  <c r="BJ15" i="10"/>
  <c r="BI15" i="10" s="1"/>
  <c r="BE15" i="10"/>
  <c r="AW15" i="10"/>
  <c r="AV15" i="10"/>
  <c r="AR15" i="10"/>
  <c r="AJ15" i="10"/>
  <c r="AI15" i="10"/>
  <c r="AE15" i="10"/>
  <c r="W15" i="10"/>
  <c r="V15" i="10" s="1"/>
  <c r="R15" i="10"/>
  <c r="BD6" i="10"/>
  <c r="AQ6" i="10"/>
  <c r="AD6" i="10"/>
  <c r="Q6" i="10"/>
  <c r="BH4" i="10"/>
  <c r="AU4" i="10"/>
  <c r="AH4" i="10"/>
  <c r="U4" i="10"/>
  <c r="BD2" i="10"/>
  <c r="AQ2" i="10"/>
  <c r="AD2" i="10"/>
  <c r="Q2" i="10"/>
  <c r="BE26" i="27"/>
  <c r="BK29" i="27" s="1"/>
  <c r="AR26" i="27"/>
  <c r="AX29" i="27" s="1"/>
  <c r="AE26" i="27"/>
  <c r="AK29" i="27" s="1"/>
  <c r="R26" i="27"/>
  <c r="X29" i="27" s="1"/>
  <c r="BJ20" i="27"/>
  <c r="BJ26" i="27" s="1"/>
  <c r="BK30" i="27" s="1"/>
  <c r="BE20" i="27"/>
  <c r="BG20" i="27" s="1"/>
  <c r="AW20" i="27"/>
  <c r="AW26" i="27" s="1"/>
  <c r="AX30" i="27" s="1"/>
  <c r="AR20" i="27"/>
  <c r="AT20" i="27" s="1"/>
  <c r="AJ20" i="27"/>
  <c r="AJ26" i="27" s="1"/>
  <c r="AK30" i="27" s="1"/>
  <c r="AE20" i="27"/>
  <c r="AG20" i="27" s="1"/>
  <c r="W20" i="27"/>
  <c r="W26" i="27" s="1"/>
  <c r="X30" i="27" s="1"/>
  <c r="R20" i="27"/>
  <c r="Q10" i="27" s="1"/>
  <c r="BJ19" i="27"/>
  <c r="BI19" i="27" s="1"/>
  <c r="BE19" i="27"/>
  <c r="AW19" i="27"/>
  <c r="AV19" i="27"/>
  <c r="AR19" i="27"/>
  <c r="AJ19" i="27"/>
  <c r="AI19" i="27"/>
  <c r="AE19" i="27"/>
  <c r="W19" i="27"/>
  <c r="V19" i="27" s="1"/>
  <c r="R19" i="27"/>
  <c r="BJ18" i="27"/>
  <c r="BI18" i="27" s="1"/>
  <c r="BE18" i="27"/>
  <c r="AW18" i="27"/>
  <c r="AV18" i="27" s="1"/>
  <c r="AR18" i="27"/>
  <c r="AJ18" i="27"/>
  <c r="AI18" i="27"/>
  <c r="AE18" i="27"/>
  <c r="W18" i="27"/>
  <c r="V18" i="27" s="1"/>
  <c r="R18" i="27"/>
  <c r="BJ17" i="27"/>
  <c r="BI17" i="27"/>
  <c r="BE17" i="27"/>
  <c r="AW17" i="27"/>
  <c r="AV17" i="27" s="1"/>
  <c r="AR17" i="27"/>
  <c r="AJ17" i="27"/>
  <c r="AI17" i="27" s="1"/>
  <c r="AE17" i="27"/>
  <c r="W17" i="27"/>
  <c r="V17" i="27" s="1"/>
  <c r="R17" i="27"/>
  <c r="BJ16" i="27"/>
  <c r="BI16" i="27" s="1"/>
  <c r="BE16" i="27"/>
  <c r="AW16" i="27"/>
  <c r="AV16" i="27"/>
  <c r="AR16" i="27"/>
  <c r="AJ16" i="27"/>
  <c r="AI16" i="27" s="1"/>
  <c r="AE16" i="27"/>
  <c r="W16" i="27"/>
  <c r="V16" i="27" s="1"/>
  <c r="R16" i="27"/>
  <c r="BJ15" i="27"/>
  <c r="BI15" i="27" s="1"/>
  <c r="BE15" i="27"/>
  <c r="AW15" i="27"/>
  <c r="AV15" i="27" s="1"/>
  <c r="AR15" i="27"/>
  <c r="AJ15" i="27"/>
  <c r="AI15" i="27"/>
  <c r="AE15" i="27"/>
  <c r="W15" i="27"/>
  <c r="V15" i="27" s="1"/>
  <c r="R15" i="27"/>
  <c r="BD6" i="27"/>
  <c r="AQ6" i="27"/>
  <c r="AD6" i="27"/>
  <c r="Q6" i="27"/>
  <c r="BH4" i="27"/>
  <c r="AU4" i="27"/>
  <c r="AH4" i="27"/>
  <c r="U4" i="27"/>
  <c r="AU3" i="27"/>
  <c r="AU5" i="27" s="1"/>
  <c r="AU7" i="27" s="1"/>
  <c r="BD2" i="27"/>
  <c r="AQ2" i="27"/>
  <c r="AD2" i="27"/>
  <c r="Q2" i="27"/>
  <c r="I3" i="17"/>
  <c r="I3" i="16"/>
  <c r="I3" i="15"/>
  <c r="I3" i="13"/>
  <c r="I3" i="12"/>
  <c r="I3" i="10"/>
  <c r="I3" i="27"/>
  <c r="I3" i="26"/>
  <c r="BE26" i="26"/>
  <c r="AR26" i="26"/>
  <c r="AX29" i="26" s="1"/>
  <c r="AE26" i="26"/>
  <c r="AK29" i="26" s="1"/>
  <c r="R26" i="26"/>
  <c r="X29" i="26" s="1"/>
  <c r="BJ20" i="26"/>
  <c r="BJ26" i="26" s="1"/>
  <c r="BK30" i="26" s="1"/>
  <c r="BE20" i="26"/>
  <c r="BG20" i="26" s="1"/>
  <c r="AW20" i="26"/>
  <c r="AW26" i="26" s="1"/>
  <c r="AX30" i="26" s="1"/>
  <c r="AR20" i="26"/>
  <c r="AT20" i="26" s="1"/>
  <c r="AJ20" i="26"/>
  <c r="AJ26" i="26" s="1"/>
  <c r="AK30" i="26" s="1"/>
  <c r="AE20" i="26"/>
  <c r="AD10" i="26" s="1"/>
  <c r="W20" i="26"/>
  <c r="W26" i="26" s="1"/>
  <c r="X30" i="26" s="1"/>
  <c r="R20" i="26"/>
  <c r="Q10" i="26" s="1"/>
  <c r="BJ19" i="26"/>
  <c r="BI19" i="26" s="1"/>
  <c r="BE19" i="26"/>
  <c r="AW19" i="26"/>
  <c r="AV19" i="26" s="1"/>
  <c r="AR19" i="26"/>
  <c r="AJ19" i="26"/>
  <c r="AI19" i="26" s="1"/>
  <c r="AE19" i="26"/>
  <c r="W19" i="26"/>
  <c r="V19" i="26"/>
  <c r="X19" i="26" s="1"/>
  <c r="R19" i="26"/>
  <c r="T19" i="26" s="1"/>
  <c r="BJ18" i="26"/>
  <c r="BI18" i="26" s="1"/>
  <c r="BE18" i="26"/>
  <c r="AW18" i="26"/>
  <c r="AV18" i="26"/>
  <c r="AR18" i="26"/>
  <c r="AJ18" i="26"/>
  <c r="AI18" i="26" s="1"/>
  <c r="AE18" i="26"/>
  <c r="W18" i="26"/>
  <c r="V18" i="26"/>
  <c r="R18" i="26"/>
  <c r="T18" i="26" s="1"/>
  <c r="BJ17" i="26"/>
  <c r="BI17" i="26"/>
  <c r="BE17" i="26"/>
  <c r="AW17" i="26"/>
  <c r="AV17" i="26"/>
  <c r="AR17" i="26"/>
  <c r="AJ17" i="26"/>
  <c r="AI17" i="26" s="1"/>
  <c r="AE17" i="26"/>
  <c r="W17" i="26"/>
  <c r="V17" i="26" s="1"/>
  <c r="X17" i="26" s="1"/>
  <c r="R17" i="26"/>
  <c r="T17" i="26" s="1"/>
  <c r="BJ16" i="26"/>
  <c r="BI16" i="26" s="1"/>
  <c r="BE16" i="26"/>
  <c r="AW16" i="26"/>
  <c r="AV16" i="26" s="1"/>
  <c r="AR16" i="26"/>
  <c r="AJ16" i="26"/>
  <c r="AI16" i="26" s="1"/>
  <c r="AE16" i="26"/>
  <c r="W16" i="26"/>
  <c r="V16" i="26"/>
  <c r="X16" i="26" s="1"/>
  <c r="R16" i="26"/>
  <c r="BJ15" i="26"/>
  <c r="BI15" i="26"/>
  <c r="BE15" i="26"/>
  <c r="AW15" i="26"/>
  <c r="AV15" i="26" s="1"/>
  <c r="AR15" i="26"/>
  <c r="AJ15" i="26"/>
  <c r="AI15" i="26" s="1"/>
  <c r="AE15" i="26"/>
  <c r="W15" i="26"/>
  <c r="V15" i="26"/>
  <c r="X15" i="26" s="1"/>
  <c r="R15" i="26"/>
  <c r="BD6" i="26"/>
  <c r="AQ6" i="26"/>
  <c r="AD6" i="26"/>
  <c r="Q6" i="26"/>
  <c r="BH4" i="26"/>
  <c r="AU4" i="26"/>
  <c r="AH4" i="26"/>
  <c r="U4" i="26"/>
  <c r="BD2" i="26"/>
  <c r="AQ2" i="26"/>
  <c r="AD2" i="26"/>
  <c r="Q2" i="26"/>
  <c r="I3" i="9"/>
  <c r="BE26" i="9"/>
  <c r="AR26" i="9"/>
  <c r="AX29" i="9" s="1"/>
  <c r="AE26" i="9"/>
  <c r="AK29" i="9" s="1"/>
  <c r="R26" i="9"/>
  <c r="X29" i="9" s="1"/>
  <c r="BJ20" i="9"/>
  <c r="BJ26" i="9" s="1"/>
  <c r="BK30" i="9" s="1"/>
  <c r="BE20" i="9"/>
  <c r="BD10" i="9" s="1"/>
  <c r="AW20" i="9"/>
  <c r="AW26" i="9" s="1"/>
  <c r="AX30" i="9" s="1"/>
  <c r="AR20" i="9"/>
  <c r="AT20" i="9" s="1"/>
  <c r="AJ20" i="9"/>
  <c r="AI20" i="9" s="1"/>
  <c r="AI10" i="9" s="1"/>
  <c r="AE20" i="9"/>
  <c r="AG20" i="9" s="1"/>
  <c r="W20" i="9"/>
  <c r="W26" i="9" s="1"/>
  <c r="X30" i="9" s="1"/>
  <c r="R20" i="9"/>
  <c r="Q10" i="9" s="1"/>
  <c r="BJ19" i="9"/>
  <c r="BI19" i="9" s="1"/>
  <c r="BE19" i="9"/>
  <c r="AW19" i="9"/>
  <c r="AV19" i="9" s="1"/>
  <c r="AR19" i="9"/>
  <c r="AJ19" i="9"/>
  <c r="AI19" i="9" s="1"/>
  <c r="AE19" i="9"/>
  <c r="W19" i="9"/>
  <c r="V19" i="9" s="1"/>
  <c r="R19" i="9"/>
  <c r="T19" i="9" s="1"/>
  <c r="BJ18" i="9"/>
  <c r="BI18" i="9" s="1"/>
  <c r="BE18" i="9"/>
  <c r="AW18" i="9"/>
  <c r="AV18" i="9" s="1"/>
  <c r="AR18" i="9"/>
  <c r="AJ18" i="9"/>
  <c r="AI18" i="9"/>
  <c r="AE18" i="9"/>
  <c r="W18" i="9"/>
  <c r="V18" i="9" s="1"/>
  <c r="R18" i="9"/>
  <c r="T18" i="9" s="1"/>
  <c r="BJ17" i="9"/>
  <c r="BI17" i="9"/>
  <c r="BE17" i="9"/>
  <c r="AW17" i="9"/>
  <c r="AV17" i="9"/>
  <c r="AR17" i="9"/>
  <c r="AJ17" i="9"/>
  <c r="AI17" i="9"/>
  <c r="AE17" i="9"/>
  <c r="W17" i="9"/>
  <c r="V17" i="9" s="1"/>
  <c r="R17" i="9"/>
  <c r="T17" i="9" s="1"/>
  <c r="BJ16" i="9"/>
  <c r="BI16" i="9"/>
  <c r="BE16" i="9"/>
  <c r="AW16" i="9"/>
  <c r="AV16" i="9" s="1"/>
  <c r="AR16" i="9"/>
  <c r="AJ16" i="9"/>
  <c r="AI16" i="9" s="1"/>
  <c r="AE16" i="9"/>
  <c r="W16" i="9"/>
  <c r="V16" i="9" s="1"/>
  <c r="R16" i="9"/>
  <c r="T16" i="9" s="1"/>
  <c r="BJ15" i="9"/>
  <c r="BI15" i="9"/>
  <c r="BE15" i="9"/>
  <c r="AW15" i="9"/>
  <c r="AV15" i="9" s="1"/>
  <c r="AR15" i="9"/>
  <c r="AJ15" i="9"/>
  <c r="AI15" i="9" s="1"/>
  <c r="AE15" i="9"/>
  <c r="W15" i="9"/>
  <c r="V15" i="9" s="1"/>
  <c r="R15" i="9"/>
  <c r="T15" i="9" s="1"/>
  <c r="AD10" i="9"/>
  <c r="BD6" i="9"/>
  <c r="AQ6" i="9"/>
  <c r="AD6" i="9"/>
  <c r="Q6" i="9"/>
  <c r="BH4" i="9"/>
  <c r="AU4" i="9"/>
  <c r="AH4" i="9"/>
  <c r="U4" i="9"/>
  <c r="AH3" i="9"/>
  <c r="AH6" i="9" s="1"/>
  <c r="BD2" i="9"/>
  <c r="AQ2" i="9"/>
  <c r="AD2" i="9"/>
  <c r="Q2" i="9"/>
  <c r="AQ4" i="7"/>
  <c r="AQ3" i="7"/>
  <c r="AD4" i="7"/>
  <c r="AD3" i="7"/>
  <c r="E20" i="29" l="1"/>
  <c r="AI20" i="29"/>
  <c r="AI10" i="29" s="1"/>
  <c r="I15" i="29"/>
  <c r="K16" i="29"/>
  <c r="K18" i="29"/>
  <c r="G20" i="29"/>
  <c r="BK29" i="29"/>
  <c r="I29" i="29"/>
  <c r="AK29" i="29"/>
  <c r="L4" i="29"/>
  <c r="K15" i="29"/>
  <c r="K19" i="29"/>
  <c r="AV10" i="29"/>
  <c r="Q3" i="29"/>
  <c r="X19" i="29" s="1"/>
  <c r="Q4" i="29"/>
  <c r="X17" i="29"/>
  <c r="AK30" i="29"/>
  <c r="BK30" i="29"/>
  <c r="AX29" i="29"/>
  <c r="K17" i="29"/>
  <c r="V10" i="29"/>
  <c r="X20" i="29"/>
  <c r="AU5" i="29"/>
  <c r="AU7" i="29" s="1"/>
  <c r="BI20" i="29"/>
  <c r="U6" i="29"/>
  <c r="W26" i="29"/>
  <c r="X30" i="29" s="1"/>
  <c r="AW26" i="29"/>
  <c r="AX30" i="29" s="1"/>
  <c r="AH3" i="29"/>
  <c r="AH5" i="29" s="1"/>
  <c r="AH7" i="29" s="1"/>
  <c r="BH3" i="29"/>
  <c r="BH5" i="29" s="1"/>
  <c r="BH7" i="29" s="1"/>
  <c r="BD10" i="17"/>
  <c r="AQ10" i="17"/>
  <c r="AI20" i="17"/>
  <c r="AI10" i="17" s="1"/>
  <c r="AD10" i="17"/>
  <c r="AK20" i="17"/>
  <c r="Q10" i="17"/>
  <c r="R29" i="17"/>
  <c r="V20" i="17"/>
  <c r="V10" i="17" s="1"/>
  <c r="BI20" i="16"/>
  <c r="BD10" i="16"/>
  <c r="AV20" i="16"/>
  <c r="AV10" i="16" s="1"/>
  <c r="AQ10" i="16"/>
  <c r="AX20" i="16"/>
  <c r="AD10" i="16"/>
  <c r="V20" i="16"/>
  <c r="V10" i="16" s="1"/>
  <c r="BI20" i="15"/>
  <c r="BI10" i="15" s="1"/>
  <c r="AV20" i="15"/>
  <c r="Q10" i="15"/>
  <c r="AD10" i="13"/>
  <c r="Q10" i="13"/>
  <c r="V20" i="13"/>
  <c r="X20" i="13" s="1"/>
  <c r="BD10" i="12"/>
  <c r="AT20" i="12"/>
  <c r="AV20" i="12"/>
  <c r="AI20" i="12"/>
  <c r="AI10" i="12" s="1"/>
  <c r="AD10" i="12"/>
  <c r="AK20" i="12"/>
  <c r="BD10" i="10"/>
  <c r="AQ10" i="10"/>
  <c r="AI20" i="10"/>
  <c r="AI10" i="10" s="1"/>
  <c r="AD10" i="10"/>
  <c r="R29" i="10"/>
  <c r="Q10" i="10"/>
  <c r="BD10" i="27"/>
  <c r="AQ10" i="27"/>
  <c r="AD10" i="27"/>
  <c r="T20" i="27"/>
  <c r="BI20" i="26"/>
  <c r="BI10" i="26" s="1"/>
  <c r="BD10" i="26"/>
  <c r="BK20" i="26"/>
  <c r="AQ10" i="26"/>
  <c r="V20" i="26"/>
  <c r="V10" i="26" s="1"/>
  <c r="X20" i="26"/>
  <c r="T20" i="26"/>
  <c r="BG20" i="9"/>
  <c r="AK20" i="9"/>
  <c r="T20" i="9"/>
  <c r="BE29" i="13"/>
  <c r="V10" i="13"/>
  <c r="BI20" i="17"/>
  <c r="AV20" i="17"/>
  <c r="AR29" i="16"/>
  <c r="AI20" i="16"/>
  <c r="AE29" i="16"/>
  <c r="R29" i="16"/>
  <c r="AI20" i="15"/>
  <c r="R29" i="15"/>
  <c r="V20" i="15"/>
  <c r="V10" i="15" s="1"/>
  <c r="BI20" i="13"/>
  <c r="AV20" i="13"/>
  <c r="AR29" i="13"/>
  <c r="AI20" i="13"/>
  <c r="AK20" i="13" s="1"/>
  <c r="R29" i="13"/>
  <c r="BI20" i="12"/>
  <c r="R29" i="12"/>
  <c r="V20" i="12"/>
  <c r="V10" i="12" s="1"/>
  <c r="BI20" i="10"/>
  <c r="AV20" i="10"/>
  <c r="V20" i="10"/>
  <c r="V10" i="10" s="1"/>
  <c r="BI20" i="27"/>
  <c r="AR29" i="27"/>
  <c r="AV20" i="27"/>
  <c r="AE29" i="27"/>
  <c r="AI20" i="27"/>
  <c r="R29" i="27"/>
  <c r="V20" i="27"/>
  <c r="V10" i="27" s="1"/>
  <c r="AE29" i="17"/>
  <c r="AR29" i="17"/>
  <c r="BE29" i="17"/>
  <c r="U3" i="17"/>
  <c r="U5" i="17" s="1"/>
  <c r="U7" i="17" s="1"/>
  <c r="AU3" i="17"/>
  <c r="AU5" i="17" s="1"/>
  <c r="AU7" i="17" s="1"/>
  <c r="AH3" i="17"/>
  <c r="AH5" i="17" s="1"/>
  <c r="AH7" i="17" s="1"/>
  <c r="BH3" i="17"/>
  <c r="BH5" i="17" s="1"/>
  <c r="BH7" i="17" s="1"/>
  <c r="AQ4" i="16"/>
  <c r="AQ3" i="16"/>
  <c r="BE29" i="16"/>
  <c r="U3" i="16"/>
  <c r="U5" i="16" s="1"/>
  <c r="U7" i="16" s="1"/>
  <c r="AU6" i="16"/>
  <c r="AH3" i="16"/>
  <c r="AH5" i="16" s="1"/>
  <c r="AH7" i="16" s="1"/>
  <c r="BH3" i="16"/>
  <c r="BH5" i="16" s="1"/>
  <c r="BH7" i="16" s="1"/>
  <c r="AE29" i="15"/>
  <c r="AR29" i="15"/>
  <c r="BE29" i="15"/>
  <c r="U3" i="15"/>
  <c r="U5" i="15" s="1"/>
  <c r="U7" i="15" s="1"/>
  <c r="AU3" i="15"/>
  <c r="AU5" i="15" s="1"/>
  <c r="AU7" i="15" s="1"/>
  <c r="AH3" i="15"/>
  <c r="AH5" i="15" s="1"/>
  <c r="AH7" i="15" s="1"/>
  <c r="BH3" i="15"/>
  <c r="BH5" i="15" s="1"/>
  <c r="BH7" i="15" s="1"/>
  <c r="U6" i="13"/>
  <c r="AH3" i="13"/>
  <c r="AH5" i="13" s="1"/>
  <c r="AH7" i="13" s="1"/>
  <c r="U3" i="13"/>
  <c r="U5" i="13" s="1"/>
  <c r="U7" i="13" s="1"/>
  <c r="AE29" i="13"/>
  <c r="BH6" i="13"/>
  <c r="AU7" i="13"/>
  <c r="AQ10" i="13"/>
  <c r="BH3" i="13"/>
  <c r="BH5" i="13" s="1"/>
  <c r="BH7" i="13" s="1"/>
  <c r="AE29" i="12"/>
  <c r="AH6" i="12"/>
  <c r="AR29" i="12"/>
  <c r="BE29" i="12"/>
  <c r="U3" i="12"/>
  <c r="U5" i="12" s="1"/>
  <c r="U7" i="12" s="1"/>
  <c r="AU3" i="12"/>
  <c r="AU5" i="12" s="1"/>
  <c r="AU7" i="12" s="1"/>
  <c r="AH3" i="12"/>
  <c r="AH5" i="12" s="1"/>
  <c r="AH7" i="12" s="1"/>
  <c r="BH3" i="12"/>
  <c r="BH5" i="12" s="1"/>
  <c r="BH7" i="12" s="1"/>
  <c r="AE29" i="10"/>
  <c r="AR29" i="10"/>
  <c r="BE29" i="10"/>
  <c r="U3" i="10"/>
  <c r="U5" i="10" s="1"/>
  <c r="U7" i="10" s="1"/>
  <c r="AU3" i="10"/>
  <c r="AU5" i="10" s="1"/>
  <c r="AU7" i="10" s="1"/>
  <c r="AH3" i="10"/>
  <c r="AH5" i="10" s="1"/>
  <c r="AH7" i="10" s="1"/>
  <c r="BH3" i="10"/>
  <c r="BH5" i="10" s="1"/>
  <c r="BH7" i="10" s="1"/>
  <c r="AQ3" i="27"/>
  <c r="BE29" i="27"/>
  <c r="U3" i="27"/>
  <c r="U5" i="27" s="1"/>
  <c r="U7" i="27" s="1"/>
  <c r="AU6" i="27"/>
  <c r="AQ4" i="27" s="1"/>
  <c r="AH3" i="27"/>
  <c r="AH5" i="27" s="1"/>
  <c r="AH7" i="27" s="1"/>
  <c r="BH3" i="27"/>
  <c r="BH5" i="27" s="1"/>
  <c r="BH7" i="27" s="1"/>
  <c r="AV20" i="26"/>
  <c r="AI20" i="26"/>
  <c r="BK29" i="26"/>
  <c r="BE29" i="26" s="1"/>
  <c r="R29" i="26"/>
  <c r="AE29" i="26"/>
  <c r="AR29" i="26"/>
  <c r="U3" i="26"/>
  <c r="U5" i="26" s="1"/>
  <c r="U7" i="26" s="1"/>
  <c r="AU3" i="26"/>
  <c r="AU5" i="26" s="1"/>
  <c r="AU7" i="26" s="1"/>
  <c r="AH3" i="26"/>
  <c r="AH5" i="26" s="1"/>
  <c r="AH7" i="26" s="1"/>
  <c r="BH3" i="26"/>
  <c r="BH5" i="26" s="1"/>
  <c r="BH7" i="26" s="1"/>
  <c r="BI20" i="9"/>
  <c r="AQ10" i="9"/>
  <c r="AJ26" i="9"/>
  <c r="AK30" i="9" s="1"/>
  <c r="AE29" i="9" s="1"/>
  <c r="BK29" i="9"/>
  <c r="BE29" i="9" s="1"/>
  <c r="AV20" i="9"/>
  <c r="V20" i="9"/>
  <c r="V10" i="9" s="1"/>
  <c r="AR29" i="9"/>
  <c r="R29" i="9"/>
  <c r="U3" i="9"/>
  <c r="U5" i="9" s="1"/>
  <c r="U7" i="9" s="1"/>
  <c r="AU3" i="9"/>
  <c r="AU5" i="9" s="1"/>
  <c r="AU7" i="9" s="1"/>
  <c r="AH5" i="9"/>
  <c r="AH7" i="9" s="1"/>
  <c r="BH3" i="9"/>
  <c r="BH5" i="9" s="1"/>
  <c r="BH7" i="9" s="1"/>
  <c r="BD6" i="7"/>
  <c r="AQ6" i="7"/>
  <c r="AD6" i="7"/>
  <c r="Q6" i="7"/>
  <c r="BE26" i="7"/>
  <c r="BK29" i="7" s="1"/>
  <c r="BJ20" i="7"/>
  <c r="BI20" i="7" s="1"/>
  <c r="BE20" i="7"/>
  <c r="BJ19" i="7"/>
  <c r="BI19" i="7"/>
  <c r="BE19" i="7"/>
  <c r="BJ18" i="7"/>
  <c r="BI18" i="7"/>
  <c r="BE18" i="7"/>
  <c r="BJ17" i="7"/>
  <c r="BI17" i="7"/>
  <c r="BE17" i="7"/>
  <c r="BJ16" i="7"/>
  <c r="BI16" i="7"/>
  <c r="BE16" i="7"/>
  <c r="BJ15" i="7"/>
  <c r="BI15" i="7"/>
  <c r="BE15" i="7"/>
  <c r="BH4" i="7"/>
  <c r="BD2" i="7"/>
  <c r="AR15" i="7"/>
  <c r="AV15" i="7"/>
  <c r="AW15" i="7"/>
  <c r="AR16" i="7"/>
  <c r="AW16" i="7"/>
  <c r="AV16" i="7" s="1"/>
  <c r="AR17" i="7"/>
  <c r="AV17" i="7"/>
  <c r="AW17" i="7"/>
  <c r="AR18" i="7"/>
  <c r="AV18" i="7"/>
  <c r="AW18" i="7"/>
  <c r="AR19" i="7"/>
  <c r="AV19" i="7"/>
  <c r="AW19" i="7"/>
  <c r="AR20" i="7"/>
  <c r="AW20" i="7"/>
  <c r="AV20" i="7" s="1"/>
  <c r="AR26" i="7"/>
  <c r="AX29" i="7" s="1"/>
  <c r="AU4" i="7"/>
  <c r="AU3" i="7"/>
  <c r="AU6" i="7" s="1"/>
  <c r="AQ2" i="7"/>
  <c r="AE26" i="7"/>
  <c r="AK29" i="7" s="1"/>
  <c r="AJ20" i="7"/>
  <c r="AJ26" i="7" s="1"/>
  <c r="AK30" i="7" s="1"/>
  <c r="AE20" i="7"/>
  <c r="AJ19" i="7"/>
  <c r="AI19" i="7" s="1"/>
  <c r="AE19" i="7"/>
  <c r="AJ18" i="7"/>
  <c r="AI18" i="7"/>
  <c r="AE18" i="7"/>
  <c r="AJ17" i="7"/>
  <c r="AI17" i="7" s="1"/>
  <c r="AE17" i="7"/>
  <c r="AJ16" i="7"/>
  <c r="AI16" i="7"/>
  <c r="AE16" i="7"/>
  <c r="AJ15" i="7"/>
  <c r="AI15" i="7" s="1"/>
  <c r="AE15" i="7"/>
  <c r="AH4" i="7"/>
  <c r="AD2" i="7"/>
  <c r="R26" i="7"/>
  <c r="X29" i="7" s="1"/>
  <c r="W20" i="7"/>
  <c r="W26" i="7" s="1"/>
  <c r="X30" i="7" s="1"/>
  <c r="R20" i="7"/>
  <c r="T20" i="7" s="1"/>
  <c r="W19" i="7"/>
  <c r="V19" i="7" s="1"/>
  <c r="R19" i="7"/>
  <c r="W18" i="7"/>
  <c r="V18" i="7"/>
  <c r="R18" i="7"/>
  <c r="W17" i="7"/>
  <c r="V17" i="7" s="1"/>
  <c r="R17" i="7"/>
  <c r="W16" i="7"/>
  <c r="V16" i="7"/>
  <c r="R16" i="7"/>
  <c r="W15" i="7"/>
  <c r="V15" i="7"/>
  <c r="R15" i="7"/>
  <c r="U4" i="7"/>
  <c r="Q2" i="7"/>
  <c r="U3" i="7" s="1"/>
  <c r="U6" i="7" s="1"/>
  <c r="BK20" i="15" l="1"/>
  <c r="G10" i="29"/>
  <c r="I20" i="29"/>
  <c r="C29" i="29"/>
  <c r="Z18" i="29"/>
  <c r="AQ3" i="29"/>
  <c r="AQ4" i="29"/>
  <c r="X16" i="29"/>
  <c r="BE29" i="29"/>
  <c r="BH6" i="29"/>
  <c r="BD4" i="29" s="1"/>
  <c r="AQ6" i="29"/>
  <c r="AR29" i="29" s="1"/>
  <c r="Q6" i="29"/>
  <c r="R29" i="29" s="1"/>
  <c r="BD6" i="29"/>
  <c r="AD6" i="29"/>
  <c r="AE29" i="29" s="1"/>
  <c r="AH6" i="29"/>
  <c r="AD4" i="29" s="1"/>
  <c r="X18" i="29"/>
  <c r="R30" i="29"/>
  <c r="Z20" i="29"/>
  <c r="Z19" i="29"/>
  <c r="Z17" i="29"/>
  <c r="Z15" i="29"/>
  <c r="BI10" i="29"/>
  <c r="X15" i="29"/>
  <c r="BI10" i="17"/>
  <c r="BK20" i="17"/>
  <c r="AV10" i="17"/>
  <c r="AX20" i="17"/>
  <c r="BI10" i="16"/>
  <c r="BK20" i="16"/>
  <c r="AI10" i="16"/>
  <c r="AK20" i="16"/>
  <c r="AV10" i="15"/>
  <c r="AX20" i="15"/>
  <c r="AI10" i="15"/>
  <c r="AK20" i="15"/>
  <c r="BI10" i="13"/>
  <c r="BK20" i="13"/>
  <c r="AV10" i="13"/>
  <c r="AX20" i="13"/>
  <c r="AI10" i="13"/>
  <c r="BI10" i="12"/>
  <c r="BK20" i="12"/>
  <c r="AV10" i="12"/>
  <c r="AX20" i="12"/>
  <c r="BI10" i="10"/>
  <c r="BK20" i="10"/>
  <c r="AV10" i="10"/>
  <c r="AX20" i="10"/>
  <c r="AK20" i="10"/>
  <c r="BI10" i="27"/>
  <c r="BK20" i="27"/>
  <c r="AV10" i="27"/>
  <c r="AX20" i="27"/>
  <c r="AI10" i="27"/>
  <c r="AK20" i="27"/>
  <c r="AV10" i="26"/>
  <c r="AX20" i="26"/>
  <c r="AI10" i="26"/>
  <c r="AK20" i="26"/>
  <c r="BI10" i="9"/>
  <c r="BK20" i="9"/>
  <c r="AV10" i="9"/>
  <c r="AX20" i="9"/>
  <c r="BD10" i="7"/>
  <c r="BG20" i="7"/>
  <c r="BI10" i="7"/>
  <c r="BK20" i="7"/>
  <c r="AQ10" i="7"/>
  <c r="AT20" i="7"/>
  <c r="AV10" i="7"/>
  <c r="AX20" i="7"/>
  <c r="AD10" i="7"/>
  <c r="AG20" i="7"/>
  <c r="BH6" i="17"/>
  <c r="BD4" i="17" s="1"/>
  <c r="AD4" i="17"/>
  <c r="U6" i="17"/>
  <c r="Q3" i="17" s="1"/>
  <c r="BD3" i="17"/>
  <c r="AH6" i="17"/>
  <c r="AD3" i="17" s="1"/>
  <c r="AU6" i="17"/>
  <c r="AQ4" i="17" s="1"/>
  <c r="Q4" i="16"/>
  <c r="Q3" i="16"/>
  <c r="AR30" i="16"/>
  <c r="AR31" i="16" s="1"/>
  <c r="U6" i="16"/>
  <c r="AD3" i="16"/>
  <c r="BD4" i="16"/>
  <c r="BH6" i="16"/>
  <c r="BD3" i="16" s="1"/>
  <c r="AH6" i="16"/>
  <c r="AD4" i="16" s="1"/>
  <c r="U6" i="15"/>
  <c r="Q3" i="15" s="1"/>
  <c r="BH6" i="15"/>
  <c r="BD3" i="15" s="1"/>
  <c r="AU6" i="15"/>
  <c r="AQ4" i="15" s="1"/>
  <c r="AD4" i="15"/>
  <c r="AD3" i="15"/>
  <c r="AH6" i="15"/>
  <c r="AH6" i="13"/>
  <c r="AD4" i="13" s="1"/>
  <c r="BD4" i="13"/>
  <c r="BD3" i="13"/>
  <c r="AQ4" i="13"/>
  <c r="AQ3" i="13"/>
  <c r="Q4" i="13"/>
  <c r="Q3" i="13"/>
  <c r="AU6" i="12"/>
  <c r="AQ3" i="12" s="1"/>
  <c r="U6" i="12"/>
  <c r="Q3" i="12" s="1"/>
  <c r="BH6" i="12"/>
  <c r="BD4" i="12" s="1"/>
  <c r="AD4" i="12"/>
  <c r="AD3" i="12"/>
  <c r="BH6" i="10"/>
  <c r="BD4" i="10" s="1"/>
  <c r="AH6" i="10"/>
  <c r="AD4" i="10" s="1"/>
  <c r="AU6" i="10"/>
  <c r="AQ4" i="10" s="1"/>
  <c r="U6" i="10"/>
  <c r="Q4" i="10" s="1"/>
  <c r="AZ15" i="27"/>
  <c r="Q4" i="27"/>
  <c r="AZ19" i="27"/>
  <c r="AZ18" i="27"/>
  <c r="AH6" i="27"/>
  <c r="U6" i="27"/>
  <c r="Q3" i="27" s="1"/>
  <c r="AZ16" i="27"/>
  <c r="AD4" i="27"/>
  <c r="AD3" i="27"/>
  <c r="BD4" i="27"/>
  <c r="BH6" i="27"/>
  <c r="BD3" i="27" s="1"/>
  <c r="BH6" i="26"/>
  <c r="BD4" i="26" s="1"/>
  <c r="AU6" i="26"/>
  <c r="AQ4" i="26" s="1"/>
  <c r="AQ3" i="26"/>
  <c r="U6" i="26"/>
  <c r="Q3" i="26" s="1"/>
  <c r="AH6" i="26"/>
  <c r="AD4" i="26" s="1"/>
  <c r="BH6" i="9"/>
  <c r="BD4" i="9" s="1"/>
  <c r="U6" i="9"/>
  <c r="Q4" i="9" s="1"/>
  <c r="AU6" i="9"/>
  <c r="AQ4" i="9" s="1"/>
  <c r="AD4" i="9"/>
  <c r="AD3" i="9"/>
  <c r="BJ26" i="7"/>
  <c r="BK30" i="7" s="1"/>
  <c r="BE29" i="7" s="1"/>
  <c r="AW26" i="7"/>
  <c r="AX30" i="7" s="1"/>
  <c r="AR29" i="7" s="1"/>
  <c r="AE29" i="7"/>
  <c r="V20" i="7"/>
  <c r="V10" i="7" s="1"/>
  <c r="R29" i="7"/>
  <c r="Q10" i="7"/>
  <c r="BH3" i="7"/>
  <c r="BH5" i="7" s="1"/>
  <c r="BH7" i="7" s="1"/>
  <c r="AU5" i="7"/>
  <c r="AU7" i="7" s="1"/>
  <c r="AI20" i="7"/>
  <c r="AH3" i="7"/>
  <c r="AH5" i="7" s="1"/>
  <c r="AH7" i="7" s="1"/>
  <c r="U5" i="7"/>
  <c r="U7" i="7" s="1"/>
  <c r="C30" i="29" l="1"/>
  <c r="C31" i="29" s="1"/>
  <c r="B6" i="28" s="1"/>
  <c r="K20" i="29"/>
  <c r="BG18" i="29"/>
  <c r="BG16" i="29"/>
  <c r="BG20" i="29"/>
  <c r="BG19" i="29"/>
  <c r="BG17" i="29"/>
  <c r="BG15" i="29"/>
  <c r="AD3" i="29"/>
  <c r="R31" i="29"/>
  <c r="BD3" i="29"/>
  <c r="AT19" i="29"/>
  <c r="AT15" i="29"/>
  <c r="AZ15" i="29" s="1"/>
  <c r="AT17" i="29"/>
  <c r="AT16" i="29"/>
  <c r="AT20" i="29"/>
  <c r="AT18" i="29"/>
  <c r="Z16" i="29"/>
  <c r="AX15" i="29"/>
  <c r="AX18" i="29"/>
  <c r="AX16" i="29"/>
  <c r="AX19" i="29"/>
  <c r="AX20" i="29"/>
  <c r="AX17" i="29"/>
  <c r="AI10" i="7"/>
  <c r="AK20" i="7"/>
  <c r="AZ15" i="16"/>
  <c r="AZ19" i="16"/>
  <c r="AZ17" i="27"/>
  <c r="X17" i="17"/>
  <c r="X16" i="17"/>
  <c r="X20" i="17"/>
  <c r="X19" i="17"/>
  <c r="X18" i="17"/>
  <c r="AM17" i="17"/>
  <c r="BM18" i="17"/>
  <c r="BM15" i="17"/>
  <c r="Q4" i="17"/>
  <c r="AQ3" i="17"/>
  <c r="BM18" i="16"/>
  <c r="BM16" i="16"/>
  <c r="X18" i="16"/>
  <c r="X16" i="16"/>
  <c r="X20" i="16"/>
  <c r="X19" i="16"/>
  <c r="X17" i="16"/>
  <c r="X15" i="16"/>
  <c r="Z17" i="16"/>
  <c r="Z19" i="16"/>
  <c r="AZ17" i="16"/>
  <c r="AZ20" i="16"/>
  <c r="AM18" i="16"/>
  <c r="AM19" i="16"/>
  <c r="AZ16" i="16"/>
  <c r="AZ18" i="16"/>
  <c r="X17" i="15"/>
  <c r="X16" i="15"/>
  <c r="X18" i="15"/>
  <c r="X20" i="15"/>
  <c r="X19" i="15"/>
  <c r="X15" i="15"/>
  <c r="AQ3" i="15"/>
  <c r="BD4" i="15"/>
  <c r="Q4" i="15"/>
  <c r="AM16" i="15"/>
  <c r="AM18" i="15"/>
  <c r="AM19" i="15"/>
  <c r="Z15" i="13"/>
  <c r="AD3" i="13"/>
  <c r="BM15" i="13"/>
  <c r="X17" i="12"/>
  <c r="X18" i="12"/>
  <c r="X16" i="12"/>
  <c r="X20" i="12"/>
  <c r="X19" i="12"/>
  <c r="X15" i="12"/>
  <c r="BD3" i="12"/>
  <c r="AQ4" i="12"/>
  <c r="Q4" i="12"/>
  <c r="AD3" i="10"/>
  <c r="BD3" i="10"/>
  <c r="Q3" i="10"/>
  <c r="AQ3" i="10"/>
  <c r="X17" i="27"/>
  <c r="X20" i="27"/>
  <c r="X19" i="27"/>
  <c r="X18" i="27"/>
  <c r="X16" i="27"/>
  <c r="BM19" i="27"/>
  <c r="BM16" i="27"/>
  <c r="Z15" i="27"/>
  <c r="Z19" i="27"/>
  <c r="AZ20" i="27"/>
  <c r="AR30" i="27"/>
  <c r="AR31" i="27" s="1"/>
  <c r="AZ17" i="26"/>
  <c r="AZ19" i="26"/>
  <c r="AD3" i="26"/>
  <c r="Q4" i="26"/>
  <c r="BD3" i="26"/>
  <c r="AQ3" i="9"/>
  <c r="Q3" i="9"/>
  <c r="BD3" i="9"/>
  <c r="AM16" i="9"/>
  <c r="Q4" i="7"/>
  <c r="Q3" i="7"/>
  <c r="BD4" i="7"/>
  <c r="AH6" i="7"/>
  <c r="B4" i="28"/>
  <c r="B7" i="28"/>
  <c r="B8" i="28"/>
  <c r="B9" i="28"/>
  <c r="B10" i="28"/>
  <c r="B11" i="28"/>
  <c r="C26" i="17"/>
  <c r="H20" i="17"/>
  <c r="H26" i="17" s="1"/>
  <c r="G20" i="17"/>
  <c r="I20" i="17" s="1"/>
  <c r="E20" i="17"/>
  <c r="C20" i="17"/>
  <c r="H19" i="17"/>
  <c r="G19" i="17" s="1"/>
  <c r="I19" i="17" s="1"/>
  <c r="C19" i="17"/>
  <c r="E19" i="17" s="1"/>
  <c r="H18" i="17"/>
  <c r="G18" i="17" s="1"/>
  <c r="I18" i="17" s="1"/>
  <c r="C18" i="17"/>
  <c r="E18" i="17" s="1"/>
  <c r="H17" i="17"/>
  <c r="G17" i="17" s="1"/>
  <c r="I17" i="17" s="1"/>
  <c r="C17" i="17"/>
  <c r="E17" i="17" s="1"/>
  <c r="H16" i="17"/>
  <c r="G16" i="17" s="1"/>
  <c r="I16" i="17" s="1"/>
  <c r="E16" i="17"/>
  <c r="C16" i="17"/>
  <c r="H15" i="17"/>
  <c r="G15" i="17" s="1"/>
  <c r="I15" i="17" s="1"/>
  <c r="C15" i="17"/>
  <c r="E15" i="17" s="1"/>
  <c r="B10" i="17"/>
  <c r="I5" i="17"/>
  <c r="I6" i="17" s="1"/>
  <c r="I4" i="17"/>
  <c r="L3" i="17"/>
  <c r="AZ18" i="29" l="1"/>
  <c r="AZ19" i="29"/>
  <c r="AR30" i="29"/>
  <c r="AR31" i="29" s="1"/>
  <c r="AZ20" i="29"/>
  <c r="AK20" i="29"/>
  <c r="AE30" i="29" s="1"/>
  <c r="AE31" i="29" s="1"/>
  <c r="AK16" i="29"/>
  <c r="AM16" i="29" s="1"/>
  <c r="AK19" i="29"/>
  <c r="AM19" i="29" s="1"/>
  <c r="AK17" i="29"/>
  <c r="AK18" i="29"/>
  <c r="AK15" i="29"/>
  <c r="AM15" i="29" s="1"/>
  <c r="AZ16" i="29"/>
  <c r="BK15" i="29"/>
  <c r="BM15" i="29" s="1"/>
  <c r="BK19" i="29"/>
  <c r="BM19" i="29" s="1"/>
  <c r="BK18" i="29"/>
  <c r="BM18" i="29" s="1"/>
  <c r="BK16" i="29"/>
  <c r="BM16" i="29" s="1"/>
  <c r="BK17" i="29"/>
  <c r="BM17" i="29" s="1"/>
  <c r="BK20" i="29"/>
  <c r="BM20" i="29" s="1"/>
  <c r="AM18" i="29"/>
  <c r="AM17" i="29"/>
  <c r="AZ17" i="29"/>
  <c r="BM18" i="13"/>
  <c r="BM19" i="13"/>
  <c r="BM17" i="17"/>
  <c r="BM19" i="16"/>
  <c r="AM16" i="16"/>
  <c r="AM17" i="16"/>
  <c r="AM17" i="15"/>
  <c r="Z17" i="13"/>
  <c r="AM19" i="12"/>
  <c r="AM18" i="12"/>
  <c r="BM15" i="27"/>
  <c r="BM18" i="27"/>
  <c r="AM17" i="27"/>
  <c r="AM16" i="27"/>
  <c r="AM18" i="27"/>
  <c r="Z17" i="27"/>
  <c r="Z16" i="27"/>
  <c r="BM20" i="17"/>
  <c r="BE30" i="17"/>
  <c r="BE31" i="17" s="1"/>
  <c r="BM16" i="17"/>
  <c r="AM19" i="17"/>
  <c r="AZ15" i="17"/>
  <c r="AZ17" i="17"/>
  <c r="AZ19" i="17"/>
  <c r="AZ16" i="17"/>
  <c r="AZ18" i="17"/>
  <c r="AM15" i="17"/>
  <c r="AM20" i="17"/>
  <c r="AE30" i="17"/>
  <c r="AE31" i="17" s="1"/>
  <c r="Z15" i="17"/>
  <c r="Z19" i="17"/>
  <c r="Z16" i="17"/>
  <c r="Z17" i="17"/>
  <c r="Z18" i="17"/>
  <c r="BM19" i="17"/>
  <c r="AM18" i="17"/>
  <c r="AM16" i="17"/>
  <c r="BM20" i="16"/>
  <c r="BE30" i="16"/>
  <c r="BE31" i="16" s="1"/>
  <c r="Z15" i="16"/>
  <c r="BM15" i="16"/>
  <c r="AM15" i="16"/>
  <c r="Z18" i="16"/>
  <c r="Z20" i="16"/>
  <c r="R30" i="16"/>
  <c r="R31" i="16" s="1"/>
  <c r="AM20" i="16"/>
  <c r="AE30" i="16"/>
  <c r="AE31" i="16" s="1"/>
  <c r="Z16" i="16"/>
  <c r="BM17" i="16"/>
  <c r="BE30" i="15"/>
  <c r="BE31" i="15" s="1"/>
  <c r="AM20" i="15"/>
  <c r="AE30" i="15"/>
  <c r="AE31" i="15" s="1"/>
  <c r="AZ16" i="15"/>
  <c r="AZ18" i="15"/>
  <c r="AZ15" i="15"/>
  <c r="AZ17" i="15"/>
  <c r="AZ19" i="15"/>
  <c r="BM16" i="15"/>
  <c r="BM19" i="15"/>
  <c r="BM18" i="15"/>
  <c r="AM15" i="15"/>
  <c r="Z15" i="15"/>
  <c r="Z17" i="15"/>
  <c r="Z19" i="15"/>
  <c r="Z18" i="15"/>
  <c r="Z16" i="15"/>
  <c r="BM15" i="15"/>
  <c r="BM17" i="15"/>
  <c r="AZ20" i="13"/>
  <c r="AR30" i="13"/>
  <c r="AR31" i="13" s="1"/>
  <c r="BM16" i="13"/>
  <c r="AZ17" i="13"/>
  <c r="BM17" i="13"/>
  <c r="AZ18" i="13"/>
  <c r="AZ15" i="13"/>
  <c r="Z18" i="13"/>
  <c r="Z20" i="13"/>
  <c r="R30" i="13"/>
  <c r="R31" i="13" s="1"/>
  <c r="AZ16" i="13"/>
  <c r="Z16" i="13"/>
  <c r="BM20" i="13"/>
  <c r="BE30" i="13"/>
  <c r="BE31" i="13" s="1"/>
  <c r="AZ19" i="13"/>
  <c r="AM19" i="13"/>
  <c r="AM18" i="13"/>
  <c r="AM17" i="13"/>
  <c r="AM16" i="13"/>
  <c r="AM15" i="13"/>
  <c r="Z19" i="13"/>
  <c r="AZ15" i="12"/>
  <c r="AZ17" i="12"/>
  <c r="AZ20" i="12"/>
  <c r="AZ18" i="12"/>
  <c r="AZ16" i="12"/>
  <c r="AM15" i="12"/>
  <c r="AM20" i="12"/>
  <c r="AE30" i="12"/>
  <c r="AE31" i="12" s="1"/>
  <c r="BM15" i="12"/>
  <c r="BM19" i="12"/>
  <c r="BM18" i="12"/>
  <c r="BM16" i="12"/>
  <c r="BM17" i="12"/>
  <c r="AM16" i="12"/>
  <c r="AZ19" i="12"/>
  <c r="AM17" i="12"/>
  <c r="Z16" i="12"/>
  <c r="Z15" i="12"/>
  <c r="Z17" i="12"/>
  <c r="Z18" i="12"/>
  <c r="Z19" i="12"/>
  <c r="X18" i="10"/>
  <c r="X16" i="10"/>
  <c r="X20" i="10"/>
  <c r="Z20" i="10" s="1"/>
  <c r="X19" i="10"/>
  <c r="Z19" i="10" s="1"/>
  <c r="X17" i="10"/>
  <c r="Z17" i="10" s="1"/>
  <c r="Z15" i="10"/>
  <c r="Z16" i="10"/>
  <c r="Z18" i="10"/>
  <c r="AZ16" i="10"/>
  <c r="AZ18" i="10"/>
  <c r="AZ15" i="10"/>
  <c r="AZ17" i="10"/>
  <c r="AZ19" i="10"/>
  <c r="BM16" i="10"/>
  <c r="BM19" i="10"/>
  <c r="BM17" i="10"/>
  <c r="BM15" i="10"/>
  <c r="BM18" i="10"/>
  <c r="AM16" i="10"/>
  <c r="AM19" i="10"/>
  <c r="AM17" i="10"/>
  <c r="AM15" i="10"/>
  <c r="AM18" i="10"/>
  <c r="BM20" i="27"/>
  <c r="BE30" i="27"/>
  <c r="BE31" i="27" s="1"/>
  <c r="AM19" i="27"/>
  <c r="Z18" i="27"/>
  <c r="AM20" i="27"/>
  <c r="AE30" i="27"/>
  <c r="AE31" i="27" s="1"/>
  <c r="AM15" i="27"/>
  <c r="R30" i="27"/>
  <c r="R31" i="27" s="1"/>
  <c r="Z20" i="27"/>
  <c r="BM17" i="27"/>
  <c r="AZ18" i="26"/>
  <c r="AZ16" i="26"/>
  <c r="BM16" i="26"/>
  <c r="BM18" i="26"/>
  <c r="BM15" i="26"/>
  <c r="BM17" i="26"/>
  <c r="BM19" i="26"/>
  <c r="Z17" i="26"/>
  <c r="Z19" i="26"/>
  <c r="Z15" i="26"/>
  <c r="Z16" i="26"/>
  <c r="Z18" i="26"/>
  <c r="AZ15" i="26"/>
  <c r="AM15" i="26"/>
  <c r="AM17" i="26"/>
  <c r="AM19" i="26"/>
  <c r="AM16" i="26"/>
  <c r="AM18" i="26"/>
  <c r="AZ20" i="26"/>
  <c r="AR30" i="26"/>
  <c r="AR31" i="26" s="1"/>
  <c r="AM15" i="9"/>
  <c r="AM17" i="9"/>
  <c r="BM16" i="9"/>
  <c r="BM19" i="9"/>
  <c r="BM17" i="9"/>
  <c r="BM15" i="9"/>
  <c r="BM18" i="9"/>
  <c r="AM19" i="9"/>
  <c r="X15" i="9"/>
  <c r="Z15" i="9" s="1"/>
  <c r="X16" i="9"/>
  <c r="Z16" i="9" s="1"/>
  <c r="X20" i="9"/>
  <c r="Z20" i="9" s="1"/>
  <c r="X19" i="9"/>
  <c r="Z19" i="9" s="1"/>
  <c r="X18" i="9"/>
  <c r="Z18" i="9" s="1"/>
  <c r="X17" i="9"/>
  <c r="Z17" i="9" s="1"/>
  <c r="AM18" i="9"/>
  <c r="AM20" i="9"/>
  <c r="AE30" i="9"/>
  <c r="AE31" i="9" s="1"/>
  <c r="AZ16" i="9"/>
  <c r="AZ17" i="9"/>
  <c r="AZ18" i="9"/>
  <c r="AZ15" i="9"/>
  <c r="AZ19" i="9"/>
  <c r="BD3" i="7"/>
  <c r="Z18" i="7"/>
  <c r="X16" i="7"/>
  <c r="X15" i="7"/>
  <c r="X19" i="7"/>
  <c r="X17" i="7"/>
  <c r="X18" i="7"/>
  <c r="X20" i="7"/>
  <c r="AR30" i="7"/>
  <c r="AR31" i="7" s="1"/>
  <c r="AZ19" i="7"/>
  <c r="AZ16" i="7"/>
  <c r="AZ15" i="7"/>
  <c r="AZ17" i="7"/>
  <c r="AZ18" i="7"/>
  <c r="C30" i="17"/>
  <c r="G10" i="17"/>
  <c r="K16" i="17"/>
  <c r="K18" i="17"/>
  <c r="K15" i="17"/>
  <c r="K19" i="17"/>
  <c r="I29" i="17"/>
  <c r="L4" i="17"/>
  <c r="I30" i="17"/>
  <c r="K17" i="17"/>
  <c r="K20" i="17"/>
  <c r="C26" i="27"/>
  <c r="H20" i="27"/>
  <c r="H26" i="27" s="1"/>
  <c r="G20" i="27"/>
  <c r="I20" i="27" s="1"/>
  <c r="E20" i="27"/>
  <c r="K20" i="27" s="1"/>
  <c r="C20" i="27"/>
  <c r="H19" i="27"/>
  <c r="G19" i="27" s="1"/>
  <c r="I19" i="27" s="1"/>
  <c r="C19" i="27"/>
  <c r="E19" i="27" s="1"/>
  <c r="H18" i="27"/>
  <c r="G18" i="27" s="1"/>
  <c r="I18" i="27" s="1"/>
  <c r="C18" i="27"/>
  <c r="E18" i="27" s="1"/>
  <c r="H17" i="27"/>
  <c r="G17" i="27" s="1"/>
  <c r="I17" i="27" s="1"/>
  <c r="C17" i="27"/>
  <c r="E17" i="27" s="1"/>
  <c r="H16" i="27"/>
  <c r="G16" i="27"/>
  <c r="I16" i="27" s="1"/>
  <c r="C16" i="27"/>
  <c r="E16" i="27" s="1"/>
  <c r="K16" i="27" s="1"/>
  <c r="H15" i="27"/>
  <c r="G15" i="27" s="1"/>
  <c r="I15" i="27" s="1"/>
  <c r="C15" i="27"/>
  <c r="E15" i="27" s="1"/>
  <c r="B10" i="27"/>
  <c r="I5" i="27"/>
  <c r="I6" i="27" s="1"/>
  <c r="I4" i="27"/>
  <c r="L3" i="27"/>
  <c r="C26" i="26"/>
  <c r="H20" i="26"/>
  <c r="H26" i="26" s="1"/>
  <c r="G20" i="26"/>
  <c r="I20" i="26" s="1"/>
  <c r="E20" i="26"/>
  <c r="C30" i="26" s="1"/>
  <c r="C20" i="26"/>
  <c r="H19" i="26"/>
  <c r="G19" i="26" s="1"/>
  <c r="I19" i="26" s="1"/>
  <c r="C19" i="26"/>
  <c r="E19" i="26" s="1"/>
  <c r="H18" i="26"/>
  <c r="G18" i="26" s="1"/>
  <c r="I18" i="26" s="1"/>
  <c r="C18" i="26"/>
  <c r="E18" i="26" s="1"/>
  <c r="H17" i="26"/>
  <c r="G17" i="26" s="1"/>
  <c r="I17" i="26" s="1"/>
  <c r="C17" i="26"/>
  <c r="E17" i="26" s="1"/>
  <c r="H16" i="26"/>
  <c r="G16" i="26" s="1"/>
  <c r="I16" i="26" s="1"/>
  <c r="E16" i="26"/>
  <c r="C16" i="26"/>
  <c r="H15" i="26"/>
  <c r="G15" i="26" s="1"/>
  <c r="I15" i="26" s="1"/>
  <c r="C15" i="26"/>
  <c r="E15" i="26" s="1"/>
  <c r="B10" i="26"/>
  <c r="I5" i="26"/>
  <c r="I6" i="26" s="1"/>
  <c r="I4" i="26"/>
  <c r="L3" i="26"/>
  <c r="C26" i="16"/>
  <c r="H20" i="16"/>
  <c r="H26" i="16" s="1"/>
  <c r="C20" i="16"/>
  <c r="B10" i="16" s="1"/>
  <c r="H19" i="16"/>
  <c r="G19" i="16" s="1"/>
  <c r="I19" i="16" s="1"/>
  <c r="C19" i="16"/>
  <c r="E19" i="16" s="1"/>
  <c r="H18" i="16"/>
  <c r="G18" i="16" s="1"/>
  <c r="I18" i="16" s="1"/>
  <c r="E18" i="16"/>
  <c r="C18" i="16"/>
  <c r="H17" i="16"/>
  <c r="G17" i="16" s="1"/>
  <c r="I17" i="16" s="1"/>
  <c r="C17" i="16"/>
  <c r="E17" i="16" s="1"/>
  <c r="H16" i="16"/>
  <c r="G16" i="16" s="1"/>
  <c r="I16" i="16" s="1"/>
  <c r="C16" i="16"/>
  <c r="E16" i="16" s="1"/>
  <c r="H15" i="16"/>
  <c r="G15" i="16" s="1"/>
  <c r="I15" i="16" s="1"/>
  <c r="C15" i="16"/>
  <c r="E15" i="16" s="1"/>
  <c r="I5" i="16"/>
  <c r="I6" i="16" s="1"/>
  <c r="I4" i="16"/>
  <c r="L3" i="16"/>
  <c r="C26" i="15"/>
  <c r="H20" i="15"/>
  <c r="H26" i="15" s="1"/>
  <c r="C20" i="15"/>
  <c r="E20" i="15" s="1"/>
  <c r="H19" i="15"/>
  <c r="G19" i="15" s="1"/>
  <c r="I19" i="15" s="1"/>
  <c r="C19" i="15"/>
  <c r="E19" i="15" s="1"/>
  <c r="H18" i="15"/>
  <c r="G18" i="15" s="1"/>
  <c r="I18" i="15" s="1"/>
  <c r="C18" i="15"/>
  <c r="E18" i="15" s="1"/>
  <c r="H17" i="15"/>
  <c r="G17" i="15" s="1"/>
  <c r="I17" i="15" s="1"/>
  <c r="E17" i="15"/>
  <c r="C17" i="15"/>
  <c r="H16" i="15"/>
  <c r="G16" i="15" s="1"/>
  <c r="I16" i="15" s="1"/>
  <c r="E16" i="15"/>
  <c r="K16" i="15" s="1"/>
  <c r="C16" i="15"/>
  <c r="H15" i="15"/>
  <c r="G15" i="15" s="1"/>
  <c r="I15" i="15" s="1"/>
  <c r="E15" i="15"/>
  <c r="C15" i="15"/>
  <c r="I4" i="15"/>
  <c r="I5" i="15" s="1"/>
  <c r="I6" i="15" s="1"/>
  <c r="L3" i="15"/>
  <c r="C26" i="13"/>
  <c r="H20" i="13"/>
  <c r="H26" i="13" s="1"/>
  <c r="G20" i="13"/>
  <c r="I20" i="13" s="1"/>
  <c r="E20" i="13"/>
  <c r="C20" i="13"/>
  <c r="B10" i="13" s="1"/>
  <c r="H19" i="13"/>
  <c r="G19" i="13" s="1"/>
  <c r="I19" i="13" s="1"/>
  <c r="C19" i="13"/>
  <c r="E19" i="13" s="1"/>
  <c r="H18" i="13"/>
  <c r="G18" i="13" s="1"/>
  <c r="I18" i="13" s="1"/>
  <c r="C18" i="13"/>
  <c r="E18" i="13" s="1"/>
  <c r="H17" i="13"/>
  <c r="G17" i="13" s="1"/>
  <c r="I17" i="13" s="1"/>
  <c r="C17" i="13"/>
  <c r="E17" i="13" s="1"/>
  <c r="H16" i="13"/>
  <c r="G16" i="13"/>
  <c r="I16" i="13" s="1"/>
  <c r="E16" i="13"/>
  <c r="C16" i="13"/>
  <c r="H15" i="13"/>
  <c r="G15" i="13" s="1"/>
  <c r="I15" i="13" s="1"/>
  <c r="C15" i="13"/>
  <c r="E15" i="13" s="1"/>
  <c r="I5" i="13"/>
  <c r="I6" i="13" s="1"/>
  <c r="I4" i="13"/>
  <c r="L3" i="13"/>
  <c r="C26" i="12"/>
  <c r="H20" i="12"/>
  <c r="H26" i="12" s="1"/>
  <c r="C20" i="12"/>
  <c r="E20" i="12" s="1"/>
  <c r="H19" i="12"/>
  <c r="G19" i="12" s="1"/>
  <c r="I19" i="12" s="1"/>
  <c r="C19" i="12"/>
  <c r="E19" i="12" s="1"/>
  <c r="H18" i="12"/>
  <c r="G18" i="12" s="1"/>
  <c r="I18" i="12" s="1"/>
  <c r="E18" i="12"/>
  <c r="C18" i="12"/>
  <c r="H17" i="12"/>
  <c r="G17" i="12" s="1"/>
  <c r="I17" i="12" s="1"/>
  <c r="C17" i="12"/>
  <c r="E17" i="12" s="1"/>
  <c r="H16" i="12"/>
  <c r="G16" i="12" s="1"/>
  <c r="I16" i="12" s="1"/>
  <c r="C16" i="12"/>
  <c r="E16" i="12" s="1"/>
  <c r="H15" i="12"/>
  <c r="G15" i="12" s="1"/>
  <c r="I15" i="12" s="1"/>
  <c r="C15" i="12"/>
  <c r="E15" i="12" s="1"/>
  <c r="B10" i="12"/>
  <c r="I5" i="12"/>
  <c r="I6" i="12" s="1"/>
  <c r="I4" i="12"/>
  <c r="L3" i="12"/>
  <c r="C26" i="10"/>
  <c r="H20" i="10"/>
  <c r="H26" i="10" s="1"/>
  <c r="C20" i="10"/>
  <c r="B10" i="10" s="1"/>
  <c r="H19" i="10"/>
  <c r="G19" i="10" s="1"/>
  <c r="I19" i="10" s="1"/>
  <c r="C19" i="10"/>
  <c r="E19" i="10" s="1"/>
  <c r="H18" i="10"/>
  <c r="G18" i="10" s="1"/>
  <c r="I18" i="10" s="1"/>
  <c r="C18" i="10"/>
  <c r="E18" i="10" s="1"/>
  <c r="H17" i="10"/>
  <c r="G17" i="10" s="1"/>
  <c r="I17" i="10" s="1"/>
  <c r="C17" i="10"/>
  <c r="E17" i="10" s="1"/>
  <c r="H16" i="10"/>
  <c r="G16" i="10"/>
  <c r="I16" i="10" s="1"/>
  <c r="C16" i="10"/>
  <c r="E16" i="10" s="1"/>
  <c r="H15" i="10"/>
  <c r="G15" i="10" s="1"/>
  <c r="I15" i="10" s="1"/>
  <c r="C15" i="10"/>
  <c r="E15" i="10" s="1"/>
  <c r="I4" i="10"/>
  <c r="I5" i="10" s="1"/>
  <c r="I6" i="10" s="1"/>
  <c r="L3" i="10"/>
  <c r="C26" i="9"/>
  <c r="H20" i="9"/>
  <c r="H26" i="9" s="1"/>
  <c r="C20" i="9"/>
  <c r="E20" i="9" s="1"/>
  <c r="H19" i="9"/>
  <c r="G19" i="9" s="1"/>
  <c r="I19" i="9" s="1"/>
  <c r="C19" i="9"/>
  <c r="E19" i="9" s="1"/>
  <c r="H18" i="9"/>
  <c r="G18" i="9" s="1"/>
  <c r="I18" i="9" s="1"/>
  <c r="C18" i="9"/>
  <c r="E18" i="9" s="1"/>
  <c r="H17" i="9"/>
  <c r="G17" i="9" s="1"/>
  <c r="I17" i="9" s="1"/>
  <c r="C17" i="9"/>
  <c r="E17" i="9" s="1"/>
  <c r="H16" i="9"/>
  <c r="G16" i="9" s="1"/>
  <c r="I16" i="9" s="1"/>
  <c r="E16" i="9"/>
  <c r="C16" i="9"/>
  <c r="H15" i="9"/>
  <c r="G15" i="9" s="1"/>
  <c r="I15" i="9" s="1"/>
  <c r="C15" i="9"/>
  <c r="E15" i="9" s="1"/>
  <c r="I5" i="9"/>
  <c r="I6" i="9" s="1"/>
  <c r="I4" i="9"/>
  <c r="L3" i="9"/>
  <c r="C26" i="7"/>
  <c r="C16" i="7"/>
  <c r="C17" i="7"/>
  <c r="C18" i="7"/>
  <c r="C19" i="7"/>
  <c r="C20" i="7"/>
  <c r="C15" i="7"/>
  <c r="I4" i="7"/>
  <c r="I5" i="7" s="1"/>
  <c r="I6" i="7" s="1"/>
  <c r="I3" i="7"/>
  <c r="AM20" i="29" l="1"/>
  <c r="BE30" i="29"/>
  <c r="BE31" i="29" s="1"/>
  <c r="BM20" i="15"/>
  <c r="AR30" i="12"/>
  <c r="AR31" i="12" s="1"/>
  <c r="Z20" i="17"/>
  <c r="R30" i="17"/>
  <c r="R31" i="17" s="1"/>
  <c r="AZ20" i="17"/>
  <c r="AR30" i="17"/>
  <c r="AR31" i="17" s="1"/>
  <c r="Z20" i="15"/>
  <c r="R30" i="15"/>
  <c r="R31" i="15" s="1"/>
  <c r="AZ20" i="15"/>
  <c r="AR30" i="15"/>
  <c r="AR31" i="15" s="1"/>
  <c r="AM20" i="13"/>
  <c r="AE30" i="13"/>
  <c r="AE31" i="13" s="1"/>
  <c r="Z20" i="12"/>
  <c r="R30" i="12"/>
  <c r="R31" i="12" s="1"/>
  <c r="BM20" i="12"/>
  <c r="BE30" i="12"/>
  <c r="BE31" i="12" s="1"/>
  <c r="AM20" i="10"/>
  <c r="AE30" i="10"/>
  <c r="AE31" i="10" s="1"/>
  <c r="R30" i="10"/>
  <c r="R31" i="10" s="1"/>
  <c r="BM20" i="10"/>
  <c r="BE30" i="10"/>
  <c r="BE31" i="10" s="1"/>
  <c r="AZ20" i="10"/>
  <c r="AR30" i="10"/>
  <c r="AR31" i="10" s="1"/>
  <c r="Z20" i="26"/>
  <c r="R30" i="26"/>
  <c r="R31" i="26" s="1"/>
  <c r="AM20" i="26"/>
  <c r="AE30" i="26"/>
  <c r="AE31" i="26" s="1"/>
  <c r="BM20" i="26"/>
  <c r="BE30" i="26"/>
  <c r="BE31" i="26" s="1"/>
  <c r="R30" i="9"/>
  <c r="R31" i="9" s="1"/>
  <c r="AZ20" i="9"/>
  <c r="AR30" i="9"/>
  <c r="AR31" i="9" s="1"/>
  <c r="BM20" i="9"/>
  <c r="BE30" i="9"/>
  <c r="BE31" i="9" s="1"/>
  <c r="AZ20" i="7"/>
  <c r="Z20" i="7"/>
  <c r="Z19" i="7"/>
  <c r="Z16" i="7"/>
  <c r="Z17" i="7"/>
  <c r="Z15" i="7"/>
  <c r="BM16" i="7"/>
  <c r="BM18" i="7"/>
  <c r="BM15" i="7"/>
  <c r="BM19" i="7"/>
  <c r="BM17" i="7"/>
  <c r="AE30" i="7"/>
  <c r="AE31" i="7" s="1"/>
  <c r="AM18" i="7"/>
  <c r="AM16" i="7"/>
  <c r="AM19" i="7"/>
  <c r="AM15" i="7"/>
  <c r="AM17" i="7"/>
  <c r="R30" i="7"/>
  <c r="R31" i="7" s="1"/>
  <c r="C29" i="17"/>
  <c r="C31" i="17" s="1"/>
  <c r="G10" i="27"/>
  <c r="K18" i="27"/>
  <c r="K15" i="27"/>
  <c r="K19" i="27"/>
  <c r="I29" i="27"/>
  <c r="L4" i="27"/>
  <c r="I30" i="27"/>
  <c r="K17" i="27"/>
  <c r="C30" i="27"/>
  <c r="G10" i="26"/>
  <c r="K19" i="26"/>
  <c r="K16" i="26"/>
  <c r="K18" i="26"/>
  <c r="K15" i="26"/>
  <c r="L4" i="26"/>
  <c r="I29" i="26"/>
  <c r="I30" i="26"/>
  <c r="K17" i="26"/>
  <c r="K20" i="26"/>
  <c r="E20" i="16"/>
  <c r="K16" i="16"/>
  <c r="G20" i="16"/>
  <c r="K18" i="16"/>
  <c r="K17" i="16"/>
  <c r="I30" i="16"/>
  <c r="K15" i="16"/>
  <c r="K19" i="16"/>
  <c r="I29" i="16"/>
  <c r="L4" i="16"/>
  <c r="B10" i="15"/>
  <c r="K17" i="15"/>
  <c r="K19" i="15"/>
  <c r="K15" i="15"/>
  <c r="I30" i="15"/>
  <c r="L4" i="15"/>
  <c r="I29" i="15"/>
  <c r="K18" i="15"/>
  <c r="G20" i="15"/>
  <c r="K20" i="13"/>
  <c r="G10" i="13"/>
  <c r="K16" i="13"/>
  <c r="K18" i="13"/>
  <c r="K15" i="13"/>
  <c r="K19" i="13"/>
  <c r="I29" i="13"/>
  <c r="L4" i="13"/>
  <c r="I30" i="13"/>
  <c r="K17" i="13"/>
  <c r="C30" i="13"/>
  <c r="G20" i="12"/>
  <c r="K16" i="12"/>
  <c r="K18" i="12"/>
  <c r="K15" i="12"/>
  <c r="K19" i="12"/>
  <c r="I29" i="12"/>
  <c r="L4" i="12"/>
  <c r="I30" i="12"/>
  <c r="K17" i="12"/>
  <c r="E20" i="10"/>
  <c r="G20" i="10"/>
  <c r="K16" i="10"/>
  <c r="K18" i="10"/>
  <c r="B10" i="9"/>
  <c r="K18" i="9"/>
  <c r="K16" i="9"/>
  <c r="G20" i="9"/>
  <c r="K19" i="10"/>
  <c r="K15" i="10"/>
  <c r="I29" i="10"/>
  <c r="L4" i="10"/>
  <c r="I30" i="10"/>
  <c r="K17" i="10"/>
  <c r="K15" i="9"/>
  <c r="K19" i="9"/>
  <c r="I30" i="9"/>
  <c r="L4" i="9"/>
  <c r="I29" i="9"/>
  <c r="K17" i="9"/>
  <c r="BM20" i="7" l="1"/>
  <c r="BE30" i="7"/>
  <c r="BE31" i="7" s="1"/>
  <c r="AM20" i="7"/>
  <c r="C29" i="27"/>
  <c r="C31" i="27" s="1"/>
  <c r="C29" i="26"/>
  <c r="C31" i="26" s="1"/>
  <c r="I20" i="16"/>
  <c r="G10" i="16"/>
  <c r="C29" i="16"/>
  <c r="C29" i="15"/>
  <c r="I20" i="15"/>
  <c r="G10" i="15"/>
  <c r="C29" i="13"/>
  <c r="C31" i="13" s="1"/>
  <c r="I20" i="12"/>
  <c r="G10" i="12"/>
  <c r="C29" i="12"/>
  <c r="I20" i="10"/>
  <c r="C30" i="10" s="1"/>
  <c r="G10" i="10"/>
  <c r="K20" i="10"/>
  <c r="I20" i="9"/>
  <c r="G10" i="9"/>
  <c r="C29" i="10"/>
  <c r="C31" i="10" s="1"/>
  <c r="C29" i="9"/>
  <c r="I29" i="7"/>
  <c r="H16" i="7"/>
  <c r="G16" i="7" s="1"/>
  <c r="H17" i="7"/>
  <c r="G17" i="7" s="1"/>
  <c r="H18" i="7"/>
  <c r="G18" i="7" s="1"/>
  <c r="H19" i="7"/>
  <c r="H20" i="7"/>
  <c r="H15" i="7"/>
  <c r="G15" i="7" s="1"/>
  <c r="I18" i="7"/>
  <c r="E16" i="7"/>
  <c r="E17" i="7"/>
  <c r="E18" i="7"/>
  <c r="E19" i="7"/>
  <c r="B10" i="7"/>
  <c r="E15" i="7"/>
  <c r="L4" i="7"/>
  <c r="G20" i="7" l="1"/>
  <c r="G10" i="7" s="1"/>
  <c r="H26" i="7"/>
  <c r="I30" i="7" s="1"/>
  <c r="C29" i="7" s="1"/>
  <c r="C30" i="16"/>
  <c r="C31" i="16" s="1"/>
  <c r="K20" i="16"/>
  <c r="C30" i="15"/>
  <c r="C31" i="15" s="1"/>
  <c r="K20" i="15"/>
  <c r="C30" i="12"/>
  <c r="C31" i="12" s="1"/>
  <c r="K20" i="12"/>
  <c r="C30" i="9"/>
  <c r="C31" i="9" s="1"/>
  <c r="K20" i="9"/>
  <c r="G19" i="7"/>
  <c r="I19" i="7" s="1"/>
  <c r="K19" i="7" s="1"/>
  <c r="K18" i="7"/>
  <c r="I17" i="7"/>
  <c r="K17" i="7" s="1"/>
  <c r="I16" i="7"/>
  <c r="K16" i="7" s="1"/>
  <c r="I15" i="7"/>
  <c r="K15" i="7" s="1"/>
  <c r="E20" i="7"/>
  <c r="B12" i="28" l="1"/>
  <c r="I20" i="7"/>
  <c r="C30" i="7"/>
  <c r="C31" i="7" s="1"/>
  <c r="B3" i="28" s="1"/>
  <c r="K20" i="7"/>
</calcChain>
</file>

<file path=xl/connections.xml><?xml version="1.0" encoding="utf-8"?>
<connections xmlns="http://schemas.openxmlformats.org/spreadsheetml/2006/main">
  <connection id="1" name="20forward.csv" type="4" refreshedVersion="0" background="1">
    <webPr xml="1" sourceData="1" url="C:\Users\hp\Downloads\PlotDigitizer_2.6.9_Windows\PlotDigitizer_Windows\20forward.csv.xml" htmlTables="1" htmlFormat="all"/>
  </connection>
</connections>
</file>

<file path=xl/sharedStrings.xml><?xml version="1.0" encoding="utf-8"?>
<sst xmlns="http://schemas.openxmlformats.org/spreadsheetml/2006/main" count="2788" uniqueCount="75">
  <si>
    <t>dx</t>
  </si>
  <si>
    <t>dy</t>
  </si>
  <si>
    <t xml:space="preserve">Guide vane angle </t>
  </si>
  <si>
    <t>deg</t>
  </si>
  <si>
    <t>Air Density</t>
  </si>
  <si>
    <t>kg/m^3</t>
  </si>
  <si>
    <t>Hub ratio</t>
  </si>
  <si>
    <t>Flow rate</t>
  </si>
  <si>
    <t>m^3/sec</t>
  </si>
  <si>
    <t>Inner diameter</t>
  </si>
  <si>
    <t>m</t>
  </si>
  <si>
    <t>Cross sectional area</t>
  </si>
  <si>
    <t>m/s</t>
  </si>
  <si>
    <t>m^2</t>
  </si>
  <si>
    <t>Flow coeff</t>
  </si>
  <si>
    <t>u</t>
  </si>
  <si>
    <t>Caf</t>
  </si>
  <si>
    <t>Forward Input coeff</t>
  </si>
  <si>
    <t>Flow coeff forward</t>
  </si>
  <si>
    <r>
      <t>F</t>
    </r>
    <r>
      <rPr>
        <sz val="11"/>
        <color theme="1"/>
        <rFont val="Calibri"/>
        <family val="2"/>
        <scheme val="minor"/>
      </rPr>
      <t>f</t>
    </r>
  </si>
  <si>
    <t>pressure drop</t>
  </si>
  <si>
    <t>▲pf</t>
  </si>
  <si>
    <t>Car</t>
  </si>
  <si>
    <r>
      <t>F</t>
    </r>
    <r>
      <rPr>
        <sz val="11"/>
        <color theme="1"/>
        <rFont val="Calibri"/>
        <family val="2"/>
        <scheme val="minor"/>
      </rPr>
      <t>r</t>
    </r>
  </si>
  <si>
    <t>▲pr</t>
  </si>
  <si>
    <r>
      <t>y = -0.3692x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+ 3.2334x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- 9.9211x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+ 11.101x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+ 2.5501x - 0.4597</t>
    </r>
  </si>
  <si>
    <t>tangential velo</t>
  </si>
  <si>
    <t>y= -0.3357x5 + 3.0338x4 - 9.8999x3 + 13.149x2 - 2.1762x - 0.1569</t>
  </si>
  <si>
    <t xml:space="preserve">Ctf </t>
  </si>
  <si>
    <r>
      <t>y = 0.0849x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- 0.7271x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+ 1.9264x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- 1.0196x - 0.0848</t>
    </r>
  </si>
  <si>
    <t xml:space="preserve">Ctr </t>
  </si>
  <si>
    <t>Po</t>
  </si>
  <si>
    <t>Pi</t>
  </si>
  <si>
    <t>effi</t>
  </si>
  <si>
    <t>mean radius</t>
  </si>
  <si>
    <t>tangential velo u</t>
  </si>
  <si>
    <t>Axial flow velo v</t>
  </si>
  <si>
    <t>w</t>
  </si>
  <si>
    <r>
      <t>y= -1.2126x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+ 9.7809x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- 26.612x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+ 24.413x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+ 7.4154x + 0.3595</t>
    </r>
  </si>
  <si>
    <t>Backward Input coeff</t>
  </si>
  <si>
    <t>Flow coeff reverse</t>
  </si>
  <si>
    <t>▲p</t>
  </si>
  <si>
    <t>Tof</t>
  </si>
  <si>
    <t>Tor</t>
  </si>
  <si>
    <t>F</t>
  </si>
  <si>
    <t>y = -0.3078x6 + 2.2651x5 - 4.751x4 + 0.2832x3 + 5.9876x2 + 3.6672x - 0.2951</t>
  </si>
  <si>
    <t>y = 0.9808x6 - 9.1296x5 + 32.097x4 - 52.719x3 + 35.366x2 + 6.8355x + 0.7557</t>
  </si>
  <si>
    <t>y = -0.266x6 + 1.8555x5 - 3.4393x4 - 1.4822x3 + 8.492x2 - 1.321x - 0.0869</t>
  </si>
  <si>
    <t>y= -0.129x6 + 1.0756x5 - 3.0752x4 + 3.1771x3 + 0.0649x2 - 0.7917x - 0.1795</t>
  </si>
  <si>
    <t>rad/sec</t>
  </si>
  <si>
    <t>phi</t>
  </si>
  <si>
    <t>efficiency of the twin turbine without fluidic diode</t>
  </si>
  <si>
    <t>Using Nozzle type</t>
  </si>
  <si>
    <t>Q</t>
  </si>
  <si>
    <t>D/L</t>
  </si>
  <si>
    <t xml:space="preserve">L </t>
  </si>
  <si>
    <t>mm</t>
  </si>
  <si>
    <t>Db</t>
  </si>
  <si>
    <t>Angle</t>
  </si>
  <si>
    <t>Ds</t>
  </si>
  <si>
    <t xml:space="preserve">Vb </t>
  </si>
  <si>
    <t>Vs</t>
  </si>
  <si>
    <t>Head loss</t>
  </si>
  <si>
    <t>Pa</t>
  </si>
  <si>
    <t>velo head</t>
  </si>
  <si>
    <t>m3/s</t>
  </si>
  <si>
    <t>p2-p1</t>
  </si>
  <si>
    <t>p1-p2</t>
  </si>
  <si>
    <t>.</t>
  </si>
  <si>
    <t>y = 1.8555x5 - 3.4393x4 - 1.4822x3 + 8.492x2 - 1.321x - 0.0869</t>
  </si>
  <si>
    <t>D/L=1 and 5deg</t>
  </si>
  <si>
    <t>D/L=0.8 and 5deg</t>
  </si>
  <si>
    <t>D/L=0.6 and 5deg</t>
  </si>
  <si>
    <t>D/L=0.5 and 5deg</t>
  </si>
  <si>
    <t>Diodicity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</si>
</sst>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">
        <xsd:complexType>
          <xsd:sequence minOccurs="0">
            <xsd:element minOccurs="0" nillable="true" name="image" form="unqualified">
              <xsd:complexType>
                <xsd:attribute name="file" form="unqualified" type="xsd:string"/>
              </xsd:complexType>
            </xsd:element>
            <xsd:element minOccurs="0" nillable="true" name="axesnames" form="unqualified">
              <xsd:complexType>
                <xsd:attribute name="x" form="unqualified" type="xsd:string"/>
                <xsd:attribute name="y" form="unqualified" type="xsd:string"/>
              </xsd:complexType>
            </xsd:element>
            <xsd:element minOccurs="0" nillable="true" name="calibpoints" form="unqualified">
              <xsd:complexType>
                <xsd:attribute name="minXaxisX" form="unqualified" type="xsd:double"/>
                <xsd:attribute name="minXaxisY" form="unqualified" type="xsd:double"/>
                <xsd:attribute name="maxXaxisX" form="unqualified" type="xsd:double"/>
                <xsd:attribute name="maxXaxisY" form="unqualified" type="xsd:double"/>
                <xsd:attribute name="minYaxisX" form="unqualified" type="xsd:double"/>
                <xsd:attribute name="minYaxisY" form="unqualified" type="xsd:double"/>
                <xsd:attribute name="maxYaxisX" form="unqualified" type="xsd:double"/>
                <xsd:attribute name="maxYaxisY" form="unqualified" type="xsd:double"/>
                <xsd:attribute name="aX1" form="unqualified" type="xsd:double"/>
                <xsd:attribute name="aX2" form="unqualified" type="xsd:double"/>
                <xsd:attribute name="aY1" form="unqualified" type="xsd:double"/>
                <xsd:attribute name="aY2" form="unqualified" type="xsd:double"/>
                <xsd:attribute name="isXLog" form="unqualified" type="xsd:boolean"/>
                <xsd:attribute name="isYLog" form="unqualified" type="xsd:boolean"/>
              </xsd:complexType>
            </xsd:element>
            <xsd:element minOccurs="0" maxOccurs="unbounded" nillable="true" name="point" form="unqualified">
              <xsd:complexType>
                <xsd:attribute name="n" form="unqualified" type="xsd:integer"/>
                <xsd:attribute name="x" form="unqualified" type="xsd:double"/>
                <xsd:attribute name="y" form="unqualified" type="xsd:double"/>
                <xsd:attribute name="dx" form="unqualified" type="xsd:double"/>
                <xsd:attribute name="dy" form="unqualified" type="xsd:double"/>
              </xsd:complexType>
            </xsd:element>
          </xsd:sequence>
        </xsd:complexType>
      </xsd:element>
    </xsd:schema>
  </Schema>
  <Map ID="1" Name="data_Map" RootElement="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xmlMaps" Target="xmlMap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9253543307086615"/>
                  <c:y val="0.38921952464275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forward20Canew!$A$2:$A$15</c:f>
              <c:numCache>
                <c:formatCode>General</c:formatCode>
                <c:ptCount val="14"/>
                <c:pt idx="0">
                  <c:v>1.2461059190031154E-2</c:v>
                </c:pt>
                <c:pt idx="1">
                  <c:v>0.22429906542056077</c:v>
                </c:pt>
                <c:pt idx="2">
                  <c:v>0.36137071651090336</c:v>
                </c:pt>
                <c:pt idx="3">
                  <c:v>0.46105919003115259</c:v>
                </c:pt>
                <c:pt idx="4">
                  <c:v>0.57320872274143297</c:v>
                </c:pt>
                <c:pt idx="5">
                  <c:v>0.66043613707165105</c:v>
                </c:pt>
                <c:pt idx="6">
                  <c:v>0.76012461059190028</c:v>
                </c:pt>
                <c:pt idx="7">
                  <c:v>0.82242990654205606</c:v>
                </c:pt>
                <c:pt idx="8">
                  <c:v>0.95950155763239875</c:v>
                </c:pt>
                <c:pt idx="9">
                  <c:v>1.1214953271028039</c:v>
                </c:pt>
                <c:pt idx="10">
                  <c:v>1.333333333333333</c:v>
                </c:pt>
                <c:pt idx="11">
                  <c:v>1.6822429906542054</c:v>
                </c:pt>
                <c:pt idx="12">
                  <c:v>2.2429906542056073</c:v>
                </c:pt>
                <c:pt idx="13">
                  <c:v>3.3769470404984419</c:v>
                </c:pt>
              </c:numCache>
            </c:numRef>
          </c:xVal>
          <c:yVal>
            <c:numRef>
              <c:f>forward20Canew!$B$2:$B$15</c:f>
              <c:numCache>
                <c:formatCode>General</c:formatCode>
                <c:ptCount val="14"/>
                <c:pt idx="0">
                  <c:v>-0.26153846153845706</c:v>
                </c:pt>
                <c:pt idx="1">
                  <c:v>0.8461538461538467</c:v>
                </c:pt>
                <c:pt idx="2">
                  <c:v>1.815384615384616</c:v>
                </c:pt>
                <c:pt idx="3">
                  <c:v>2.5076923076923094</c:v>
                </c:pt>
                <c:pt idx="4">
                  <c:v>3.3384615384615408</c:v>
                </c:pt>
                <c:pt idx="5">
                  <c:v>4.1692307692307722</c:v>
                </c:pt>
                <c:pt idx="6">
                  <c:v>4.861538461538462</c:v>
                </c:pt>
                <c:pt idx="7">
                  <c:v>5.6923076923076934</c:v>
                </c:pt>
                <c:pt idx="8">
                  <c:v>6.6615384615384627</c:v>
                </c:pt>
                <c:pt idx="9">
                  <c:v>7.6307692307692321</c:v>
                </c:pt>
                <c:pt idx="10">
                  <c:v>8.6000000000000014</c:v>
                </c:pt>
                <c:pt idx="11">
                  <c:v>9.7076923076923087</c:v>
                </c:pt>
                <c:pt idx="12">
                  <c:v>10.400000000000002</c:v>
                </c:pt>
                <c:pt idx="13">
                  <c:v>11.784615384615385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4288"/>
        <c:axId val="335073504"/>
      </c:scatterChart>
      <c:valAx>
        <c:axId val="3350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3504"/>
        <c:crosses val="autoZero"/>
        <c:crossBetween val="midCat"/>
      </c:valAx>
      <c:valAx>
        <c:axId val="3350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8019903762029749"/>
                  <c:y val="0.49032407407407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reverse20Canew!$A$2:$A$15</c:f>
              <c:numCache>
                <c:formatCode>General</c:formatCode>
                <c:ptCount val="14"/>
                <c:pt idx="0">
                  <c:v>0.13973781961832521</c:v>
                </c:pt>
                <c:pt idx="1">
                  <c:v>0.24048269491558727</c:v>
                </c:pt>
                <c:pt idx="2">
                  <c:v>0.34118826280930026</c:v>
                </c:pt>
                <c:pt idx="3">
                  <c:v>0.41693362944910672</c:v>
                </c:pt>
                <c:pt idx="4">
                  <c:v>0.51767850474636889</c:v>
                </c:pt>
                <c:pt idx="5">
                  <c:v>0.60588431831135392</c:v>
                </c:pt>
                <c:pt idx="6">
                  <c:v>0.74424637880544797</c:v>
                </c:pt>
                <c:pt idx="7">
                  <c:v>0.8951868084353688</c:v>
                </c:pt>
                <c:pt idx="8">
                  <c:v>1.0460486232581907</c:v>
                </c:pt>
                <c:pt idx="9">
                  <c:v>1.1968318232739135</c:v>
                </c:pt>
                <c:pt idx="10">
                  <c:v>1.3851929010829189</c:v>
                </c:pt>
                <c:pt idx="11">
                  <c:v>1.6989839036182466</c:v>
                </c:pt>
                <c:pt idx="12">
                  <c:v>2.2633596037813724</c:v>
                </c:pt>
                <c:pt idx="13">
                  <c:v>3.4295709596902584</c:v>
                </c:pt>
              </c:numCache>
            </c:numRef>
          </c:xVal>
          <c:yVal>
            <c:numRef>
              <c:f>reverse20Canew!$B$2:$B$15</c:f>
              <c:numCache>
                <c:formatCode>General</c:formatCode>
                <c:ptCount val="14"/>
                <c:pt idx="0">
                  <c:v>2.3157970303545135</c:v>
                </c:pt>
                <c:pt idx="1">
                  <c:v>3.8237834862824371</c:v>
                </c:pt>
                <c:pt idx="2">
                  <c:v>5.1943670060661127</c:v>
                </c:pt>
                <c:pt idx="3">
                  <c:v>6.9780207946972297</c:v>
                </c:pt>
                <c:pt idx="4">
                  <c:v>8.4860072506251534</c:v>
                </c:pt>
                <c:pt idx="5">
                  <c:v>9.9944244367604291</c:v>
                </c:pt>
                <c:pt idx="6">
                  <c:v>11.501118702066307</c:v>
                </c:pt>
                <c:pt idx="7">
                  <c:v>13.144785173309081</c:v>
                </c:pt>
                <c:pt idx="8">
                  <c:v>14.513645772263366</c:v>
                </c:pt>
                <c:pt idx="9">
                  <c:v>15.607700498929155</c:v>
                </c:pt>
                <c:pt idx="10">
                  <c:v>16.563060098828654</c:v>
                </c:pt>
                <c:pt idx="11">
                  <c:v>17.651515332798912</c:v>
                </c:pt>
                <c:pt idx="12">
                  <c:v>18.044341281900955</c:v>
                </c:pt>
                <c:pt idx="13">
                  <c:v>18.279089244906018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5464"/>
        <c:axId val="335075856"/>
      </c:scatterChart>
      <c:valAx>
        <c:axId val="33507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5856"/>
        <c:crosses val="autoZero"/>
        <c:crossBetween val="midCat"/>
      </c:valAx>
      <c:valAx>
        <c:axId val="3350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890069991251094"/>
                  <c:y val="-0.20408063575386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forward20Ctnew!$A$2:$A$22</c:f>
              <c:numCache>
                <c:formatCode>General</c:formatCode>
                <c:ptCount val="21"/>
                <c:pt idx="0">
                  <c:v>-2.2126255519433258E-2</c:v>
                </c:pt>
                <c:pt idx="1">
                  <c:v>5.2559561356688933E-2</c:v>
                </c:pt>
                <c:pt idx="2">
                  <c:v>0.10240186326362277</c:v>
                </c:pt>
                <c:pt idx="3">
                  <c:v>0.18970352758503572</c:v>
                </c:pt>
                <c:pt idx="4">
                  <c:v>0.25223931292153923</c:v>
                </c:pt>
                <c:pt idx="5">
                  <c:v>0.31493037022660009</c:v>
                </c:pt>
                <c:pt idx="6">
                  <c:v>0.40254257848512776</c:v>
                </c:pt>
                <c:pt idx="7">
                  <c:v>0.46523363579018895</c:v>
                </c:pt>
                <c:pt idx="8">
                  <c:v>0.54030763258770431</c:v>
                </c:pt>
                <c:pt idx="9">
                  <c:v>0.59053811441603199</c:v>
                </c:pt>
                <c:pt idx="10">
                  <c:v>0.61584744529089219</c:v>
                </c:pt>
                <c:pt idx="11">
                  <c:v>0.67869377456451074</c:v>
                </c:pt>
                <c:pt idx="12">
                  <c:v>0.74146246785385039</c:v>
                </c:pt>
                <c:pt idx="13">
                  <c:v>0.8043864331117474</c:v>
                </c:pt>
                <c:pt idx="14">
                  <c:v>0.82954049201805047</c:v>
                </c:pt>
                <c:pt idx="15">
                  <c:v>0.94253966713571757</c:v>
                </c:pt>
                <c:pt idx="16">
                  <c:v>1.118152263574167</c:v>
                </c:pt>
                <c:pt idx="17">
                  <c:v>1.3311465864428167</c:v>
                </c:pt>
                <c:pt idx="18">
                  <c:v>1.6690572080159158</c:v>
                </c:pt>
                <c:pt idx="19">
                  <c:v>2.2190305206463199</c:v>
                </c:pt>
                <c:pt idx="20">
                  <c:v>3.3792614876995479</c:v>
                </c:pt>
              </c:numCache>
            </c:numRef>
          </c:xVal>
          <c:yVal>
            <c:numRef>
              <c:f>forward20Ctnew!$B$2:$B$22</c:f>
              <c:numCache>
                <c:formatCode>General</c:formatCode>
                <c:ptCount val="21"/>
                <c:pt idx="0">
                  <c:v>-6.8343219984962289E-2</c:v>
                </c:pt>
                <c:pt idx="1">
                  <c:v>-0.12398696632968509</c:v>
                </c:pt>
                <c:pt idx="2">
                  <c:v>-0.12532375302865795</c:v>
                </c:pt>
                <c:pt idx="3">
                  <c:v>-7.4024563455594716E-2</c:v>
                </c:pt>
                <c:pt idx="4">
                  <c:v>8.5220152059486409E-2</c:v>
                </c:pt>
                <c:pt idx="5">
                  <c:v>0.35174200016709811</c:v>
                </c:pt>
                <c:pt idx="6">
                  <c:v>0.6175954549252225</c:v>
                </c:pt>
                <c:pt idx="7">
                  <c:v>0.8841173030328342</c:v>
                </c:pt>
                <c:pt idx="8">
                  <c:v>1.0966663881694387</c:v>
                </c:pt>
                <c:pt idx="9">
                  <c:v>1.3635224329517914</c:v>
                </c:pt>
                <c:pt idx="10">
                  <c:v>1.6310468710836332</c:v>
                </c:pt>
                <c:pt idx="11">
                  <c:v>2.0048458517837737</c:v>
                </c:pt>
                <c:pt idx="12">
                  <c:v>2.3250062661876516</c:v>
                </c:pt>
                <c:pt idx="13">
                  <c:v>2.7524438131840583</c:v>
                </c:pt>
                <c:pt idx="14">
                  <c:v>2.9126911187233695</c:v>
                </c:pt>
                <c:pt idx="15">
                  <c:v>3.4997075779095983</c:v>
                </c:pt>
                <c:pt idx="16">
                  <c:v>4.2996073189071762</c:v>
                </c:pt>
                <c:pt idx="17">
                  <c:v>5.098504469880524</c:v>
                </c:pt>
                <c:pt idx="18">
                  <c:v>6.1086139192915025</c:v>
                </c:pt>
                <c:pt idx="19">
                  <c:v>7.2739577241206455</c:v>
                </c:pt>
                <c:pt idx="20">
                  <c:v>8.2083716267023146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1936"/>
        <c:axId val="416319752"/>
      </c:scatterChart>
      <c:valAx>
        <c:axId val="3350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19752"/>
        <c:crosses val="autoZero"/>
        <c:crossBetween val="midCat"/>
      </c:valAx>
      <c:valAx>
        <c:axId val="41631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068591426071742"/>
                  <c:y val="-0.22019211140274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reverse20Ctnew!$A$2:$A$16</c:f>
              <c:numCache>
                <c:formatCode>General</c:formatCode>
                <c:ptCount val="15"/>
                <c:pt idx="0">
                  <c:v>1.1110575300188108E-2</c:v>
                </c:pt>
                <c:pt idx="1">
                  <c:v>9.8143415151661251E-2</c:v>
                </c:pt>
                <c:pt idx="2">
                  <c:v>0.20998215749626281</c:v>
                </c:pt>
                <c:pt idx="3">
                  <c:v>0.29697641896127702</c:v>
                </c:pt>
                <c:pt idx="4">
                  <c:v>0.40873800453296061</c:v>
                </c:pt>
                <c:pt idx="5">
                  <c:v>0.49565510922505684</c:v>
                </c:pt>
                <c:pt idx="6">
                  <c:v>0.61983893523653377</c:v>
                </c:pt>
                <c:pt idx="7">
                  <c:v>0.75648358007426342</c:v>
                </c:pt>
                <c:pt idx="8">
                  <c:v>0.84332352799344179</c:v>
                </c:pt>
                <c:pt idx="9">
                  <c:v>0.94262429473887266</c:v>
                </c:pt>
                <c:pt idx="10">
                  <c:v>1.128765009403482</c:v>
                </c:pt>
                <c:pt idx="11">
                  <c:v>1.3149828808410091</c:v>
                </c:pt>
                <c:pt idx="12">
                  <c:v>1.6626512996093941</c:v>
                </c:pt>
                <c:pt idx="13">
                  <c:v>2.2586873704007333</c:v>
                </c:pt>
                <c:pt idx="14">
                  <c:v>3.3764189612769453</c:v>
                </c:pt>
              </c:numCache>
            </c:numRef>
          </c:xVal>
          <c:yVal>
            <c:numRef>
              <c:f>reverse20Ctnew!$B$2:$B$16</c:f>
              <c:numCache>
                <c:formatCode>General</c:formatCode>
                <c:ptCount val="15"/>
                <c:pt idx="0">
                  <c:v>-0.16906354515050381</c:v>
                </c:pt>
                <c:pt idx="1">
                  <c:v>-0.27558528428093609</c:v>
                </c:pt>
                <c:pt idx="2">
                  <c:v>-0.32792642140468153</c:v>
                </c:pt>
                <c:pt idx="3">
                  <c:v>-0.38060200668896371</c:v>
                </c:pt>
                <c:pt idx="4">
                  <c:v>-0.32525083612040184</c:v>
                </c:pt>
                <c:pt idx="5">
                  <c:v>-0.27023411371237316</c:v>
                </c:pt>
                <c:pt idx="6">
                  <c:v>-0.21471571906354647</c:v>
                </c:pt>
                <c:pt idx="7">
                  <c:v>-0.2128762541806033</c:v>
                </c:pt>
                <c:pt idx="8">
                  <c:v>-5.0167224080269079E-2</c:v>
                </c:pt>
                <c:pt idx="9">
                  <c:v>5.8862876254179852E-2</c:v>
                </c:pt>
                <c:pt idx="10">
                  <c:v>0.330602006688963</c:v>
                </c:pt>
                <c:pt idx="11">
                  <c:v>0.49464882943143706</c:v>
                </c:pt>
                <c:pt idx="12">
                  <c:v>0.7147157190635447</c:v>
                </c:pt>
                <c:pt idx="13">
                  <c:v>1.045819397993311</c:v>
                </c:pt>
                <c:pt idx="14">
                  <c:v>1.437792642140467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13872"/>
        <c:axId val="416315048"/>
      </c:scatterChart>
      <c:valAx>
        <c:axId val="4163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15048"/>
        <c:crosses val="autoZero"/>
        <c:crossBetween val="midCat"/>
      </c:valAx>
      <c:valAx>
        <c:axId val="41631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Flow Coefficient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efficiency of the twin turbine without fluidic diode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plots!$A$3:$A$12</c:f>
              <c:numCache>
                <c:formatCode>General</c:formatCode>
                <c:ptCount val="10"/>
                <c:pt idx="0">
                  <c:v>0.48099999999999998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1.2</c:v>
                </c:pt>
                <c:pt idx="7">
                  <c:v>1.6</c:v>
                </c:pt>
                <c:pt idx="8">
                  <c:v>2.1</c:v>
                </c:pt>
                <c:pt idx="9">
                  <c:v>2.6</c:v>
                </c:pt>
              </c:numCache>
            </c:numRef>
          </c:xVal>
          <c:yVal>
            <c:numRef>
              <c:f>plots!$B$3:$B$12</c:f>
              <c:numCache>
                <c:formatCode>General</c:formatCode>
                <c:ptCount val="10"/>
                <c:pt idx="0">
                  <c:v>0.1720134342008422</c:v>
                </c:pt>
                <c:pt idx="1">
                  <c:v>0.25980434659521273</c:v>
                </c:pt>
                <c:pt idx="2">
                  <c:v>0.27926109919627029</c:v>
                </c:pt>
                <c:pt idx="3">
                  <c:v>0.33376343590941504</c:v>
                </c:pt>
                <c:pt idx="4">
                  <c:v>0.31162102853760815</c:v>
                </c:pt>
                <c:pt idx="5">
                  <c:v>0.25469518473207053</c:v>
                </c:pt>
                <c:pt idx="6">
                  <c:v>0.22108331977486756</c:v>
                </c:pt>
                <c:pt idx="7">
                  <c:v>0.16023206355573294</c:v>
                </c:pt>
                <c:pt idx="8">
                  <c:v>0.10720808548000928</c:v>
                </c:pt>
                <c:pt idx="9">
                  <c:v>7.3383408404839631E-2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18576"/>
        <c:axId val="416316224"/>
      </c:scatterChart>
      <c:valAx>
        <c:axId val="4163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16224"/>
        <c:crosses val="autoZero"/>
        <c:crossBetween val="midCat"/>
      </c:valAx>
      <c:valAx>
        <c:axId val="4163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1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7779090113735785"/>
          <c:y val="0.21626502022234809"/>
          <c:w val="0.31083486439195102"/>
          <c:h val="0.191689103378206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4</xdr:row>
      <xdr:rowOff>101600</xdr:rowOff>
    </xdr:from>
    <xdr:to>
      <xdr:col>12</xdr:col>
      <xdr:colOff>492125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4</xdr:row>
      <xdr:rowOff>101600</xdr:rowOff>
    </xdr:from>
    <xdr:to>
      <xdr:col>12</xdr:col>
      <xdr:colOff>536575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101600</xdr:rowOff>
    </xdr:from>
    <xdr:to>
      <xdr:col>12</xdr:col>
      <xdr:colOff>447675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4</xdr:row>
      <xdr:rowOff>101600</xdr:rowOff>
    </xdr:from>
    <xdr:to>
      <xdr:col>12</xdr:col>
      <xdr:colOff>492125</xdr:colOff>
      <xdr:row>19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</xdr:colOff>
      <xdr:row>9</xdr:row>
      <xdr:rowOff>146050</xdr:rowOff>
    </xdr:from>
    <xdr:to>
      <xdr:col>15</xdr:col>
      <xdr:colOff>358775</xdr:colOff>
      <xdr:row>23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16" displayName="Table16" ref="A1:B15" totalsRowShown="0">
  <autoFilter ref="A1:B15"/>
  <tableColumns count="2">
    <tableColumn id="21" name="dx"/>
    <tableColumn id="22" name="d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17" displayName="Table17" ref="A1:B15" totalsRowShown="0">
  <autoFilter ref="A1:B15"/>
  <tableColumns count="2">
    <tableColumn id="21" name="dx"/>
    <tableColumn id="22" name="d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1" displayName="Table1" ref="A1:B22" totalsRowShown="0">
  <autoFilter ref="A1:B22"/>
  <tableColumns count="2">
    <tableColumn id="21" name="dx"/>
    <tableColumn id="22" name="d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111" displayName="Table111" ref="A1:B16" totalsRowShown="0">
  <autoFilter ref="A1:B16"/>
  <tableColumns count="2">
    <tableColumn id="21" name="dx"/>
    <tableColumn id="22" name="d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O16" sqref="O16"/>
    </sheetView>
  </sheetViews>
  <sheetFormatPr defaultRowHeight="14.5" x14ac:dyDescent="0.35"/>
  <cols>
    <col min="1" max="1" width="11.81640625" bestFit="1" customWidth="1"/>
    <col min="2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1.2461059190031154E-2</v>
      </c>
      <c r="B2">
        <v>-0.26153846153845706</v>
      </c>
    </row>
    <row r="3" spans="1:2" x14ac:dyDescent="0.35">
      <c r="A3">
        <v>0.22429906542056077</v>
      </c>
      <c r="B3">
        <v>0.8461538461538467</v>
      </c>
    </row>
    <row r="4" spans="1:2" x14ac:dyDescent="0.35">
      <c r="A4">
        <v>0.36137071651090336</v>
      </c>
      <c r="B4">
        <v>1.815384615384616</v>
      </c>
    </row>
    <row r="5" spans="1:2" x14ac:dyDescent="0.35">
      <c r="A5">
        <v>0.46105919003115259</v>
      </c>
      <c r="B5">
        <v>2.5076923076923094</v>
      </c>
    </row>
    <row r="6" spans="1:2" x14ac:dyDescent="0.35">
      <c r="A6">
        <v>0.57320872274143297</v>
      </c>
      <c r="B6">
        <v>3.3384615384615408</v>
      </c>
    </row>
    <row r="7" spans="1:2" x14ac:dyDescent="0.35">
      <c r="A7">
        <v>0.66043613707165105</v>
      </c>
      <c r="B7">
        <v>4.1692307692307722</v>
      </c>
    </row>
    <row r="8" spans="1:2" x14ac:dyDescent="0.35">
      <c r="A8">
        <v>0.76012461059190028</v>
      </c>
      <c r="B8">
        <v>4.861538461538462</v>
      </c>
    </row>
    <row r="9" spans="1:2" x14ac:dyDescent="0.35">
      <c r="A9">
        <v>0.82242990654205606</v>
      </c>
      <c r="B9">
        <v>5.6923076923076934</v>
      </c>
    </row>
    <row r="10" spans="1:2" x14ac:dyDescent="0.35">
      <c r="A10">
        <v>0.95950155763239875</v>
      </c>
      <c r="B10">
        <v>6.6615384615384627</v>
      </c>
    </row>
    <row r="11" spans="1:2" x14ac:dyDescent="0.35">
      <c r="A11">
        <v>1.1214953271028039</v>
      </c>
      <c r="B11">
        <v>7.6307692307692321</v>
      </c>
    </row>
    <row r="12" spans="1:2" x14ac:dyDescent="0.35">
      <c r="A12">
        <v>1.333333333333333</v>
      </c>
      <c r="B12">
        <v>8.6000000000000014</v>
      </c>
    </row>
    <row r="13" spans="1:2" x14ac:dyDescent="0.35">
      <c r="A13">
        <v>1.6822429906542054</v>
      </c>
      <c r="B13">
        <v>9.7076923076923087</v>
      </c>
    </row>
    <row r="14" spans="1:2" x14ac:dyDescent="0.35">
      <c r="A14">
        <v>2.2429906542056073</v>
      </c>
      <c r="B14">
        <v>10.400000000000002</v>
      </c>
    </row>
    <row r="15" spans="1:2" x14ac:dyDescent="0.35">
      <c r="A15">
        <v>3.3769470404984419</v>
      </c>
      <c r="B15">
        <v>11.784615384615385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I11" workbookViewId="0">
      <selection activeCell="C15" sqref="C15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1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9.7158323616068305</v>
      </c>
      <c r="R3" t="s">
        <v>63</v>
      </c>
      <c r="T3" t="s">
        <v>59</v>
      </c>
      <c r="U3">
        <f>((U2/2)-Q2*TAN(X1*PI()/180))*2</f>
        <v>198.00544150755647</v>
      </c>
      <c r="V3" t="s">
        <v>56</v>
      </c>
      <c r="AC3" s="21" t="s">
        <v>66</v>
      </c>
      <c r="AD3">
        <f>AH7+AH6</f>
        <v>14.123622452171267</v>
      </c>
      <c r="AE3" t="s">
        <v>63</v>
      </c>
      <c r="AG3" t="s">
        <v>59</v>
      </c>
      <c r="AH3">
        <f>((AH2/2)-AD2*TAN(AK1*PI()/180))*2</f>
        <v>187.50680188444559</v>
      </c>
      <c r="AI3" t="s">
        <v>56</v>
      </c>
      <c r="AP3" s="21" t="s">
        <v>66</v>
      </c>
      <c r="AQ3">
        <f>AU7+AU6</f>
        <v>24.922492987198314</v>
      </c>
      <c r="AR3" t="s">
        <v>63</v>
      </c>
      <c r="AT3" t="s">
        <v>59</v>
      </c>
      <c r="AU3">
        <f>((AU2/2)-AQ2*TAN(AX1*PI()/180))*2</f>
        <v>170.00906917926079</v>
      </c>
      <c r="AV3" t="s">
        <v>56</v>
      </c>
      <c r="BC3" s="21" t="s">
        <v>66</v>
      </c>
      <c r="BD3">
        <f>BH7+BH6</f>
        <v>38.584806982102684</v>
      </c>
      <c r="BE3" t="s">
        <v>63</v>
      </c>
      <c r="BG3" t="s">
        <v>59</v>
      </c>
      <c r="BH3">
        <f>((BH2/2)-BD2*TAN(BK1*PI()/180))*2</f>
        <v>156.01088301511294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63.739484449849151</v>
      </c>
      <c r="P4" s="21" t="s">
        <v>67</v>
      </c>
      <c r="Q4">
        <f>U7-U6</f>
        <v>5.5670766812693735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8.0926971855998158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14.280344121250881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22.108716083880488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4.8713252386034203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5.4320945999372166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6.607804701126704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7.8467820112988873</v>
      </c>
      <c r="BI5" t="s">
        <v>12</v>
      </c>
    </row>
    <row r="6" spans="1:65" x14ac:dyDescent="0.35">
      <c r="G6" s="27" t="s">
        <v>35</v>
      </c>
      <c r="H6" s="27"/>
      <c r="I6">
        <f>I5/L2</f>
        <v>6.5014274138846133</v>
      </c>
      <c r="J6" t="s">
        <v>12</v>
      </c>
      <c r="Q6">
        <f>L4</f>
        <v>63.739484449849151</v>
      </c>
      <c r="T6" t="s">
        <v>62</v>
      </c>
      <c r="U6">
        <f>Q2*Q5*Q5*0.19*(U2^4-U3^4)/(4*(U2-U3)*U2^(4)*U3^(4)*(2*9.81*PI()*PI()/16))*10^12*1.2*9.81</f>
        <v>2.0743778401687285</v>
      </c>
      <c r="V6" t="s">
        <v>63</v>
      </c>
      <c r="AD6">
        <f>L4</f>
        <v>63.739484449849151</v>
      </c>
      <c r="AG6" t="s">
        <v>62</v>
      </c>
      <c r="AH6">
        <f>AD2*AD5*AD5*0.19*(AH2^4-AH3^4)/(4*(AH2-AH3)*AH2^(4)*AH3^(4)*(2*9.81*PI()*PI()/16))*10^12*1.2*9.81</f>
        <v>3.0154626332857251</v>
      </c>
      <c r="AI6" t="s">
        <v>63</v>
      </c>
      <c r="AQ6">
        <f>L4</f>
        <v>63.739484449849151</v>
      </c>
      <c r="AT6" t="s">
        <v>62</v>
      </c>
      <c r="AU6">
        <f>AQ2*AQ5*AQ5*0.19*(AU2^4-AU3^4)/(4*(AU2-AU3)*AU2^(4)*AU3^(4)*(2*9.81*PI()*PI()/16))*10^12*1.2*9.81</f>
        <v>5.3210744329737176</v>
      </c>
      <c r="AV6" t="s">
        <v>63</v>
      </c>
      <c r="BD6">
        <f>L4</f>
        <v>63.739484449849151</v>
      </c>
      <c r="BG6" t="s">
        <v>62</v>
      </c>
      <c r="BH6">
        <f>BD2*BD5*BD5*0.19*(BH2^4-BH3^4)/(4*(BH2-BH3)*BH2^(4)*BH3^(4)*(2*9.81*PI()*PI()/16))*10^12*1.2*9.81</f>
        <v>8.2380454491110964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7.641454521438102</v>
      </c>
      <c r="V7" t="s">
        <v>63</v>
      </c>
      <c r="AG7" t="s">
        <v>64</v>
      </c>
      <c r="AH7">
        <f>(AH5^2-AH4^2)*1.2/2</f>
        <v>11.108159818885541</v>
      </c>
      <c r="AI7" t="s">
        <v>63</v>
      </c>
      <c r="AT7" t="s">
        <v>64</v>
      </c>
      <c r="AU7">
        <f>(AU5^2-AU4^2)*1.2/2</f>
        <v>19.601418554224598</v>
      </c>
      <c r="AV7" t="s">
        <v>63</v>
      </c>
      <c r="BG7" t="s">
        <v>64</v>
      </c>
      <c r="BH7">
        <f>(BH5^2-BH4^2)*1.2/2</f>
        <v>30.346761532991586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4.2018236419419281</v>
      </c>
      <c r="F10" s="3" t="s">
        <v>22</v>
      </c>
      <c r="G10" s="8">
        <f>G20</f>
        <v>5.423545545875343</v>
      </c>
      <c r="H10" s="3"/>
      <c r="P10" s="21" t="s">
        <v>16</v>
      </c>
      <c r="Q10" s="10">
        <f>R20</f>
        <v>4.2001449891925935</v>
      </c>
      <c r="U10" s="21" t="s">
        <v>22</v>
      </c>
      <c r="V10" s="9">
        <f>V20</f>
        <v>5.4269576218847551</v>
      </c>
      <c r="W10" s="22"/>
      <c r="AC10" s="21" t="s">
        <v>16</v>
      </c>
      <c r="AD10" s="10">
        <f>AE20</f>
        <v>4.2471382141806204</v>
      </c>
      <c r="AH10" s="21" t="s">
        <v>22</v>
      </c>
      <c r="AI10" s="9">
        <f>AI20</f>
        <v>5.3314427275633269</v>
      </c>
      <c r="AJ10" s="22"/>
      <c r="AP10" s="21" t="s">
        <v>16</v>
      </c>
      <c r="AQ10" s="10">
        <f>AR20</f>
        <v>4.2806918140404537</v>
      </c>
      <c r="AU10" s="21" t="s">
        <v>22</v>
      </c>
      <c r="AV10" s="9">
        <f>AV20</f>
        <v>5.263254303293416</v>
      </c>
      <c r="AW10" s="22"/>
      <c r="BC10" s="21" t="s">
        <v>16</v>
      </c>
      <c r="BD10" s="10">
        <f>BE20</f>
        <v>4.3309980526533289</v>
      </c>
      <c r="BH10" s="21" t="s">
        <v>22</v>
      </c>
      <c r="BI10" s="9">
        <f>BI20</f>
        <v>5.1610471103001094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1</v>
      </c>
      <c r="B15">
        <v>6.5014274140000001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17.756387146704107</v>
      </c>
      <c r="G15">
        <f t="shared" ref="G15:G20" si="2" xml:space="preserve"> 0.9808*H15^6 - 9.1296*H15^5 + 32.097*H15^4 - 52.719*H15^3 + 35.366*H15^2 + 6.8355*H15 + 0.7557</f>
        <v>12.278666707200003</v>
      </c>
      <c r="H15">
        <f t="shared" ref="H15:H20" si="3">A15-D15</f>
        <v>0.8</v>
      </c>
      <c r="I15">
        <f t="shared" ref="I15:I20" si="4">1.2*B15^2*G15*(H15^2+1)/2</f>
        <v>510.6975163705531</v>
      </c>
      <c r="K15">
        <f t="shared" ref="K15:K20" si="5">E15-I15</f>
        <v>-492.94112922384898</v>
      </c>
      <c r="P15">
        <v>1</v>
      </c>
      <c r="Q15">
        <v>6.5014274140000001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Q$3</f>
        <v>27.472219508310936</v>
      </c>
      <c r="V15" s="12">
        <f t="shared" ref="V15:V20" si="7" xml:space="preserve"> 0.9808*W15^6 - 9.1296*W15^5 + 32.097*W15^4 - 52.719*W15^3 + 35.366*W15^2 + 6.8355*W15 + 0.7557</f>
        <v>12.278666707200003</v>
      </c>
      <c r="W15" s="12">
        <f t="shared" ref="W15:W20" si="8">P15-S15</f>
        <v>0.8</v>
      </c>
      <c r="X15" s="12">
        <f>1.2*Q15^2*V15*(W15^2+1)/2 + Q$3</f>
        <v>520.41334873215999</v>
      </c>
      <c r="Y15" s="12"/>
      <c r="Z15" s="12">
        <f t="shared" ref="Z15:Z20" si="9">T15-X15</f>
        <v>-492.94112922384903</v>
      </c>
      <c r="AC15">
        <v>1</v>
      </c>
      <c r="AD15">
        <v>6.5014274140000001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25.849084332303924</v>
      </c>
      <c r="AI15" s="12">
        <f t="shared" ref="AI15:AI20" si="11" xml:space="preserve"> 0.9808*AJ15^6 - 9.1296*AJ15^5 + 32.097*AJ15^4 - 52.719*AJ15^3 + 35.366*AJ15^2 + 6.8355*AJ15 + 0.7557</f>
        <v>12.278666707200003</v>
      </c>
      <c r="AJ15" s="12">
        <f t="shared" ref="AJ15:AJ20" si="12">AC15-AF15</f>
        <v>0.8</v>
      </c>
      <c r="AK15" s="12">
        <f>1.2*AD15^2*AI15*(AJ15^2+1)/2 + AD$3</f>
        <v>524.82113882272438</v>
      </c>
      <c r="AL15" s="12"/>
      <c r="AM15" s="12">
        <f t="shared" ref="AM15:AM20" si="13">AG15-AK15</f>
        <v>-498.97205449042048</v>
      </c>
      <c r="AP15">
        <v>1</v>
      </c>
      <c r="AQ15">
        <v>6.5014274140000001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32.036731267954991</v>
      </c>
      <c r="AV15" s="12">
        <f t="shared" ref="AV15:AV20" si="15" xml:space="preserve"> 0.9808*AW15^6 - 9.1296*AW15^5 + 32.097*AW15^4 - 52.719*AW15^3 + 35.366*AW15^2 + 6.8355*AW15 + 0.7557</f>
        <v>12.278666707200003</v>
      </c>
      <c r="AW15" s="12">
        <f t="shared" ref="AW15:AW20" si="16">AP15-AS15</f>
        <v>0.8</v>
      </c>
      <c r="AX15" s="12">
        <f>1.2*AQ15^2*AV15*(AW15^2+1)/2 + AQ$3</f>
        <v>535.62000935775143</v>
      </c>
      <c r="AY15" s="12"/>
      <c r="AZ15" s="12">
        <f t="shared" ref="AZ15:AZ20" si="17">AT15-AX15</f>
        <v>-503.58327808979641</v>
      </c>
      <c r="BC15">
        <v>1</v>
      </c>
      <c r="BD15">
        <v>6.5014274140000001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39.865103230584594</v>
      </c>
      <c r="BI15" s="12">
        <f t="shared" ref="BI15:BI20" si="19" xml:space="preserve"> 0.9808*BJ15^6 - 9.1296*BJ15^5 + 32.097*BJ15^4 - 52.719*BJ15^3 + 35.366*BJ15^2 + 6.8355*BJ15 + 0.7557</f>
        <v>12.278666707200003</v>
      </c>
      <c r="BJ15" s="12">
        <f t="shared" ref="BJ15:BJ20" si="20">BC15-BF15</f>
        <v>0.8</v>
      </c>
      <c r="BK15" s="12">
        <f>1.2*BD15^2*BI15*(BJ15^2+1)/2 + BD$3</f>
        <v>549.28232335265579</v>
      </c>
      <c r="BL15" s="12"/>
      <c r="BM15" s="12">
        <f t="shared" ref="BM15:BM20" si="21">BG15-BK15</f>
        <v>-509.41722012207117</v>
      </c>
    </row>
    <row r="16" spans="1:65" x14ac:dyDescent="0.35">
      <c r="A16">
        <v>1</v>
      </c>
      <c r="B16">
        <v>6.5014274140000001</v>
      </c>
      <c r="C16">
        <f t="shared" si="0"/>
        <v>2.0482290751999996</v>
      </c>
      <c r="D16">
        <v>0.4</v>
      </c>
      <c r="E16">
        <f t="shared" si="1"/>
        <v>60.256680463855616</v>
      </c>
      <c r="G16">
        <f t="shared" si="2"/>
        <v>9.6970697087999973</v>
      </c>
      <c r="H16">
        <f t="shared" si="3"/>
        <v>0.6</v>
      </c>
      <c r="I16">
        <f t="shared" si="4"/>
        <v>334.46302450733612</v>
      </c>
      <c r="K16">
        <f t="shared" si="5"/>
        <v>-274.2063440434805</v>
      </c>
      <c r="P16">
        <v>1</v>
      </c>
      <c r="Q16">
        <v>6.5014274140000001</v>
      </c>
      <c r="R16" s="12">
        <f t="shared" si="6"/>
        <v>1.1149964265880559</v>
      </c>
      <c r="S16" s="12">
        <v>0.27</v>
      </c>
      <c r="T16" s="12">
        <f t="shared" ref="T16:T20" si="22">(1.2*Q16^2*R16*(S16^2+1)/2) + Q$3</f>
        <v>40.054842532832403</v>
      </c>
      <c r="V16" s="12">
        <f t="shared" si="7"/>
        <v>11.454349758368966</v>
      </c>
      <c r="W16" s="12">
        <f t="shared" si="8"/>
        <v>0.73</v>
      </c>
      <c r="X16" s="12">
        <f t="shared" ref="X16:X20" si="23">1.2*Q16^2*V16*(W16^2+1)/2 + Q$3</f>
        <v>455.0160948257049</v>
      </c>
      <c r="Y16" s="12"/>
      <c r="Z16" s="12">
        <f t="shared" si="9"/>
        <v>-414.96125229287247</v>
      </c>
      <c r="AC16">
        <v>1</v>
      </c>
      <c r="AD16">
        <v>6.5014274140000001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38.431707356825385</v>
      </c>
      <c r="AI16" s="12">
        <f t="shared" si="11"/>
        <v>11.454349758368966</v>
      </c>
      <c r="AJ16" s="12">
        <f t="shared" si="12"/>
        <v>0.73</v>
      </c>
      <c r="AK16" s="12">
        <f t="shared" ref="AK16:AK20" si="25">1.2*AD16^2*AI16*(AJ16^2+1)/2 + AD$3</f>
        <v>459.42388491626934</v>
      </c>
      <c r="AL16" s="12"/>
      <c r="AM16" s="12">
        <f t="shared" si="13"/>
        <v>-420.99217755944397</v>
      </c>
      <c r="AP16">
        <v>1</v>
      </c>
      <c r="AQ16">
        <v>6.5014274140000001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44.619354292476451</v>
      </c>
      <c r="AV16" s="12">
        <f t="shared" si="15"/>
        <v>11.454349758368966</v>
      </c>
      <c r="AW16" s="12">
        <f t="shared" si="16"/>
        <v>0.73</v>
      </c>
      <c r="AX16" s="12">
        <f t="shared" ref="AX16:AX20" si="27">1.2*AQ16^2*AV16*(AW16^2+1)/2 + AQ$3</f>
        <v>470.22275545129639</v>
      </c>
      <c r="AY16" s="12"/>
      <c r="AZ16" s="12">
        <f t="shared" si="17"/>
        <v>-425.60340115881996</v>
      </c>
      <c r="BC16">
        <v>1</v>
      </c>
      <c r="BD16">
        <v>6.5014274140000001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52.447726255106062</v>
      </c>
      <c r="BI16" s="12">
        <f t="shared" si="19"/>
        <v>11.454349758368966</v>
      </c>
      <c r="BJ16" s="12">
        <f t="shared" si="20"/>
        <v>0.73</v>
      </c>
      <c r="BK16" s="12">
        <f t="shared" ref="BK16:BK20" si="29">1.2*BD16^2*BI16*(BJ16^2+1)/2 + BD$3</f>
        <v>483.88506944620076</v>
      </c>
      <c r="BL16" s="12"/>
      <c r="BM16" s="12">
        <f t="shared" si="21"/>
        <v>-431.43734319109467</v>
      </c>
    </row>
    <row r="17" spans="1:65" x14ac:dyDescent="0.35">
      <c r="A17">
        <v>1</v>
      </c>
      <c r="B17">
        <v>6.5014274140000001</v>
      </c>
      <c r="C17">
        <f t="shared" si="0"/>
        <v>4.5067694947999994</v>
      </c>
      <c r="D17">
        <v>0.7</v>
      </c>
      <c r="E17">
        <f t="shared" si="1"/>
        <v>170.30221680875502</v>
      </c>
      <c r="G17">
        <f t="shared" si="2"/>
        <v>4.8043927752000011</v>
      </c>
      <c r="H17">
        <f t="shared" si="3"/>
        <v>0.30000000000000004</v>
      </c>
      <c r="I17">
        <f t="shared" si="4"/>
        <v>132.81089087448603</v>
      </c>
      <c r="K17">
        <f t="shared" si="5"/>
        <v>37.491325934268986</v>
      </c>
      <c r="P17">
        <v>1</v>
      </c>
      <c r="Q17">
        <v>6.5014274140000001</v>
      </c>
      <c r="R17" s="12">
        <f t="shared" si="6"/>
        <v>1.3183871067999997</v>
      </c>
      <c r="S17" s="12">
        <v>0.3</v>
      </c>
      <c r="T17" s="12">
        <f t="shared" si="22"/>
        <v>46.160847239528636</v>
      </c>
      <c r="V17" s="12">
        <f t="shared" si="7"/>
        <v>11.0747409672</v>
      </c>
      <c r="W17" s="12">
        <f t="shared" si="8"/>
        <v>0.7</v>
      </c>
      <c r="X17" s="12">
        <f t="shared" si="23"/>
        <v>428.20915434602631</v>
      </c>
      <c r="Y17" s="12"/>
      <c r="Z17" s="12">
        <f t="shared" si="9"/>
        <v>-382.04830710649765</v>
      </c>
      <c r="AC17">
        <v>1</v>
      </c>
      <c r="AD17">
        <v>6.5014274140000001</v>
      </c>
      <c r="AE17" s="12">
        <f t="shared" si="10"/>
        <v>1.3183871067999997</v>
      </c>
      <c r="AF17" s="12">
        <v>0.3</v>
      </c>
      <c r="AG17" s="12">
        <f t="shared" si="24"/>
        <v>44.537712063521624</v>
      </c>
      <c r="AI17" s="12">
        <f t="shared" si="11"/>
        <v>11.0747409672</v>
      </c>
      <c r="AJ17" s="12">
        <f t="shared" si="12"/>
        <v>0.7</v>
      </c>
      <c r="AK17" s="12">
        <f t="shared" si="25"/>
        <v>432.61694443659076</v>
      </c>
      <c r="AL17" s="12"/>
      <c r="AM17" s="12">
        <f t="shared" si="13"/>
        <v>-388.07923237306915</v>
      </c>
      <c r="AP17">
        <v>1</v>
      </c>
      <c r="AQ17">
        <v>6.5014274140000001</v>
      </c>
      <c r="AR17" s="12">
        <f t="shared" si="14"/>
        <v>1.3183871067999997</v>
      </c>
      <c r="AS17" s="12">
        <v>0.3</v>
      </c>
      <c r="AT17" s="12">
        <f t="shared" si="26"/>
        <v>50.725358999172684</v>
      </c>
      <c r="AV17" s="12">
        <f t="shared" si="15"/>
        <v>11.0747409672</v>
      </c>
      <c r="AW17" s="12">
        <f t="shared" si="16"/>
        <v>0.7</v>
      </c>
      <c r="AX17" s="12">
        <f t="shared" si="27"/>
        <v>443.41581497161781</v>
      </c>
      <c r="AY17" s="12"/>
      <c r="AZ17" s="12">
        <f t="shared" si="17"/>
        <v>-392.69045597244514</v>
      </c>
      <c r="BC17">
        <v>1</v>
      </c>
      <c r="BD17">
        <v>6.5014274140000001</v>
      </c>
      <c r="BE17" s="12">
        <f t="shared" si="18"/>
        <v>1.3183871067999997</v>
      </c>
      <c r="BF17" s="12">
        <v>0.3</v>
      </c>
      <c r="BG17" s="12">
        <f t="shared" si="28"/>
        <v>58.553730961802295</v>
      </c>
      <c r="BI17" s="12">
        <f t="shared" si="19"/>
        <v>11.0747409672</v>
      </c>
      <c r="BJ17" s="12">
        <f t="shared" si="20"/>
        <v>0.7</v>
      </c>
      <c r="BK17" s="12">
        <f t="shared" si="29"/>
        <v>457.07812896652217</v>
      </c>
      <c r="BL17" s="12"/>
      <c r="BM17" s="12">
        <f t="shared" si="21"/>
        <v>-398.5243980047199</v>
      </c>
    </row>
    <row r="18" spans="1:65" x14ac:dyDescent="0.35">
      <c r="A18">
        <v>1</v>
      </c>
      <c r="B18">
        <v>6.5014274140000001</v>
      </c>
      <c r="C18">
        <f t="shared" si="0"/>
        <v>3.6679710591999992</v>
      </c>
      <c r="D18">
        <v>0.6</v>
      </c>
      <c r="E18">
        <f t="shared" si="1"/>
        <v>126.51251678144575</v>
      </c>
      <c r="G18">
        <f t="shared" si="2"/>
        <v>6.5066574528000007</v>
      </c>
      <c r="H18">
        <f t="shared" si="3"/>
        <v>0.4</v>
      </c>
      <c r="I18">
        <f t="shared" si="4"/>
        <v>191.41881333895753</v>
      </c>
      <c r="K18">
        <f t="shared" si="5"/>
        <v>-64.90629655751178</v>
      </c>
      <c r="P18">
        <v>1</v>
      </c>
      <c r="Q18">
        <v>6.5014274140000001</v>
      </c>
      <c r="R18" s="12">
        <f t="shared" si="6"/>
        <v>1.6740794179968745</v>
      </c>
      <c r="S18" s="12">
        <v>0.35</v>
      </c>
      <c r="T18" s="12">
        <f t="shared" si="22"/>
        <v>57.373314459077534</v>
      </c>
      <c r="V18" s="12">
        <f t="shared" si="7"/>
        <v>10.407141650174999</v>
      </c>
      <c r="W18" s="12">
        <f t="shared" si="8"/>
        <v>0.65</v>
      </c>
      <c r="X18" s="12">
        <f t="shared" si="23"/>
        <v>385.16610802094226</v>
      </c>
      <c r="Y18" s="12"/>
      <c r="Z18" s="12">
        <f t="shared" si="9"/>
        <v>-327.79279356186476</v>
      </c>
      <c r="AC18">
        <v>1</v>
      </c>
      <c r="AD18">
        <v>6.5014274140000001</v>
      </c>
      <c r="AE18" s="12">
        <f t="shared" si="10"/>
        <v>1.6740794179968745</v>
      </c>
      <c r="AF18" s="12">
        <v>0.35</v>
      </c>
      <c r="AG18" s="12">
        <f t="shared" si="24"/>
        <v>55.750179283070523</v>
      </c>
      <c r="AI18" s="12">
        <f t="shared" si="11"/>
        <v>10.407141650174999</v>
      </c>
      <c r="AJ18" s="12">
        <f t="shared" si="12"/>
        <v>0.65</v>
      </c>
      <c r="AK18" s="12">
        <f t="shared" si="25"/>
        <v>389.57389811150671</v>
      </c>
      <c r="AL18" s="12"/>
      <c r="AM18" s="12">
        <f t="shared" si="13"/>
        <v>-333.8237188284362</v>
      </c>
      <c r="AP18">
        <v>1</v>
      </c>
      <c r="AQ18">
        <v>6.5014274140000001</v>
      </c>
      <c r="AR18" s="12">
        <f t="shared" si="14"/>
        <v>1.6740794179968745</v>
      </c>
      <c r="AS18" s="12">
        <v>0.35</v>
      </c>
      <c r="AT18" s="12">
        <f t="shared" si="26"/>
        <v>61.937826218721582</v>
      </c>
      <c r="AV18" s="12">
        <f t="shared" si="15"/>
        <v>10.407141650174999</v>
      </c>
      <c r="AW18" s="12">
        <f t="shared" si="16"/>
        <v>0.65</v>
      </c>
      <c r="AX18" s="12">
        <f t="shared" si="27"/>
        <v>400.37276864653376</v>
      </c>
      <c r="AY18" s="12"/>
      <c r="AZ18" s="12">
        <f t="shared" si="17"/>
        <v>-338.43494242781219</v>
      </c>
      <c r="BC18">
        <v>1</v>
      </c>
      <c r="BD18">
        <v>6.5014274140000001</v>
      </c>
      <c r="BE18" s="12">
        <f t="shared" si="18"/>
        <v>1.6740794179968745</v>
      </c>
      <c r="BF18" s="12">
        <v>0.35</v>
      </c>
      <c r="BG18" s="12">
        <f t="shared" si="28"/>
        <v>69.7661981813512</v>
      </c>
      <c r="BI18" s="12">
        <f t="shared" si="19"/>
        <v>10.407141650174999</v>
      </c>
      <c r="BJ18" s="12">
        <f t="shared" si="20"/>
        <v>0.65</v>
      </c>
      <c r="BK18" s="12">
        <f t="shared" si="29"/>
        <v>414.03508264143812</v>
      </c>
      <c r="BL18" s="12"/>
      <c r="BM18" s="12">
        <f t="shared" si="21"/>
        <v>-344.26888446008695</v>
      </c>
    </row>
    <row r="19" spans="1:65" x14ac:dyDescent="0.35">
      <c r="A19">
        <v>1</v>
      </c>
      <c r="B19">
        <v>6.5014274140000001</v>
      </c>
      <c r="C19">
        <f t="shared" si="0"/>
        <v>4.2555277108449516</v>
      </c>
      <c r="D19">
        <v>0.67</v>
      </c>
      <c r="E19">
        <f t="shared" si="1"/>
        <v>156.37255132268595</v>
      </c>
      <c r="G19">
        <f t="shared" si="2"/>
        <v>5.3143923837607145</v>
      </c>
      <c r="H19">
        <f t="shared" si="3"/>
        <v>0.32999999999999996</v>
      </c>
      <c r="I19">
        <f t="shared" si="4"/>
        <v>149.45645856291176</v>
      </c>
      <c r="K19">
        <f t="shared" si="5"/>
        <v>6.9160927597741875</v>
      </c>
      <c r="P19">
        <v>1</v>
      </c>
      <c r="Q19">
        <v>6.5014274140000001</v>
      </c>
      <c r="R19" s="12">
        <f t="shared" si="6"/>
        <v>1.7475255629627389</v>
      </c>
      <c r="S19" s="12">
        <v>0.36</v>
      </c>
      <c r="T19" s="12">
        <f t="shared" si="22"/>
        <v>59.77883661260968</v>
      </c>
      <c r="V19" s="12">
        <f t="shared" si="7"/>
        <v>10.268463810663626</v>
      </c>
      <c r="W19" s="12">
        <f t="shared" si="8"/>
        <v>0.64</v>
      </c>
      <c r="X19" s="12">
        <f t="shared" si="23"/>
        <v>376.80371984349495</v>
      </c>
      <c r="Y19" s="12"/>
      <c r="Z19" s="12">
        <f t="shared" si="9"/>
        <v>-317.02488323088528</v>
      </c>
      <c r="AC19">
        <v>1</v>
      </c>
      <c r="AD19">
        <v>6.5014274140000001</v>
      </c>
      <c r="AE19" s="12">
        <f t="shared" si="10"/>
        <v>1.7475255629627389</v>
      </c>
      <c r="AF19" s="12">
        <v>0.36</v>
      </c>
      <c r="AG19" s="12">
        <f t="shared" si="24"/>
        <v>58.155701436602669</v>
      </c>
      <c r="AI19" s="12">
        <f t="shared" si="11"/>
        <v>10.268463810663626</v>
      </c>
      <c r="AJ19" s="12">
        <f t="shared" si="12"/>
        <v>0.64</v>
      </c>
      <c r="AK19" s="12">
        <f t="shared" si="25"/>
        <v>381.21150993405939</v>
      </c>
      <c r="AL19" s="12"/>
      <c r="AM19" s="12">
        <f t="shared" si="13"/>
        <v>-323.05580849745672</v>
      </c>
      <c r="AP19">
        <v>1</v>
      </c>
      <c r="AQ19">
        <v>6.5014274140000001</v>
      </c>
      <c r="AR19" s="12">
        <f t="shared" si="14"/>
        <v>1.7475255629627389</v>
      </c>
      <c r="AS19" s="12">
        <v>0.36</v>
      </c>
      <c r="AT19" s="12">
        <f t="shared" si="26"/>
        <v>64.343348372253729</v>
      </c>
      <c r="AV19" s="12">
        <f t="shared" si="15"/>
        <v>10.268463810663626</v>
      </c>
      <c r="AW19" s="12">
        <f t="shared" si="16"/>
        <v>0.64</v>
      </c>
      <c r="AX19" s="12">
        <f t="shared" si="27"/>
        <v>392.01038046908644</v>
      </c>
      <c r="AY19" s="12"/>
      <c r="AZ19" s="12">
        <f t="shared" si="17"/>
        <v>-327.66703209683271</v>
      </c>
      <c r="BC19">
        <v>1</v>
      </c>
      <c r="BD19">
        <v>6.5014274140000001</v>
      </c>
      <c r="BE19" s="12">
        <f t="shared" si="18"/>
        <v>1.7475255629627389</v>
      </c>
      <c r="BF19" s="12">
        <v>0.36</v>
      </c>
      <c r="BG19" s="12">
        <f t="shared" si="28"/>
        <v>72.171720334883332</v>
      </c>
      <c r="BI19" s="12">
        <f t="shared" si="19"/>
        <v>10.268463810663626</v>
      </c>
      <c r="BJ19" s="12">
        <f t="shared" si="20"/>
        <v>0.64</v>
      </c>
      <c r="BK19" s="12">
        <f t="shared" si="29"/>
        <v>405.67269446399081</v>
      </c>
      <c r="BL19" s="12"/>
      <c r="BM19" s="12">
        <f t="shared" si="21"/>
        <v>-333.50097412910748</v>
      </c>
    </row>
    <row r="20" spans="1:65" x14ac:dyDescent="0.35">
      <c r="A20" s="2">
        <v>1</v>
      </c>
      <c r="B20" s="2">
        <v>6.5014274140000001</v>
      </c>
      <c r="C20" s="2">
        <f t="shared" si="0"/>
        <v>4.2018236419419281</v>
      </c>
      <c r="D20" s="2">
        <v>0.66359999999999997</v>
      </c>
      <c r="E20" s="2">
        <f t="shared" si="1"/>
        <v>153.4896354979372</v>
      </c>
      <c r="F20" s="2"/>
      <c r="G20" s="2">
        <f t="shared" si="2"/>
        <v>5.423545545875343</v>
      </c>
      <c r="H20" s="2">
        <f t="shared" si="3"/>
        <v>0.33640000000000003</v>
      </c>
      <c r="I20" s="2">
        <f t="shared" si="4"/>
        <v>153.11280247428445</v>
      </c>
      <c r="K20">
        <f t="shared" si="5"/>
        <v>0.3768330236527504</v>
      </c>
      <c r="P20" s="2">
        <v>1</v>
      </c>
      <c r="Q20" s="2">
        <v>6.5014274140000001</v>
      </c>
      <c r="R20" s="18">
        <f t="shared" si="6"/>
        <v>4.2001449891925935</v>
      </c>
      <c r="S20" s="18">
        <v>0.66339999999999999</v>
      </c>
      <c r="T20" s="18">
        <f t="shared" si="22"/>
        <v>163.11587734007455</v>
      </c>
      <c r="U20" s="2"/>
      <c r="V20" s="18">
        <f t="shared" si="7"/>
        <v>5.4269576218847551</v>
      </c>
      <c r="W20" s="18">
        <f t="shared" si="8"/>
        <v>0.33660000000000001</v>
      </c>
      <c r="X20" s="18">
        <f t="shared" si="23"/>
        <v>162.94348709683126</v>
      </c>
      <c r="Y20" s="12"/>
      <c r="Z20" s="12">
        <f t="shared" si="9"/>
        <v>0.17239024324328511</v>
      </c>
      <c r="AC20" s="2">
        <v>1</v>
      </c>
      <c r="AD20" s="2">
        <v>6.5014274140000001</v>
      </c>
      <c r="AE20" s="18">
        <f t="shared" si="10"/>
        <v>4.2471382141806204</v>
      </c>
      <c r="AF20" s="18">
        <v>0.66900000000000004</v>
      </c>
      <c r="AG20" s="18">
        <f t="shared" si="24"/>
        <v>164.012743476005</v>
      </c>
      <c r="AH20" s="2"/>
      <c r="AI20" s="18">
        <f t="shared" si="11"/>
        <v>5.3314427275633269</v>
      </c>
      <c r="AJ20" s="18">
        <f t="shared" si="12"/>
        <v>0.33099999999999996</v>
      </c>
      <c r="AK20" s="18">
        <f t="shared" si="25"/>
        <v>164.14896195836582</v>
      </c>
      <c r="AL20" s="12"/>
      <c r="AM20" s="12">
        <f t="shared" si="13"/>
        <v>-0.13621848236081746</v>
      </c>
      <c r="AP20" s="2">
        <v>1</v>
      </c>
      <c r="AQ20" s="2">
        <v>6.5014274140000001</v>
      </c>
      <c r="AR20" s="18">
        <f t="shared" si="14"/>
        <v>4.2806918140404537</v>
      </c>
      <c r="AS20" s="18">
        <v>0.67300000000000004</v>
      </c>
      <c r="AT20" s="18">
        <f t="shared" si="26"/>
        <v>172.01497039884532</v>
      </c>
      <c r="AU20" s="2"/>
      <c r="AV20" s="18">
        <f t="shared" si="15"/>
        <v>5.263254303293416</v>
      </c>
      <c r="AW20" s="18">
        <f t="shared" si="16"/>
        <v>0.32699999999999996</v>
      </c>
      <c r="AX20" s="18">
        <f t="shared" si="27"/>
        <v>172.67770399728178</v>
      </c>
      <c r="AY20" s="12"/>
      <c r="AZ20" s="12">
        <f t="shared" si="17"/>
        <v>-0.66273359843646062</v>
      </c>
      <c r="BC20" s="2">
        <v>1</v>
      </c>
      <c r="BD20" s="2">
        <v>6.5014274140000001</v>
      </c>
      <c r="BE20" s="18">
        <f t="shared" si="18"/>
        <v>4.3309980526533289</v>
      </c>
      <c r="BF20" s="18">
        <v>0.67900000000000005</v>
      </c>
      <c r="BG20" s="18">
        <f t="shared" si="28"/>
        <v>182.58803723263716</v>
      </c>
      <c r="BH20" s="2"/>
      <c r="BI20" s="18">
        <f t="shared" si="19"/>
        <v>5.1610471103001094</v>
      </c>
      <c r="BJ20" s="18">
        <f t="shared" si="20"/>
        <v>0.32099999999999995</v>
      </c>
      <c r="BK20" s="18">
        <f t="shared" si="29"/>
        <v>182.96185756073834</v>
      </c>
      <c r="BL20" s="12"/>
      <c r="BM20" s="12">
        <f t="shared" si="21"/>
        <v>-0.37382032810117494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1.8920342852537795</v>
      </c>
      <c r="G26" s="3" t="s">
        <v>30</v>
      </c>
      <c r="H26" s="7">
        <f xml:space="preserve"> -0.129*H20^6 + 1.0756*H20^5 - 3.0752*H20^4 + 3.1771*H20^3 + 0.0649*H20^2 - 0.7917*H20 - 0.1795</f>
        <v>-0.3524706099253811</v>
      </c>
      <c r="Q26" s="14" t="s">
        <v>28</v>
      </c>
      <c r="R26" s="15">
        <f xml:space="preserve"> -0.266*S20^6 + 1.8555*S20^5 - 3.4393*S20^4 - 1.4822*S20^3 + 8.492*S20^2 - 1.321*S20 - 0.0869</f>
        <v>1.8909213367498423</v>
      </c>
      <c r="V26" s="14" t="s">
        <v>30</v>
      </c>
      <c r="W26" s="15">
        <f xml:space="preserve"> -0.129*W20^6 + 1.0756*W20^5 - 3.0752*W20^4 + 3.1771*W20^3 + 0.0649*W20^2 - 0.7917*W20 - 0.1795</f>
        <v>-0.35248497992249445</v>
      </c>
      <c r="AD26" s="14" t="s">
        <v>28</v>
      </c>
      <c r="AE26" s="15">
        <f xml:space="preserve"> -0.266*AF20^6 + 1.8555*AF20^5 - 3.4393*AF20^4 - 1.4822*AF20^3 + 8.492*AF20^2 - 1.321*AF20 - 0.0869</f>
        <v>1.9221166059601442</v>
      </c>
      <c r="AI26" s="14" t="s">
        <v>30</v>
      </c>
      <c r="AJ26" s="15">
        <f xml:space="preserve"> -0.129*AJ20^6 + 1.0756*AJ20^5 - 3.0752*AJ20^4 + 3.1771*AJ20^3 + 0.0649*AJ20^2 - 0.7917*AJ20 - 0.1795</f>
        <v>-0.35203523323750197</v>
      </c>
      <c r="AQ26" s="14" t="s">
        <v>28</v>
      </c>
      <c r="AR26" s="15">
        <f xml:space="preserve"> -0.266*AS20^6 + 1.8555*AS20^5 - 3.4393*AS20^4 - 1.4822*AS20^3 + 8.492*AS20^2 - 1.321*AS20 - 0.0869</f>
        <v>1.9444390420336828</v>
      </c>
      <c r="AV26" s="14" t="s">
        <v>30</v>
      </c>
      <c r="AW26" s="15">
        <f xml:space="preserve"> -0.129*AW20^6 + 1.0756*AW20^5 - 3.0752*AW20^4 + 3.1771*AW20^3 + 0.0649*AW20^2 - 0.7917*AW20 - 0.1795</f>
        <v>-0.35165387687559302</v>
      </c>
      <c r="BD26" s="14" t="s">
        <v>28</v>
      </c>
      <c r="BE26" s="15">
        <f xml:space="preserve"> -0.266*BF20^6 + 1.8555*BF20^5 - 3.4393*BF20^4 - 1.4822*BF20^3 + 8.492*BF20^2 - 1.321*BF20 - 0.0869</f>
        <v>1.9779816418038729</v>
      </c>
      <c r="BI26" s="14" t="s">
        <v>30</v>
      </c>
      <c r="BJ26" s="15">
        <f xml:space="preserve"> -0.129*BJ20^6 + 1.0756*BJ20^5 - 3.0752*BJ20^4 + 3.1771*BJ20^3 + 0.0649*BJ20^2 - 0.7917*BJ20 - 0.1795</f>
        <v>-0.35098811259958496</v>
      </c>
    </row>
    <row r="29" spans="1:65" x14ac:dyDescent="0.35">
      <c r="B29" s="3" t="s">
        <v>31</v>
      </c>
      <c r="C29">
        <f>(I29+I30)*L4</f>
        <v>5.8567623433978637</v>
      </c>
      <c r="H29" s="3" t="s">
        <v>42</v>
      </c>
      <c r="I29" s="6">
        <f>C26*1.2*I6^2*I4*L3/2</f>
        <v>0.11292247837405503</v>
      </c>
      <c r="Q29" s="21" t="s">
        <v>31</v>
      </c>
      <c r="R29" s="12">
        <f>(X29+X30)*Q6</f>
        <v>5.8524738318853018</v>
      </c>
      <c r="W29" s="21" t="s">
        <v>42</v>
      </c>
      <c r="X29" s="13">
        <f>R26*1.2*I$6^2*I$4*I$3/2</f>
        <v>0.11285605415312693</v>
      </c>
      <c r="AD29" s="21" t="s">
        <v>31</v>
      </c>
      <c r="AE29" s="12">
        <f>(AK29+AK30)*AD6</f>
        <v>5.9728568601561234</v>
      </c>
      <c r="AJ29" s="21" t="s">
        <v>42</v>
      </c>
      <c r="AK29" s="13">
        <f>AE26*1.2*I$6^2*I$4*I$3/2</f>
        <v>0.11471788463909016</v>
      </c>
      <c r="AQ29" s="21" t="s">
        <v>31</v>
      </c>
      <c r="AR29" s="12">
        <f>(AX29+AX30)*AQ6</f>
        <v>6.0592259520742529</v>
      </c>
      <c r="AW29" s="21" t="s">
        <v>42</v>
      </c>
      <c r="AX29" s="13">
        <f>AR26*1.2*I$6^2*I$4*I$3/2</f>
        <v>0.11605015690519886</v>
      </c>
      <c r="BD29" s="21" t="s">
        <v>31</v>
      </c>
      <c r="BE29" s="12">
        <f>(BK29+BK30)*BD6</f>
        <v>6.1893603931406664</v>
      </c>
      <c r="BJ29" s="21" t="s">
        <v>42</v>
      </c>
      <c r="BK29" s="13">
        <f>BE26*1.2*I$6^2*I$4*I$3/2</f>
        <v>0.11805208336429089</v>
      </c>
    </row>
    <row r="30" spans="1:65" x14ac:dyDescent="0.35">
      <c r="B30" s="3" t="s">
        <v>32</v>
      </c>
      <c r="C30">
        <f>(E20+I20)*D5/2</f>
        <v>22.995182847916624</v>
      </c>
      <c r="H30" s="3" t="s">
        <v>43</v>
      </c>
      <c r="I30" s="6">
        <f>H26*1.2*I6^2*I4*L3/2</f>
        <v>-2.1036539949089873E-2</v>
      </c>
      <c r="Q30" s="21" t="s">
        <v>32</v>
      </c>
      <c r="R30" s="12">
        <f>(T20+X20)*Q5/2</f>
        <v>24.454452332767936</v>
      </c>
      <c r="W30" s="21" t="s">
        <v>43</v>
      </c>
      <c r="X30" s="13">
        <f>W26*1.2*I$6^2*I$4*I$3/2</f>
        <v>-2.1037397595117177E-2</v>
      </c>
      <c r="AD30" s="21" t="s">
        <v>32</v>
      </c>
      <c r="AE30" s="12">
        <f>(AG20+AK20)*AD5/2</f>
        <v>24.612127907577808</v>
      </c>
      <c r="AJ30" s="21" t="s">
        <v>43</v>
      </c>
      <c r="AK30" s="13">
        <f>AJ26*1.2*I$6^2*I$4*I$3/2</f>
        <v>-2.101055531709627E-2</v>
      </c>
      <c r="AQ30" s="21" t="s">
        <v>32</v>
      </c>
      <c r="AR30" s="12">
        <f>(AT20+AX20)*AQ5/2</f>
        <v>25.851950579709534</v>
      </c>
      <c r="AW30" s="21" t="s">
        <v>43</v>
      </c>
      <c r="AX30" s="13">
        <f>AW26*1.2*I$6^2*I$4*I$3/2</f>
        <v>-2.0987794785817266E-2</v>
      </c>
      <c r="BD30" s="21" t="s">
        <v>32</v>
      </c>
      <c r="BE30" s="12">
        <f>(BG20+BK20)*BD5/2</f>
        <v>27.416242109503163</v>
      </c>
      <c r="BJ30" s="21" t="s">
        <v>43</v>
      </c>
      <c r="BK30" s="13">
        <f>BJ26*1.2*I$6^2*I$4*I$3/2</f>
        <v>-2.0948059907519509E-2</v>
      </c>
    </row>
    <row r="31" spans="1:65" x14ac:dyDescent="0.35">
      <c r="B31" s="3" t="s">
        <v>33</v>
      </c>
      <c r="C31" s="6">
        <f>C29/C30</f>
        <v>0.25469518473207053</v>
      </c>
      <c r="Q31" s="21" t="s">
        <v>33</v>
      </c>
      <c r="R31" s="13">
        <f>R29/R30</f>
        <v>0.23932140259151227</v>
      </c>
      <c r="AD31" s="21" t="s">
        <v>33</v>
      </c>
      <c r="AE31" s="13">
        <f>AE29/AE30</f>
        <v>0.24267941734193352</v>
      </c>
      <c r="AQ31" s="21" t="s">
        <v>33</v>
      </c>
      <c r="AR31" s="13">
        <f>AR29/AR30</f>
        <v>0.23438177066723809</v>
      </c>
      <c r="BD31" s="21" t="s">
        <v>33</v>
      </c>
      <c r="BE31" s="13">
        <f>BE29/BE30</f>
        <v>0.22575524276521025</v>
      </c>
    </row>
  </sheetData>
  <mergeCells count="21">
    <mergeCell ref="AV8:AZ8"/>
    <mergeCell ref="BD8:BG8"/>
    <mergeCell ref="BI8:BM8"/>
    <mergeCell ref="Q8:T8"/>
    <mergeCell ref="V8:Z8"/>
    <mergeCell ref="AD8:AG8"/>
    <mergeCell ref="AI8:AM8"/>
    <mergeCell ref="AQ8:AT8"/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J11" workbookViewId="0">
      <selection activeCell="C15" sqref="C15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1.2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9.7158323616068305</v>
      </c>
      <c r="R3" t="s">
        <v>63</v>
      </c>
      <c r="T3" t="s">
        <v>59</v>
      </c>
      <c r="U3">
        <f>((U2/2)-Q2*TAN(X1*PI()/180))*2</f>
        <v>198.00544150755647</v>
      </c>
      <c r="V3" t="s">
        <v>56</v>
      </c>
      <c r="AC3" s="21" t="s">
        <v>66</v>
      </c>
      <c r="AD3">
        <f>AH7+AH6</f>
        <v>14.123622452171267</v>
      </c>
      <c r="AE3" t="s">
        <v>63</v>
      </c>
      <c r="AG3" t="s">
        <v>59</v>
      </c>
      <c r="AH3">
        <f>((AH2/2)-AD2*TAN(AK1*PI()/180))*2</f>
        <v>187.50680188444559</v>
      </c>
      <c r="AI3" t="s">
        <v>56</v>
      </c>
      <c r="AP3" s="21" t="s">
        <v>66</v>
      </c>
      <c r="AQ3">
        <f>AU7+AU6</f>
        <v>24.922492987198314</v>
      </c>
      <c r="AR3" t="s">
        <v>63</v>
      </c>
      <c r="AT3" t="s">
        <v>59</v>
      </c>
      <c r="AU3">
        <f>((AU2/2)-AQ2*TAN(AX1*PI()/180))*2</f>
        <v>170.00906917926079</v>
      </c>
      <c r="AV3" t="s">
        <v>56</v>
      </c>
      <c r="BC3" s="21" t="s">
        <v>66</v>
      </c>
      <c r="BD3">
        <f>BH7+BH6</f>
        <v>38.584806982102684</v>
      </c>
      <c r="BE3" t="s">
        <v>63</v>
      </c>
      <c r="BG3" t="s">
        <v>59</v>
      </c>
      <c r="BH3">
        <f>((BH2/2)-BD2*TAN(BK1*PI()/180))*2</f>
        <v>156.01088301511294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53.11623704154097</v>
      </c>
      <c r="P4" s="21" t="s">
        <v>67</v>
      </c>
      <c r="Q4">
        <f>U7-U6</f>
        <v>5.5670766812693735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8.0926971855998158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14.280344121250881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22.108716083880488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4.8713252386034203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5.4320945999372166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6.607804701126704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7.8467820112988873</v>
      </c>
      <c r="BI5" t="s">
        <v>12</v>
      </c>
    </row>
    <row r="6" spans="1:65" x14ac:dyDescent="0.35">
      <c r="G6" s="27" t="s">
        <v>35</v>
      </c>
      <c r="H6" s="27"/>
      <c r="I6">
        <f>I5/L2</f>
        <v>5.4178561782371784</v>
      </c>
      <c r="J6" t="s">
        <v>12</v>
      </c>
      <c r="Q6">
        <f>L4</f>
        <v>53.11623704154097</v>
      </c>
      <c r="T6" t="s">
        <v>62</v>
      </c>
      <c r="U6">
        <f>Q2*Q5*Q5*0.19*(U2^4-U3^4)/(4*(U2-U3)*U2^(4)*U3^(4)*(2*9.81*PI()*PI()/16))*10^12*1.2*9.81</f>
        <v>2.0743778401687285</v>
      </c>
      <c r="V6" t="s">
        <v>63</v>
      </c>
      <c r="AD6">
        <f>L4</f>
        <v>53.11623704154097</v>
      </c>
      <c r="AG6" t="s">
        <v>62</v>
      </c>
      <c r="AH6">
        <f>AD2*AD5*AD5*0.19*(AH2^4-AH3^4)/(4*(AH2-AH3)*AH2^(4)*AH3^(4)*(2*9.81*PI()*PI()/16))*10^12*1.2*9.81</f>
        <v>3.0154626332857251</v>
      </c>
      <c r="AI6" t="s">
        <v>63</v>
      </c>
      <c r="AQ6">
        <f>L4</f>
        <v>53.11623704154097</v>
      </c>
      <c r="AT6" t="s">
        <v>62</v>
      </c>
      <c r="AU6">
        <f>AQ2*AQ5*AQ5*0.19*(AU2^4-AU3^4)/(4*(AU2-AU3)*AU2^(4)*AU3^(4)*(2*9.81*PI()*PI()/16))*10^12*1.2*9.81</f>
        <v>5.3210744329737176</v>
      </c>
      <c r="AV6" t="s">
        <v>63</v>
      </c>
      <c r="BD6">
        <f>L4</f>
        <v>53.11623704154097</v>
      </c>
      <c r="BG6" t="s">
        <v>62</v>
      </c>
      <c r="BH6">
        <f>BD2*BD5*BD5*0.19*(BH2^4-BH3^4)/(4*(BH2-BH3)*BH2^(4)*BH3^(4)*(2*9.81*PI()*PI()/16))*10^12*1.2*9.81</f>
        <v>8.2380454491110964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7.641454521438102</v>
      </c>
      <c r="V7" t="s">
        <v>63</v>
      </c>
      <c r="AG7" t="s">
        <v>64</v>
      </c>
      <c r="AH7">
        <f>(AH5^2-AH4^2)*1.2/2</f>
        <v>11.108159818885541</v>
      </c>
      <c r="AI7" t="s">
        <v>63</v>
      </c>
      <c r="AT7" t="s">
        <v>64</v>
      </c>
      <c r="AU7">
        <f>(AU5^2-AU4^2)*1.2/2</f>
        <v>19.601418554224598</v>
      </c>
      <c r="AV7" t="s">
        <v>63</v>
      </c>
      <c r="BG7" t="s">
        <v>64</v>
      </c>
      <c r="BH7">
        <f>(BH5^2-BH4^2)*1.2/2</f>
        <v>30.346761532991586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5.1277697127422366</v>
      </c>
      <c r="F10" s="3" t="s">
        <v>22</v>
      </c>
      <c r="G10" s="8">
        <f>G20</f>
        <v>6.9281321191863272</v>
      </c>
      <c r="H10" s="3"/>
      <c r="P10" s="21" t="s">
        <v>16</v>
      </c>
      <c r="Q10" s="10">
        <f>R20</f>
        <v>5.1604701326134741</v>
      </c>
      <c r="U10" s="21" t="s">
        <v>22</v>
      </c>
      <c r="V10" s="9">
        <f>V20</f>
        <v>6.8609650977655576</v>
      </c>
      <c r="W10" s="22"/>
      <c r="AC10" s="21" t="s">
        <v>16</v>
      </c>
      <c r="AD10" s="10">
        <f>AE20</f>
        <v>5.184961051209509</v>
      </c>
      <c r="AH10" s="21" t="s">
        <v>22</v>
      </c>
      <c r="AI10" s="9">
        <f>AI20</f>
        <v>6.8105174225726968</v>
      </c>
      <c r="AJ10" s="22"/>
      <c r="AP10" s="21" t="s">
        <v>16</v>
      </c>
      <c r="AQ10" s="10">
        <f>AR20</f>
        <v>5.2257119673564114</v>
      </c>
      <c r="AU10" s="21" t="s">
        <v>22</v>
      </c>
      <c r="AV10" s="9">
        <f>AV20</f>
        <v>6.7263065189854929</v>
      </c>
      <c r="AW10" s="22"/>
      <c r="BC10" s="21" t="s">
        <v>16</v>
      </c>
      <c r="BD10" s="10">
        <f>BE20</f>
        <v>5.2826173571802304</v>
      </c>
      <c r="BH10" s="21" t="s">
        <v>22</v>
      </c>
      <c r="BI10" s="9">
        <f>BI20</f>
        <v>6.6081525965600498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1.2</v>
      </c>
      <c r="B15">
        <v>5.4178561780000001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12.330824405916101</v>
      </c>
      <c r="G15">
        <f t="shared" ref="G15:G20" si="2" xml:space="preserve"> 0.9808*H15^6 - 9.1296*H15^5 + 32.097*H15^4 - 52.719*H15^3 + 35.366*H15^2 + 6.8355*H15 + 0.7557</f>
        <v>14.186399999999999</v>
      </c>
      <c r="H15">
        <f t="shared" ref="H15:H20" si="3">A15-D15</f>
        <v>1</v>
      </c>
      <c r="I15">
        <f t="shared" ref="I15:I20" si="4">1.2*B15^2*G15*(H15^2+1)/2</f>
        <v>499.69889757396788</v>
      </c>
      <c r="K15">
        <f t="shared" ref="K15:K20" si="5">E15-I15</f>
        <v>-487.36807316805181</v>
      </c>
      <c r="P15">
        <v>1.2</v>
      </c>
      <c r="Q15">
        <v>5.4178561780000001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Q$4</f>
        <v>17.897901087185474</v>
      </c>
      <c r="V15" s="12">
        <f t="shared" ref="V15:V20" si="7" xml:space="preserve"> 0.9808*W15^6 - 9.1296*W15^5 + 32.097*W15^4 - 52.719*W15^3 + 35.366*W15^2 + 6.8355*W15 + 0.7557</f>
        <v>14.186399999999999</v>
      </c>
      <c r="W15" s="12">
        <f t="shared" ref="W15:W20" si="8">P15-S15</f>
        <v>1</v>
      </c>
      <c r="X15" s="12">
        <f>1.2*Q15^2*V15*(W15^2+1)/2 + Q$3</f>
        <v>509.41472993557471</v>
      </c>
      <c r="Y15" s="12"/>
      <c r="Z15" s="12">
        <f t="shared" ref="Z15:Z20" si="9">T15-X15</f>
        <v>-491.51682884838925</v>
      </c>
      <c r="AC15">
        <v>1.2</v>
      </c>
      <c r="AD15">
        <v>5.4178561780000001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20.423521591515915</v>
      </c>
      <c r="AI15" s="12">
        <f t="shared" ref="AI15:AI20" si="11" xml:space="preserve"> 0.9808*AJ15^6 - 9.1296*AJ15^5 + 32.097*AJ15^4 - 52.719*AJ15^3 + 35.366*AJ15^2 + 6.8355*AJ15 + 0.7557</f>
        <v>14.186399999999999</v>
      </c>
      <c r="AJ15" s="12">
        <f t="shared" ref="AJ15:AJ20" si="12">AC15-AF15</f>
        <v>1</v>
      </c>
      <c r="AK15" s="12">
        <f>1.2*AD15^2*AI15*(AJ15^2+1)/2 + AD$3</f>
        <v>513.82252002613916</v>
      </c>
      <c r="AL15" s="12"/>
      <c r="AM15" s="12">
        <f t="shared" ref="AM15:AM20" si="13">AG15-AK15</f>
        <v>-493.39899843462325</v>
      </c>
      <c r="AP15">
        <v>1.2</v>
      </c>
      <c r="AQ15">
        <v>5.4178561780000001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26.611168527166981</v>
      </c>
      <c r="AV15" s="12">
        <f t="shared" ref="AV15:AV20" si="15" xml:space="preserve"> 0.9808*AW15^6 - 9.1296*AW15^5 + 32.097*AW15^4 - 52.719*AW15^3 + 35.366*AW15^2 + 6.8355*AW15 + 0.7557</f>
        <v>14.186399999999999</v>
      </c>
      <c r="AW15" s="12">
        <f t="shared" ref="AW15:AW20" si="16">AP15-AS15</f>
        <v>1</v>
      </c>
      <c r="AX15" s="12">
        <f>1.2*AQ15^2*AV15*(AW15^2+1)/2 + AQ$3</f>
        <v>524.62139056116621</v>
      </c>
      <c r="AY15" s="12"/>
      <c r="AZ15" s="12">
        <f t="shared" ref="AZ15:AZ20" si="17">AT15-AX15</f>
        <v>-498.01022203399924</v>
      </c>
      <c r="BC15">
        <v>1.2</v>
      </c>
      <c r="BD15">
        <v>5.4178561780000001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34.439540489796585</v>
      </c>
      <c r="BI15" s="12">
        <f t="shared" ref="BI15:BI20" si="19" xml:space="preserve"> 0.9808*BJ15^6 - 9.1296*BJ15^5 + 32.097*BJ15^4 - 52.719*BJ15^3 + 35.366*BJ15^2 + 6.8355*BJ15 + 0.7557</f>
        <v>14.186399999999999</v>
      </c>
      <c r="BJ15" s="12">
        <f t="shared" ref="BJ15:BJ20" si="20">BC15-BF15</f>
        <v>1</v>
      </c>
      <c r="BK15" s="12">
        <f>1.2*BD15^2*BI15*(BJ15^2+1)/2 + BD$3</f>
        <v>538.28370455607057</v>
      </c>
      <c r="BL15" s="12"/>
      <c r="BM15" s="12">
        <f t="shared" ref="BM15:BM20" si="21">BG15-BK15</f>
        <v>-503.844164066274</v>
      </c>
    </row>
    <row r="16" spans="1:65" x14ac:dyDescent="0.35">
      <c r="A16">
        <v>1.2</v>
      </c>
      <c r="B16">
        <v>5.4178561780000001</v>
      </c>
      <c r="C16">
        <f t="shared" si="0"/>
        <v>5.3312528447999998</v>
      </c>
      <c r="D16">
        <v>0.8</v>
      </c>
      <c r="E16">
        <f t="shared" si="1"/>
        <v>153.98532106612001</v>
      </c>
      <c r="G16">
        <f t="shared" si="2"/>
        <v>6.5066574527999981</v>
      </c>
      <c r="H16">
        <f t="shared" si="3"/>
        <v>0.39999999999999991</v>
      </c>
      <c r="I16">
        <f t="shared" si="4"/>
        <v>132.92973146903009</v>
      </c>
      <c r="K16">
        <f t="shared" si="5"/>
        <v>21.05558959708992</v>
      </c>
      <c r="P16">
        <v>1.2</v>
      </c>
      <c r="Q16">
        <v>5.4178561780000001</v>
      </c>
      <c r="R16" s="12">
        <f t="shared" si="6"/>
        <v>1.1149964265880559</v>
      </c>
      <c r="S16" s="12">
        <v>0.27</v>
      </c>
      <c r="T16" s="12">
        <f t="shared" ref="T16:T20" si="22">(1.2*Q16^2*R16*(S16^2+1)/2) + Q$4</f>
        <v>26.635833742027955</v>
      </c>
      <c r="V16" s="12">
        <f t="shared" si="7"/>
        <v>13.589308517535496</v>
      </c>
      <c r="W16" s="12">
        <f t="shared" si="8"/>
        <v>0.92999999999999994</v>
      </c>
      <c r="X16" s="12">
        <f t="shared" ref="X16:X20" si="23">1.2*Q16^2*V16*(W16^2+1)/2 + Q$3</f>
        <v>456.04893936147505</v>
      </c>
      <c r="Y16" s="12"/>
      <c r="Z16" s="12">
        <f t="shared" si="9"/>
        <v>-429.41310561944709</v>
      </c>
      <c r="AC16">
        <v>1.2</v>
      </c>
      <c r="AD16">
        <v>5.4178561780000001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29.161454246358396</v>
      </c>
      <c r="AI16" s="12">
        <f t="shared" si="11"/>
        <v>13.589308517535496</v>
      </c>
      <c r="AJ16" s="12">
        <f t="shared" si="12"/>
        <v>0.92999999999999994</v>
      </c>
      <c r="AK16" s="12">
        <f t="shared" ref="AK16:AK20" si="25">1.2*AD16^2*AI16*(AJ16^2+1)/2 + AD$3</f>
        <v>460.4567294520395</v>
      </c>
      <c r="AL16" s="12"/>
      <c r="AM16" s="12">
        <f t="shared" si="13"/>
        <v>-431.29527520568109</v>
      </c>
      <c r="AP16">
        <v>1.2</v>
      </c>
      <c r="AQ16">
        <v>5.4178561780000001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35.349101182009463</v>
      </c>
      <c r="AV16" s="12">
        <f t="shared" si="15"/>
        <v>13.589308517535496</v>
      </c>
      <c r="AW16" s="12">
        <f t="shared" si="16"/>
        <v>0.92999999999999994</v>
      </c>
      <c r="AX16" s="12">
        <f t="shared" ref="AX16:AX20" si="27">1.2*AQ16^2*AV16*(AW16^2+1)/2 + AQ$3</f>
        <v>471.25559998706655</v>
      </c>
      <c r="AY16" s="12"/>
      <c r="AZ16" s="12">
        <f t="shared" si="17"/>
        <v>-435.90649880505708</v>
      </c>
      <c r="BC16">
        <v>1.2</v>
      </c>
      <c r="BD16">
        <v>5.4178561780000001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43.177473144639066</v>
      </c>
      <c r="BI16" s="12">
        <f t="shared" si="19"/>
        <v>13.589308517535496</v>
      </c>
      <c r="BJ16" s="12">
        <f t="shared" si="20"/>
        <v>0.92999999999999994</v>
      </c>
      <c r="BK16" s="12">
        <f t="shared" ref="BK16:BK20" si="29">1.2*BD16^2*BI16*(BJ16^2+1)/2 + BD$3</f>
        <v>484.91791398197091</v>
      </c>
      <c r="BL16" s="12"/>
      <c r="BM16" s="12">
        <f t="shared" si="21"/>
        <v>-441.74044083733185</v>
      </c>
    </row>
    <row r="17" spans="1:65" x14ac:dyDescent="0.35">
      <c r="A17">
        <v>1.2</v>
      </c>
      <c r="B17">
        <v>5.4178561780000001</v>
      </c>
      <c r="C17">
        <f t="shared" si="0"/>
        <v>4.5067694947999994</v>
      </c>
      <c r="D17">
        <v>0.7</v>
      </c>
      <c r="E17">
        <f t="shared" si="1"/>
        <v>118.26542832486066</v>
      </c>
      <c r="G17">
        <f t="shared" si="2"/>
        <v>8.1611624999999997</v>
      </c>
      <c r="H17">
        <f t="shared" si="3"/>
        <v>0.5</v>
      </c>
      <c r="I17">
        <f t="shared" si="4"/>
        <v>179.66696555204317</v>
      </c>
      <c r="K17">
        <f t="shared" si="5"/>
        <v>-61.401537227182502</v>
      </c>
      <c r="P17">
        <v>1.2</v>
      </c>
      <c r="Q17">
        <v>5.4178561780000001</v>
      </c>
      <c r="R17" s="12">
        <f t="shared" si="6"/>
        <v>1.3183871067999997</v>
      </c>
      <c r="S17" s="12">
        <v>0.3</v>
      </c>
      <c r="T17" s="12">
        <f t="shared" si="22"/>
        <v>30.876114787823024</v>
      </c>
      <c r="V17" s="12">
        <f t="shared" si="7"/>
        <v>13.311100528799997</v>
      </c>
      <c r="W17" s="12">
        <f t="shared" si="8"/>
        <v>0.89999999999999991</v>
      </c>
      <c r="X17" s="12">
        <f t="shared" si="23"/>
        <v>434.04094268293892</v>
      </c>
      <c r="Y17" s="12"/>
      <c r="Z17" s="12">
        <f t="shared" si="9"/>
        <v>-403.16482789511588</v>
      </c>
      <c r="AC17">
        <v>1.2</v>
      </c>
      <c r="AD17">
        <v>5.4178561780000001</v>
      </c>
      <c r="AE17" s="12">
        <f t="shared" si="10"/>
        <v>1.3183871067999997</v>
      </c>
      <c r="AF17" s="12">
        <v>0.3</v>
      </c>
      <c r="AG17" s="12">
        <f t="shared" si="24"/>
        <v>33.401735292153468</v>
      </c>
      <c r="AI17" s="12">
        <f t="shared" si="11"/>
        <v>13.311100528799997</v>
      </c>
      <c r="AJ17" s="12">
        <f t="shared" si="12"/>
        <v>0.89999999999999991</v>
      </c>
      <c r="AK17" s="12">
        <f t="shared" si="25"/>
        <v>438.44873277350337</v>
      </c>
      <c r="AL17" s="12"/>
      <c r="AM17" s="12">
        <f t="shared" si="13"/>
        <v>-405.04699748134988</v>
      </c>
      <c r="AP17">
        <v>1.2</v>
      </c>
      <c r="AQ17">
        <v>5.4178561780000001</v>
      </c>
      <c r="AR17" s="12">
        <f t="shared" si="14"/>
        <v>1.3183871067999997</v>
      </c>
      <c r="AS17" s="12">
        <v>0.3</v>
      </c>
      <c r="AT17" s="12">
        <f t="shared" si="26"/>
        <v>39.589382227804535</v>
      </c>
      <c r="AV17" s="12">
        <f t="shared" si="15"/>
        <v>13.311100528799997</v>
      </c>
      <c r="AW17" s="12">
        <f t="shared" si="16"/>
        <v>0.89999999999999991</v>
      </c>
      <c r="AX17" s="12">
        <f t="shared" si="27"/>
        <v>449.24760330853042</v>
      </c>
      <c r="AY17" s="12"/>
      <c r="AZ17" s="12">
        <f t="shared" si="17"/>
        <v>-409.65822108072587</v>
      </c>
      <c r="BC17">
        <v>1.2</v>
      </c>
      <c r="BD17">
        <v>5.4178561780000001</v>
      </c>
      <c r="BE17" s="12">
        <f t="shared" si="18"/>
        <v>1.3183871067999997</v>
      </c>
      <c r="BF17" s="12">
        <v>0.3</v>
      </c>
      <c r="BG17" s="12">
        <f t="shared" si="28"/>
        <v>47.417754190434138</v>
      </c>
      <c r="BI17" s="12">
        <f t="shared" si="19"/>
        <v>13.311100528799997</v>
      </c>
      <c r="BJ17" s="12">
        <f t="shared" si="20"/>
        <v>0.89999999999999991</v>
      </c>
      <c r="BK17" s="12">
        <f t="shared" si="29"/>
        <v>462.90991730343478</v>
      </c>
      <c r="BL17" s="12"/>
      <c r="BM17" s="12">
        <f t="shared" si="21"/>
        <v>-415.49216311300063</v>
      </c>
    </row>
    <row r="18" spans="1:65" x14ac:dyDescent="0.35">
      <c r="A18">
        <v>1.2</v>
      </c>
      <c r="B18">
        <v>5.4178561780000001</v>
      </c>
      <c r="C18">
        <f t="shared" si="0"/>
        <v>5.0868224785006753</v>
      </c>
      <c r="D18">
        <v>0.77</v>
      </c>
      <c r="E18">
        <f t="shared" si="1"/>
        <v>142.70568961847022</v>
      </c>
      <c r="G18">
        <f t="shared" si="2"/>
        <v>7.0119285887271792</v>
      </c>
      <c r="H18">
        <f t="shared" si="3"/>
        <v>0.42999999999999994</v>
      </c>
      <c r="I18">
        <f t="shared" si="4"/>
        <v>146.32730652955826</v>
      </c>
      <c r="K18">
        <f t="shared" si="5"/>
        <v>-3.6216169110880401</v>
      </c>
      <c r="P18">
        <v>1.2</v>
      </c>
      <c r="Q18">
        <v>5.4178561780000001</v>
      </c>
      <c r="R18" s="12">
        <f t="shared" si="6"/>
        <v>1.6740794179968745</v>
      </c>
      <c r="S18" s="12">
        <v>0.35</v>
      </c>
      <c r="T18" s="12">
        <f t="shared" si="22"/>
        <v>38.662550355996075</v>
      </c>
      <c r="V18" s="12">
        <f t="shared" si="7"/>
        <v>12.815644955174992</v>
      </c>
      <c r="W18" s="12">
        <f t="shared" si="8"/>
        <v>0.85</v>
      </c>
      <c r="X18" s="12">
        <f t="shared" si="23"/>
        <v>398.49760212405761</v>
      </c>
      <c r="Y18" s="12"/>
      <c r="Z18" s="12">
        <f t="shared" si="9"/>
        <v>-359.83505176806153</v>
      </c>
      <c r="AC18">
        <v>1.2</v>
      </c>
      <c r="AD18">
        <v>5.4178561780000001</v>
      </c>
      <c r="AE18" s="12">
        <f t="shared" si="10"/>
        <v>1.6740794179968745</v>
      </c>
      <c r="AF18" s="12">
        <v>0.35</v>
      </c>
      <c r="AG18" s="12">
        <f t="shared" si="24"/>
        <v>41.188170860326522</v>
      </c>
      <c r="AI18" s="12">
        <f t="shared" si="11"/>
        <v>12.815644955174992</v>
      </c>
      <c r="AJ18" s="12">
        <f t="shared" si="12"/>
        <v>0.85</v>
      </c>
      <c r="AK18" s="12">
        <f t="shared" si="25"/>
        <v>402.90539221462205</v>
      </c>
      <c r="AL18" s="12"/>
      <c r="AM18" s="12">
        <f t="shared" si="13"/>
        <v>-361.71722135429553</v>
      </c>
      <c r="AP18">
        <v>1.2</v>
      </c>
      <c r="AQ18">
        <v>5.4178561780000001</v>
      </c>
      <c r="AR18" s="12">
        <f t="shared" si="14"/>
        <v>1.6740794179968745</v>
      </c>
      <c r="AS18" s="12">
        <v>0.35</v>
      </c>
      <c r="AT18" s="12">
        <f t="shared" si="26"/>
        <v>47.375817795977582</v>
      </c>
      <c r="AV18" s="12">
        <f t="shared" si="15"/>
        <v>12.815644955174992</v>
      </c>
      <c r="AW18" s="12">
        <f t="shared" si="16"/>
        <v>0.85</v>
      </c>
      <c r="AX18" s="12">
        <f t="shared" si="27"/>
        <v>413.7042627496491</v>
      </c>
      <c r="AY18" s="12"/>
      <c r="AZ18" s="12">
        <f t="shared" si="17"/>
        <v>-366.32844495367152</v>
      </c>
      <c r="BC18">
        <v>1.2</v>
      </c>
      <c r="BD18">
        <v>5.4178561780000001</v>
      </c>
      <c r="BE18" s="12">
        <f t="shared" si="18"/>
        <v>1.6740794179968745</v>
      </c>
      <c r="BF18" s="12">
        <v>0.35</v>
      </c>
      <c r="BG18" s="12">
        <f t="shared" si="28"/>
        <v>55.204189758607193</v>
      </c>
      <c r="BI18" s="12">
        <f t="shared" si="19"/>
        <v>12.815644955174992</v>
      </c>
      <c r="BJ18" s="12">
        <f t="shared" si="20"/>
        <v>0.85</v>
      </c>
      <c r="BK18" s="12">
        <f t="shared" si="29"/>
        <v>427.36657674455347</v>
      </c>
      <c r="BL18" s="12"/>
      <c r="BM18" s="12">
        <f t="shared" si="21"/>
        <v>-372.16238698594628</v>
      </c>
    </row>
    <row r="19" spans="1:65" x14ac:dyDescent="0.35">
      <c r="A19">
        <v>1.2</v>
      </c>
      <c r="B19">
        <v>5.4178561780000001</v>
      </c>
      <c r="C19">
        <f t="shared" si="0"/>
        <v>5.1277697127422366</v>
      </c>
      <c r="D19">
        <v>0.77500000000000002</v>
      </c>
      <c r="E19">
        <f t="shared" si="1"/>
        <v>144.55206602795843</v>
      </c>
      <c r="G19">
        <f t="shared" si="2"/>
        <v>6.9281321191863272</v>
      </c>
      <c r="H19">
        <f t="shared" si="3"/>
        <v>0.42499999999999993</v>
      </c>
      <c r="I19">
        <f t="shared" si="4"/>
        <v>144.05698825952464</v>
      </c>
      <c r="K19">
        <f t="shared" si="5"/>
        <v>0.49507776843378792</v>
      </c>
      <c r="P19">
        <v>1.2</v>
      </c>
      <c r="Q19">
        <v>5.4178561780000001</v>
      </c>
      <c r="R19" s="12">
        <f t="shared" si="6"/>
        <v>1.7475255629627389</v>
      </c>
      <c r="S19" s="12">
        <v>0.36</v>
      </c>
      <c r="T19" s="12">
        <f t="shared" si="22"/>
        <v>40.333051851298961</v>
      </c>
      <c r="V19" s="12">
        <f t="shared" si="7"/>
        <v>12.711629825993935</v>
      </c>
      <c r="W19" s="12">
        <f t="shared" si="8"/>
        <v>0.84</v>
      </c>
      <c r="X19" s="12">
        <f t="shared" si="23"/>
        <v>391.55864404068518</v>
      </c>
      <c r="Y19" s="12"/>
      <c r="Z19" s="12">
        <f t="shared" si="9"/>
        <v>-351.22559218938625</v>
      </c>
      <c r="AC19">
        <v>1.2</v>
      </c>
      <c r="AD19">
        <v>5.4178561780000001</v>
      </c>
      <c r="AE19" s="12">
        <f t="shared" si="10"/>
        <v>1.7475255629627389</v>
      </c>
      <c r="AF19" s="12">
        <v>0.36</v>
      </c>
      <c r="AG19" s="12">
        <f t="shared" si="24"/>
        <v>42.858672355629402</v>
      </c>
      <c r="AI19" s="12">
        <f t="shared" si="11"/>
        <v>12.711629825993935</v>
      </c>
      <c r="AJ19" s="12">
        <f t="shared" si="12"/>
        <v>0.84</v>
      </c>
      <c r="AK19" s="12">
        <f t="shared" si="25"/>
        <v>395.96643413124963</v>
      </c>
      <c r="AL19" s="12"/>
      <c r="AM19" s="12">
        <f t="shared" si="13"/>
        <v>-353.10776177562025</v>
      </c>
      <c r="AP19">
        <v>1.2</v>
      </c>
      <c r="AQ19">
        <v>5.4178561780000001</v>
      </c>
      <c r="AR19" s="12">
        <f t="shared" si="14"/>
        <v>1.7475255629627389</v>
      </c>
      <c r="AS19" s="12">
        <v>0.36</v>
      </c>
      <c r="AT19" s="12">
        <f t="shared" si="26"/>
        <v>49.046319291280469</v>
      </c>
      <c r="AV19" s="12">
        <f t="shared" si="15"/>
        <v>12.711629825993935</v>
      </c>
      <c r="AW19" s="12">
        <f t="shared" si="16"/>
        <v>0.84</v>
      </c>
      <c r="AX19" s="12">
        <f t="shared" si="27"/>
        <v>406.76530466627668</v>
      </c>
      <c r="AY19" s="12"/>
      <c r="AZ19" s="12">
        <f t="shared" si="17"/>
        <v>-357.71898537499624</v>
      </c>
      <c r="BC19">
        <v>1.2</v>
      </c>
      <c r="BD19">
        <v>5.4178561780000001</v>
      </c>
      <c r="BE19" s="12">
        <f t="shared" si="18"/>
        <v>1.7475255629627389</v>
      </c>
      <c r="BF19" s="12">
        <v>0.36</v>
      </c>
      <c r="BG19" s="12">
        <f t="shared" si="28"/>
        <v>56.874691253910072</v>
      </c>
      <c r="BI19" s="12">
        <f t="shared" si="19"/>
        <v>12.711629825993935</v>
      </c>
      <c r="BJ19" s="12">
        <f t="shared" si="20"/>
        <v>0.84</v>
      </c>
      <c r="BK19" s="12">
        <f t="shared" si="29"/>
        <v>420.42761866118104</v>
      </c>
      <c r="BL19" s="12"/>
      <c r="BM19" s="12">
        <f t="shared" si="21"/>
        <v>-363.552927407271</v>
      </c>
    </row>
    <row r="20" spans="1:65" x14ac:dyDescent="0.35">
      <c r="A20" s="2">
        <v>1.2</v>
      </c>
      <c r="B20" s="2">
        <v>5.4178561780000001</v>
      </c>
      <c r="C20" s="2">
        <f t="shared" si="0"/>
        <v>5.1277697127422366</v>
      </c>
      <c r="D20" s="2">
        <v>0.77500000000000002</v>
      </c>
      <c r="E20" s="2">
        <f t="shared" si="1"/>
        <v>144.55206602795843</v>
      </c>
      <c r="F20" s="2"/>
      <c r="G20" s="2">
        <f t="shared" si="2"/>
        <v>6.9281321191863272</v>
      </c>
      <c r="H20" s="2">
        <f t="shared" si="3"/>
        <v>0.42499999999999993</v>
      </c>
      <c r="I20" s="2">
        <f t="shared" si="4"/>
        <v>144.05698825952464</v>
      </c>
      <c r="K20">
        <f t="shared" si="5"/>
        <v>0.49507776843378792</v>
      </c>
      <c r="P20" s="2">
        <v>1.2</v>
      </c>
      <c r="Q20" s="2">
        <v>5.4178561780000001</v>
      </c>
      <c r="R20" s="18">
        <f t="shared" si="6"/>
        <v>5.1604701326134741</v>
      </c>
      <c r="S20" s="18">
        <v>0.77900000000000003</v>
      </c>
      <c r="T20" s="18">
        <f t="shared" si="22"/>
        <v>151.60591445214845</v>
      </c>
      <c r="U20" s="2"/>
      <c r="V20" s="18">
        <f t="shared" si="7"/>
        <v>6.8609650977655576</v>
      </c>
      <c r="W20" s="18">
        <f t="shared" si="8"/>
        <v>0.42099999999999993</v>
      </c>
      <c r="X20" s="18">
        <f t="shared" si="23"/>
        <v>151.96730909989407</v>
      </c>
      <c r="Y20" s="12"/>
      <c r="Z20" s="12">
        <f t="shared" si="9"/>
        <v>-0.36139464774561247</v>
      </c>
      <c r="AC20" s="2">
        <v>1.2</v>
      </c>
      <c r="AD20" s="2">
        <v>5.4178561780000001</v>
      </c>
      <c r="AE20" s="18">
        <f t="shared" si="10"/>
        <v>5.184961051209509</v>
      </c>
      <c r="AF20" s="18">
        <v>0.78200000000000003</v>
      </c>
      <c r="AG20" s="18">
        <f t="shared" si="24"/>
        <v>155.25225381249209</v>
      </c>
      <c r="AH20" s="2"/>
      <c r="AI20" s="18">
        <f t="shared" si="11"/>
        <v>6.8105174225726968</v>
      </c>
      <c r="AJ20" s="18">
        <f t="shared" si="12"/>
        <v>0.41799999999999993</v>
      </c>
      <c r="AK20" s="18">
        <f t="shared" si="25"/>
        <v>155.02724038698972</v>
      </c>
      <c r="AL20" s="12"/>
      <c r="AM20" s="12">
        <f t="shared" si="13"/>
        <v>0.22501342550236814</v>
      </c>
      <c r="AP20" s="2">
        <v>1.2</v>
      </c>
      <c r="AQ20" s="2">
        <v>5.4178561780000001</v>
      </c>
      <c r="AR20" s="18">
        <f t="shared" si="14"/>
        <v>5.2257119673564114</v>
      </c>
      <c r="AS20" s="18">
        <v>0.78700000000000003</v>
      </c>
      <c r="AT20" s="18">
        <f t="shared" si="26"/>
        <v>163.31850551253501</v>
      </c>
      <c r="AU20" s="2"/>
      <c r="AV20" s="18">
        <f t="shared" si="15"/>
        <v>6.7263065189854929</v>
      </c>
      <c r="AW20" s="18">
        <f t="shared" si="16"/>
        <v>0.41299999999999992</v>
      </c>
      <c r="AX20" s="18">
        <f t="shared" si="27"/>
        <v>163.59164745818364</v>
      </c>
      <c r="AY20" s="12"/>
      <c r="AZ20" s="12">
        <f t="shared" si="17"/>
        <v>-0.27314194564863215</v>
      </c>
      <c r="BC20" s="2">
        <v>1.2</v>
      </c>
      <c r="BD20" s="2">
        <v>5.4178561780000001</v>
      </c>
      <c r="BE20" s="18">
        <f t="shared" si="18"/>
        <v>5.2826173571802304</v>
      </c>
      <c r="BF20" s="18">
        <v>0.79400000000000004</v>
      </c>
      <c r="BG20" s="18">
        <f t="shared" si="28"/>
        <v>173.79946816580178</v>
      </c>
      <c r="BH20" s="2"/>
      <c r="BI20" s="18">
        <f t="shared" si="19"/>
        <v>6.6081525965600498</v>
      </c>
      <c r="BJ20" s="18">
        <f t="shared" si="20"/>
        <v>0.40599999999999992</v>
      </c>
      <c r="BK20" s="18">
        <f t="shared" si="29"/>
        <v>174.1508881916522</v>
      </c>
      <c r="BL20" s="12"/>
      <c r="BM20" s="12">
        <f t="shared" si="21"/>
        <v>-0.3514200258504161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2.5202905749008795</v>
      </c>
      <c r="G26" s="3" t="s">
        <v>30</v>
      </c>
      <c r="H26" s="7">
        <f xml:space="preserve"> -0.129*H20^6 + 1.0756*H20^5 - 3.0752*H20^4 + 3.1771*H20^3 + 0.0649*H20^2 - 0.7917*H20 - 0.1795</f>
        <v>-0.3465336187385254</v>
      </c>
      <c r="Q26" s="14" t="s">
        <v>28</v>
      </c>
      <c r="R26" s="15">
        <f xml:space="preserve"> -0.266*S20^6 + 1.8555*S20^5 - 3.4393*S20^4 - 1.4822*S20^3 + 8.492*S20^2 - 1.321*S20 - 0.0869</f>
        <v>2.5429589349031154</v>
      </c>
      <c r="V26" s="14" t="s">
        <v>30</v>
      </c>
      <c r="W26" s="15">
        <f xml:space="preserve"> -0.129*W20^6 + 1.0756*W20^5 - 3.0752*W20^4 + 3.1771*W20^3 + 0.0649*W20^2 - 0.7917*W20 - 0.1795</f>
        <v>-0.34733088996458406</v>
      </c>
      <c r="AD26" s="14" t="s">
        <v>28</v>
      </c>
      <c r="AE26" s="15">
        <f xml:space="preserve"> -0.266*AF20^6 + 1.8555*AF20^5 - 3.4393*AF20^4 - 1.4822*AF20^3 + 8.492*AF20^2 - 1.321*AF20 - 0.0869</f>
        <v>2.5599562373458626</v>
      </c>
      <c r="AI26" s="14" t="s">
        <v>30</v>
      </c>
      <c r="AJ26" s="15">
        <f xml:space="preserve"> -0.129*AJ20^6 + 1.0756*AJ20^5 - 3.0752*AJ20^4 + 3.1771*AJ20^3 + 0.0649*AJ20^2 - 0.7917*AJ20 - 0.1795</f>
        <v>-0.34789631911153207</v>
      </c>
      <c r="AQ26" s="14" t="s">
        <v>28</v>
      </c>
      <c r="AR26" s="15">
        <f xml:space="preserve"> -0.266*AS20^6 + 1.8555*AS20^5 - 3.4393*AS20^4 - 1.4822*AS20^3 + 8.492*AS20^2 - 1.321*AS20 - 0.0869</f>
        <v>2.5882758641665751</v>
      </c>
      <c r="AV26" s="14" t="s">
        <v>30</v>
      </c>
      <c r="AW26" s="15">
        <f xml:space="preserve"> -0.129*AW20^6 + 1.0756*AW20^5 - 3.0752*AW20^4 + 3.1771*AW20^3 + 0.0649*AW20^2 - 0.7917*AW20 - 0.1795</f>
        <v>-0.34877661585892183</v>
      </c>
      <c r="BD26" s="14" t="s">
        <v>28</v>
      </c>
      <c r="BE26" s="15">
        <f xml:space="preserve"> -0.266*BF20^6 + 1.8555*BF20^5 - 3.4393*BF20^4 - 1.4822*BF20^3 + 8.492*BF20^2 - 1.321*BF20 - 0.0869</f>
        <v>2.6278996925372025</v>
      </c>
      <c r="BI26" s="14" t="s">
        <v>30</v>
      </c>
      <c r="BJ26" s="15">
        <f xml:space="preserve"> -0.129*BJ20^6 + 1.0756*BJ20^5 - 3.0752*BJ20^4 + 3.1771*BJ20^3 + 0.0649*BJ20^2 - 0.7917*BJ20 - 0.1795</f>
        <v>-0.34987832829087523</v>
      </c>
    </row>
    <row r="29" spans="1:65" x14ac:dyDescent="0.35">
      <c r="B29" s="3" t="s">
        <v>31</v>
      </c>
      <c r="C29">
        <f>(I29+I30)*L4</f>
        <v>4.7854985879221301</v>
      </c>
      <c r="H29" s="3" t="s">
        <v>42</v>
      </c>
      <c r="I29" s="6">
        <f>C26*1.2*I6^2*I4*L3/2</f>
        <v>0.10445747474567439</v>
      </c>
      <c r="Q29" s="21" t="s">
        <v>31</v>
      </c>
      <c r="R29" s="12">
        <f>(X29+X30)*Q6</f>
        <v>4.8336475146722009</v>
      </c>
      <c r="W29" s="21" t="s">
        <v>42</v>
      </c>
      <c r="X29" s="13">
        <f>R26*1.2*I$6^2*I$4*I$3/2</f>
        <v>0.10539700118998234</v>
      </c>
      <c r="AD29" s="21" t="s">
        <v>31</v>
      </c>
      <c r="AE29" s="12">
        <f>(AK29+AK30)*AD6</f>
        <v>4.8698220769805767</v>
      </c>
      <c r="AJ29" s="21" t="s">
        <v>42</v>
      </c>
      <c r="AK29" s="13">
        <f>AE26*1.2*I$6^2*I$4*I$3/2</f>
        <v>0.10610148158138628</v>
      </c>
      <c r="AQ29" s="21" t="s">
        <v>31</v>
      </c>
      <c r="AR29" s="12">
        <f>(AX29+AX30)*AQ6</f>
        <v>4.9302294168844991</v>
      </c>
      <c r="AW29" s="21" t="s">
        <v>42</v>
      </c>
      <c r="AX29" s="13">
        <f>AR26*1.2*I$6^2*I$4*I$3/2</f>
        <v>0.10727523381967645</v>
      </c>
      <c r="BD29" s="21" t="s">
        <v>31</v>
      </c>
      <c r="BE29" s="12">
        <f>(BK29+BK30)*BD6</f>
        <v>5.0150353704229991</v>
      </c>
      <c r="BJ29" s="21" t="s">
        <v>42</v>
      </c>
      <c r="BK29" s="13">
        <f>BE26*1.2*I$6^2*I$4*I$3/2</f>
        <v>0.10891750677525201</v>
      </c>
    </row>
    <row r="30" spans="1:65" x14ac:dyDescent="0.35">
      <c r="B30" s="3" t="s">
        <v>32</v>
      </c>
      <c r="C30">
        <f>(E20+I20)*D5/2</f>
        <v>21.645679071561233</v>
      </c>
      <c r="H30" s="3" t="s">
        <v>43</v>
      </c>
      <c r="I30" s="6">
        <f>H26*1.2*I6^2*I4*L3/2</f>
        <v>-1.436264020045796E-2</v>
      </c>
      <c r="Q30" s="21" t="s">
        <v>32</v>
      </c>
      <c r="R30" s="12">
        <f>(T20+X20)*Q5/2</f>
        <v>22.767991766403188</v>
      </c>
      <c r="W30" s="21" t="s">
        <v>43</v>
      </c>
      <c r="X30" s="13">
        <f>W26*1.2*I$6^2*I$4*I$3/2</f>
        <v>-1.4395684381867382E-2</v>
      </c>
      <c r="AD30" s="21" t="s">
        <v>32</v>
      </c>
      <c r="AE30" s="12">
        <f>(AG20+AK20)*AD5/2</f>
        <v>23.270962064961136</v>
      </c>
      <c r="AJ30" s="21" t="s">
        <v>43</v>
      </c>
      <c r="AK30" s="13">
        <f>AJ26*1.2*I$6^2*I$4*I$3/2</f>
        <v>-1.4419119497415563E-2</v>
      </c>
      <c r="AQ30" s="21" t="s">
        <v>32</v>
      </c>
      <c r="AR30" s="12">
        <f>(AT20+AX20)*AQ5/2</f>
        <v>24.518261472803896</v>
      </c>
      <c r="AW30" s="21" t="s">
        <v>43</v>
      </c>
      <c r="AX30" s="13">
        <f>AW26*1.2*I$6^2*I$4*I$3/2</f>
        <v>-1.4455604804377749E-2</v>
      </c>
      <c r="BD30" s="21" t="s">
        <v>32</v>
      </c>
      <c r="BE30" s="12">
        <f>(BG20+BK20)*BD5/2</f>
        <v>26.096276726809048</v>
      </c>
      <c r="BJ30" s="21" t="s">
        <v>43</v>
      </c>
      <c r="BK30" s="13">
        <f>BJ26*1.2*I$6^2*I$4*I$3/2</f>
        <v>-1.4501267038599408E-2</v>
      </c>
    </row>
    <row r="31" spans="1:65" x14ac:dyDescent="0.35">
      <c r="B31" s="3" t="s">
        <v>33</v>
      </c>
      <c r="C31" s="6">
        <f>C29/C30</f>
        <v>0.22108331977486756</v>
      </c>
      <c r="Q31" s="21" t="s">
        <v>33</v>
      </c>
      <c r="R31" s="13">
        <f>R29/R30</f>
        <v>0.2123001257319852</v>
      </c>
      <c r="AD31" s="21" t="s">
        <v>33</v>
      </c>
      <c r="AE31" s="13">
        <f>AE29/AE30</f>
        <v>0.20926603994224291</v>
      </c>
      <c r="AQ31" s="21" t="s">
        <v>33</v>
      </c>
      <c r="AR31" s="13">
        <f>AR29/AR30</f>
        <v>0.20108397254647112</v>
      </c>
      <c r="BD31" s="21" t="s">
        <v>33</v>
      </c>
      <c r="BE31" s="13">
        <f>BE29/BE30</f>
        <v>0.19217436352791994</v>
      </c>
    </row>
  </sheetData>
  <mergeCells count="21">
    <mergeCell ref="AV8:AZ8"/>
    <mergeCell ref="BD8:BG8"/>
    <mergeCell ref="BI8:BM8"/>
    <mergeCell ref="Q8:T8"/>
    <mergeCell ref="V8:Z8"/>
    <mergeCell ref="AD8:AG8"/>
    <mergeCell ref="AI8:AM8"/>
    <mergeCell ref="AQ8:AT8"/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P11" workbookViewId="0">
      <selection activeCell="R31" sqref="R3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1.6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9.7158323616068305</v>
      </c>
      <c r="R3" t="s">
        <v>63</v>
      </c>
      <c r="T3" t="s">
        <v>59</v>
      </c>
      <c r="U3">
        <f>((U2/2)-Q2*TAN(X1*PI()/180))*2</f>
        <v>198.00544150755647</v>
      </c>
      <c r="V3" t="s">
        <v>56</v>
      </c>
      <c r="AC3" s="21" t="s">
        <v>66</v>
      </c>
      <c r="AD3">
        <f>AH7+AH6</f>
        <v>14.123622452171267</v>
      </c>
      <c r="AE3" t="s">
        <v>63</v>
      </c>
      <c r="AG3" t="s">
        <v>59</v>
      </c>
      <c r="AH3">
        <f>((AH2/2)-AD2*TAN(AK1*PI()/180))*2</f>
        <v>187.50680188444559</v>
      </c>
      <c r="AI3" t="s">
        <v>56</v>
      </c>
      <c r="AP3" s="21" t="s">
        <v>66</v>
      </c>
      <c r="AQ3">
        <f>AU7+AU6</f>
        <v>24.922492987198314</v>
      </c>
      <c r="AR3" t="s">
        <v>63</v>
      </c>
      <c r="AT3" t="s">
        <v>59</v>
      </c>
      <c r="AU3">
        <f>((AU2/2)-AQ2*TAN(AX1*PI()/180))*2</f>
        <v>170.00906917926079</v>
      </c>
      <c r="AV3" t="s">
        <v>56</v>
      </c>
      <c r="BC3" s="21" t="s">
        <v>66</v>
      </c>
      <c r="BD3">
        <f>BH7+BH6</f>
        <v>38.584806982102684</v>
      </c>
      <c r="BE3" t="s">
        <v>63</v>
      </c>
      <c r="BG3" t="s">
        <v>59</v>
      </c>
      <c r="BH3">
        <f>((BH2/2)-BD2*TAN(BK1*PI()/180))*2</f>
        <v>156.01088301511294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39.837177781155724</v>
      </c>
      <c r="P4" s="21" t="s">
        <v>67</v>
      </c>
      <c r="Q4">
        <f>U7-U6</f>
        <v>5.5670766812693735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8.0926971855998158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14.280344121250881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22.108716083880488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4.8713252386034203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5.4320945999372166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6.607804701126704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7.8467820112988873</v>
      </c>
      <c r="BI5" t="s">
        <v>12</v>
      </c>
    </row>
    <row r="6" spans="1:65" x14ac:dyDescent="0.35">
      <c r="G6" s="27" t="s">
        <v>35</v>
      </c>
      <c r="H6" s="27"/>
      <c r="I6">
        <f>I5/L2</f>
        <v>4.0633921336778833</v>
      </c>
      <c r="J6" t="s">
        <v>12</v>
      </c>
      <c r="Q6">
        <f>L4</f>
        <v>39.837177781155724</v>
      </c>
      <c r="T6" t="s">
        <v>62</v>
      </c>
      <c r="U6">
        <f>Q2*Q5*Q5*0.19*(U2^4-U3^4)/(4*(U2-U3)*U2^(4)*U3^(4)*(2*9.81*PI()*PI()/16))*10^12*1.2*9.81</f>
        <v>2.0743778401687285</v>
      </c>
      <c r="V6" t="s">
        <v>63</v>
      </c>
      <c r="AD6">
        <f>L4</f>
        <v>39.837177781155724</v>
      </c>
      <c r="AG6" t="s">
        <v>62</v>
      </c>
      <c r="AH6">
        <f>AD2*AD5*AD5*0.19*(AH2^4-AH3^4)/(4*(AH2-AH3)*AH2^(4)*AH3^(4)*(2*9.81*PI()*PI()/16))*10^12*1.2*9.81</f>
        <v>3.0154626332857251</v>
      </c>
      <c r="AI6" t="s">
        <v>63</v>
      </c>
      <c r="AQ6">
        <f>L4</f>
        <v>39.837177781155724</v>
      </c>
      <c r="AT6" t="s">
        <v>62</v>
      </c>
      <c r="AU6">
        <f>AQ2*AQ5*AQ5*0.19*(AU2^4-AU3^4)/(4*(AU2-AU3)*AU2^(4)*AU3^(4)*(2*9.81*PI()*PI()/16))*10^12*1.2*9.81</f>
        <v>5.3210744329737176</v>
      </c>
      <c r="AV6" t="s">
        <v>63</v>
      </c>
      <c r="BD6">
        <f>L4</f>
        <v>39.837177781155724</v>
      </c>
      <c r="BG6" t="s">
        <v>62</v>
      </c>
      <c r="BH6">
        <f>BD2*BD5*BD5*0.19*(BH2^4-BH3^4)/(4*(BH2-BH3)*BH2^(4)*BH3^(4)*(2*9.81*PI()*PI()/16))*10^12*1.2*9.81</f>
        <v>8.2380454491110964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7.641454521438102</v>
      </c>
      <c r="V7" t="s">
        <v>63</v>
      </c>
      <c r="AG7" t="s">
        <v>64</v>
      </c>
      <c r="AH7">
        <f>(AH5^2-AH4^2)*1.2/2</f>
        <v>11.108159818885541</v>
      </c>
      <c r="AI7" t="s">
        <v>63</v>
      </c>
      <c r="AT7" t="s">
        <v>64</v>
      </c>
      <c r="AU7">
        <f>(AU5^2-AU4^2)*1.2/2</f>
        <v>19.601418554224598</v>
      </c>
      <c r="AV7" t="s">
        <v>63</v>
      </c>
      <c r="BG7" t="s">
        <v>64</v>
      </c>
      <c r="BH7">
        <f>(BH5^2-BH4^2)*1.2/2</f>
        <v>30.346761532991586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6.7932349204137319</v>
      </c>
      <c r="F10" s="3" t="s">
        <v>22</v>
      </c>
      <c r="G10" s="8">
        <f>G20</f>
        <v>9.8134476497276637</v>
      </c>
      <c r="H10" s="3"/>
      <c r="P10" s="21" t="s">
        <v>16</v>
      </c>
      <c r="Q10" s="10">
        <f>R20</f>
        <v>6.8352520786377058</v>
      </c>
      <c r="U10" s="21" t="s">
        <v>22</v>
      </c>
      <c r="V10" s="9">
        <f>V20</f>
        <v>9.7262608451670616</v>
      </c>
      <c r="W10" s="22"/>
      <c r="AC10" s="21" t="s">
        <v>16</v>
      </c>
      <c r="AD10" s="10">
        <f>AE20</f>
        <v>6.8561630629761563</v>
      </c>
      <c r="AH10" s="21" t="s">
        <v>22</v>
      </c>
      <c r="AI10" s="9">
        <f>AI20</f>
        <v>9.6824500919369179</v>
      </c>
      <c r="AJ10" s="22"/>
      <c r="AP10" s="21" t="s">
        <v>16</v>
      </c>
      <c r="AQ10" s="10">
        <f>AR20</f>
        <v>6.9185013138165212</v>
      </c>
      <c r="AU10" s="21" t="s">
        <v>22</v>
      </c>
      <c r="AV10" s="9">
        <f>AV20</f>
        <v>9.5501568385500555</v>
      </c>
      <c r="AW10" s="22"/>
      <c r="BC10" s="21" t="s">
        <v>16</v>
      </c>
      <c r="BD10" s="10">
        <f>BE20</f>
        <v>6.9870625881188602</v>
      </c>
      <c r="BH10" s="21" t="s">
        <v>22</v>
      </c>
      <c r="BI10" s="9">
        <f>BI20</f>
        <v>9.4016688918538769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1.6</v>
      </c>
      <c r="B15">
        <v>4.0633921339999999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6.9360887300347756</v>
      </c>
      <c r="G15">
        <f t="shared" ref="G15:G20" si="2" xml:space="preserve"> 0.9808*H15^6 - 9.1296*H15^5 + 32.097*H15^4 - 52.719*H15^3 + 35.366*H15^2 + 6.8355*H15 + 0.7557</f>
        <v>16.569448204799997</v>
      </c>
      <c r="H15">
        <f t="shared" ref="H15:H20" si="3">A15-D15</f>
        <v>1.4000000000000001</v>
      </c>
      <c r="I15">
        <f t="shared" ref="I15:I20" si="4">1.2*B15^2*G15*(H15^2+1)/2</f>
        <v>485.8793908474417</v>
      </c>
      <c r="K15">
        <f t="shared" ref="K15:K20" si="5">E15-I15</f>
        <v>-478.94330211740692</v>
      </c>
      <c r="P15">
        <v>1.6</v>
      </c>
      <c r="Q15">
        <v>4.0633921339999999</v>
      </c>
      <c r="R15" s="12">
        <f t="shared" ref="R15:R20" si="6" xml:space="preserve"> -0.3078*S15^6 + 2.2651*S15^5 - 4.751*S15^4 + 0.2832*S15^3 + 5.9876*S15^2 + 3.6672*S15 - 0.2951</f>
        <v>0.67321313279999995</v>
      </c>
      <c r="S15">
        <v>0.2</v>
      </c>
      <c r="T15" s="12">
        <f>(1.2*Q15^2*R15*(S15^2+1)/2) + Q$4</f>
        <v>12.503165411304149</v>
      </c>
      <c r="V15" s="12">
        <f t="shared" ref="V15:V20" si="7" xml:space="preserve"> 0.9808*W15^6 - 9.1296*W15^5 + 32.097*W15^4 - 52.719*W15^3 + 35.366*W15^2 + 6.8355*W15 + 0.7557</f>
        <v>16.569448204799997</v>
      </c>
      <c r="W15" s="12">
        <f t="shared" ref="W15:W20" si="8">P15-S15</f>
        <v>1.4000000000000001</v>
      </c>
      <c r="X15" s="12">
        <f>1.2*Q15^2*V15*(W15^2+1)/2 + Q$3</f>
        <v>495.59522320904853</v>
      </c>
      <c r="Y15" s="12"/>
      <c r="Z15" s="12">
        <f t="shared" ref="Z15:Z20" si="9">T15-X15</f>
        <v>-483.09205779774436</v>
      </c>
      <c r="AC15">
        <v>1.6</v>
      </c>
      <c r="AD15">
        <v>4.0633921339999999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15.028785915634591</v>
      </c>
      <c r="AI15" s="12">
        <f t="shared" ref="AI15:AI20" si="11" xml:space="preserve"> 0.9808*AJ15^6 - 9.1296*AJ15^5 + 32.097*AJ15^4 - 52.719*AJ15^3 + 35.366*AJ15^2 + 6.8355*AJ15 + 0.7557</f>
        <v>16.569448204799997</v>
      </c>
      <c r="AJ15" s="12">
        <f t="shared" ref="AJ15:AJ20" si="12">AC15-AF15</f>
        <v>1.4000000000000001</v>
      </c>
      <c r="AK15" s="12">
        <f>1.2*AD15^2*AI15*(AJ15^2+1)/2 + AD$3</f>
        <v>500.00301329961297</v>
      </c>
      <c r="AL15" s="12"/>
      <c r="AM15" s="12">
        <f t="shared" ref="AM15:AM20" si="13">AG15-AK15</f>
        <v>-484.97422738397836</v>
      </c>
      <c r="AP15">
        <v>1.6</v>
      </c>
      <c r="AQ15">
        <v>4.0633921339999999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21.216432851285656</v>
      </c>
      <c r="AV15" s="12">
        <f t="shared" ref="AV15:AV20" si="15" xml:space="preserve"> 0.9808*AW15^6 - 9.1296*AW15^5 + 32.097*AW15^4 - 52.719*AW15^3 + 35.366*AW15^2 + 6.8355*AW15 + 0.7557</f>
        <v>16.569448204799997</v>
      </c>
      <c r="AW15" s="12">
        <f t="shared" ref="AW15:AW20" si="16">AP15-AS15</f>
        <v>1.4000000000000001</v>
      </c>
      <c r="AX15" s="12">
        <f>1.2*AQ15^2*AV15*(AW15^2+1)/2 + AQ$3</f>
        <v>510.80188383464002</v>
      </c>
      <c r="AY15" s="12"/>
      <c r="AZ15" s="12">
        <f t="shared" ref="AZ15:AZ20" si="17">AT15-AX15</f>
        <v>-489.58545098335435</v>
      </c>
      <c r="BC15">
        <v>1.6</v>
      </c>
      <c r="BD15">
        <v>4.0633921339999999</v>
      </c>
      <c r="BE15" s="12">
        <f t="shared" ref="BE15:BE20" si="18" xml:space="preserve"> -0.3078*BF15^6 + 2.2651*BF15^5 - 4.751*BF15^4 + 0.2832*BF15^3 + 5.9876*BF15^2 + 3.6672*BF15 - 0.2951</f>
        <v>0.67321313279999995</v>
      </c>
      <c r="BF15">
        <v>0.2</v>
      </c>
      <c r="BG15" s="12">
        <f>(1.2*BD15^2*BE15*(BF15^2+1)/2) + BD$4</f>
        <v>29.044804813915263</v>
      </c>
      <c r="BI15" s="12">
        <f t="shared" ref="BI15:BI20" si="19" xml:space="preserve"> 0.9808*BJ15^6 - 9.1296*BJ15^5 + 32.097*BJ15^4 - 52.719*BJ15^3 + 35.366*BJ15^2 + 6.8355*BJ15 + 0.7557</f>
        <v>16.569448204799997</v>
      </c>
      <c r="BJ15" s="12">
        <f t="shared" ref="BJ15:BJ20" si="20">BC15-BF15</f>
        <v>1.4000000000000001</v>
      </c>
      <c r="BK15" s="12">
        <f>1.2*BD15^2*BI15*(BJ15^2+1)/2 + BD$3</f>
        <v>524.46419782954433</v>
      </c>
      <c r="BL15" s="12"/>
      <c r="BM15" s="12">
        <f t="shared" ref="BM15:BM20" si="21">BG15-BK15</f>
        <v>-495.41939301562905</v>
      </c>
    </row>
    <row r="16" spans="1:65" x14ac:dyDescent="0.35">
      <c r="A16">
        <v>1.6</v>
      </c>
      <c r="B16">
        <v>4.0633921339999999</v>
      </c>
      <c r="C16">
        <f t="shared" si="0"/>
        <v>5.3312528447999998</v>
      </c>
      <c r="D16">
        <v>0.8</v>
      </c>
      <c r="E16">
        <f t="shared" si="1"/>
        <v>86.616743121008867</v>
      </c>
      <c r="G16">
        <f t="shared" si="2"/>
        <v>12.278666707200003</v>
      </c>
      <c r="H16">
        <f t="shared" si="3"/>
        <v>0.8</v>
      </c>
      <c r="I16">
        <f t="shared" si="4"/>
        <v>199.49121735679464</v>
      </c>
      <c r="K16">
        <f t="shared" si="5"/>
        <v>-112.87447423578577</v>
      </c>
      <c r="P16">
        <v>1.6</v>
      </c>
      <c r="Q16">
        <v>4.0633921339999999</v>
      </c>
      <c r="R16" s="12">
        <f t="shared" si="6"/>
        <v>5.3312528447999998</v>
      </c>
      <c r="S16">
        <v>0.8</v>
      </c>
      <c r="T16" s="12">
        <f t="shared" ref="T16:T20" si="22">(1.2*Q16^2*R16*(S16^2+1)/2) + Q$4</f>
        <v>92.183819802278236</v>
      </c>
      <c r="V16" s="12">
        <f t="shared" si="7"/>
        <v>12.278666707200003</v>
      </c>
      <c r="W16" s="12">
        <f t="shared" si="8"/>
        <v>0.8</v>
      </c>
      <c r="X16" s="12">
        <f t="shared" ref="X16:X20" si="23">1.2*Q16^2*V16*(W16^2+1)/2 + Q$3</f>
        <v>209.20704971840146</v>
      </c>
      <c r="Y16" s="12"/>
      <c r="Z16" s="12">
        <f t="shared" si="9"/>
        <v>-117.02322991612323</v>
      </c>
      <c r="AC16">
        <v>1.6</v>
      </c>
      <c r="AD16">
        <v>4.0633921339999999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19.943873035193089</v>
      </c>
      <c r="AI16" s="12">
        <f t="shared" si="11"/>
        <v>16.243980555273364</v>
      </c>
      <c r="AJ16" s="12">
        <f t="shared" si="12"/>
        <v>1.33</v>
      </c>
      <c r="AK16" s="12">
        <f t="shared" ref="AK16:AK20" si="25">1.2*AD16^2*AI16*(AJ16^2+1)/2 + AD$3</f>
        <v>459.70645886970959</v>
      </c>
      <c r="AL16" s="12"/>
      <c r="AM16" s="12">
        <f t="shared" si="13"/>
        <v>-439.76258583451653</v>
      </c>
      <c r="AP16">
        <v>1.6</v>
      </c>
      <c r="AQ16">
        <v>4.0633921339999999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26.131519970844153</v>
      </c>
      <c r="AV16" s="12">
        <f t="shared" si="15"/>
        <v>16.243980555273364</v>
      </c>
      <c r="AW16" s="12">
        <f t="shared" si="16"/>
        <v>1.33</v>
      </c>
      <c r="AX16" s="12">
        <f t="shared" ref="AX16:AX20" si="27">1.2*AQ16^2*AV16*(AW16^2+1)/2 + AQ$3</f>
        <v>470.50532940473664</v>
      </c>
      <c r="AY16" s="12"/>
      <c r="AZ16" s="12">
        <f t="shared" si="17"/>
        <v>-444.37380943389246</v>
      </c>
      <c r="BC16">
        <v>1.6</v>
      </c>
      <c r="BD16">
        <v>4.0633921339999999</v>
      </c>
      <c r="BE16" s="12">
        <f t="shared" si="18"/>
        <v>5.3312528447999998</v>
      </c>
      <c r="BF16">
        <v>0.8</v>
      </c>
      <c r="BG16" s="12">
        <f t="shared" ref="BG16:BG20" si="28">(1.2*BD16^2*BE16*(BF16^2+1)/2) + BD$4</f>
        <v>108.72545920488935</v>
      </c>
      <c r="BI16" s="12">
        <f t="shared" si="19"/>
        <v>12.278666707200003</v>
      </c>
      <c r="BJ16" s="12">
        <f t="shared" si="20"/>
        <v>0.8</v>
      </c>
      <c r="BK16" s="12">
        <f t="shared" ref="BK16:BK20" si="29">1.2*BD16^2*BI16*(BJ16^2+1)/2 + BD$3</f>
        <v>238.07602433889733</v>
      </c>
      <c r="BL16" s="12"/>
      <c r="BM16" s="12">
        <f t="shared" si="21"/>
        <v>-129.35056513400798</v>
      </c>
    </row>
    <row r="17" spans="1:65" x14ac:dyDescent="0.35">
      <c r="A17">
        <v>1.6</v>
      </c>
      <c r="B17">
        <v>4.0633921339999999</v>
      </c>
      <c r="C17">
        <f t="shared" si="0"/>
        <v>6.8491999999999997</v>
      </c>
      <c r="D17">
        <v>1</v>
      </c>
      <c r="E17">
        <f t="shared" si="1"/>
        <v>135.70584860743898</v>
      </c>
      <c r="G17">
        <f t="shared" si="2"/>
        <v>9.6970697088000009</v>
      </c>
      <c r="H17">
        <f t="shared" si="3"/>
        <v>0.60000000000000009</v>
      </c>
      <c r="I17">
        <f t="shared" si="4"/>
        <v>130.64961896425464</v>
      </c>
      <c r="K17">
        <f t="shared" si="5"/>
        <v>5.0562296431843379</v>
      </c>
      <c r="P17">
        <v>1.6</v>
      </c>
      <c r="Q17">
        <v>4.0633921339999999</v>
      </c>
      <c r="R17" s="12">
        <f t="shared" si="6"/>
        <v>6.8491999999999997</v>
      </c>
      <c r="S17">
        <v>1</v>
      </c>
      <c r="T17" s="12">
        <f t="shared" si="22"/>
        <v>141.27292528870836</v>
      </c>
      <c r="V17" s="12">
        <f t="shared" si="7"/>
        <v>9.6970697088000009</v>
      </c>
      <c r="W17" s="12">
        <f t="shared" si="8"/>
        <v>0.60000000000000009</v>
      </c>
      <c r="X17" s="12">
        <f t="shared" si="23"/>
        <v>140.36545132586147</v>
      </c>
      <c r="Y17" s="12"/>
      <c r="Z17" s="12">
        <f t="shared" si="9"/>
        <v>0.9074739628468933</v>
      </c>
      <c r="AC17">
        <v>1.6</v>
      </c>
      <c r="AD17">
        <v>4.0633921339999999</v>
      </c>
      <c r="AE17" s="12">
        <f t="shared" si="10"/>
        <v>1.3183871067999997</v>
      </c>
      <c r="AF17" s="12">
        <v>0.3</v>
      </c>
      <c r="AG17" s="12">
        <f t="shared" si="24"/>
        <v>22.329031124039801</v>
      </c>
      <c r="AI17" s="12">
        <f t="shared" si="11"/>
        <v>16.09555723919998</v>
      </c>
      <c r="AJ17" s="12">
        <f t="shared" si="12"/>
        <v>1.3</v>
      </c>
      <c r="AK17" s="12">
        <f t="shared" si="25"/>
        <v>443.05421092524841</v>
      </c>
      <c r="AL17" s="12"/>
      <c r="AM17" s="12">
        <f t="shared" si="13"/>
        <v>-420.72517980120858</v>
      </c>
      <c r="AP17">
        <v>1.6</v>
      </c>
      <c r="AQ17">
        <v>4.0633921339999999</v>
      </c>
      <c r="AR17" s="12">
        <f t="shared" si="14"/>
        <v>1.3183871067999997</v>
      </c>
      <c r="AS17" s="12">
        <v>0.3</v>
      </c>
      <c r="AT17" s="12">
        <f t="shared" si="26"/>
        <v>28.516678059690868</v>
      </c>
      <c r="AV17" s="12">
        <f t="shared" si="15"/>
        <v>16.09555723919998</v>
      </c>
      <c r="AW17" s="12">
        <f t="shared" si="16"/>
        <v>1.3</v>
      </c>
      <c r="AX17" s="12">
        <f t="shared" si="27"/>
        <v>453.85308146027546</v>
      </c>
      <c r="AY17" s="12"/>
      <c r="AZ17" s="12">
        <f t="shared" si="17"/>
        <v>-425.33640340058457</v>
      </c>
      <c r="BC17">
        <v>1.6</v>
      </c>
      <c r="BD17">
        <v>4.0633921339999999</v>
      </c>
      <c r="BE17" s="12">
        <f t="shared" si="18"/>
        <v>6.8491999999999997</v>
      </c>
      <c r="BF17">
        <v>1</v>
      </c>
      <c r="BG17" s="12">
        <f t="shared" si="28"/>
        <v>157.81456469131948</v>
      </c>
      <c r="BI17" s="12">
        <f t="shared" si="19"/>
        <v>9.6970697088000009</v>
      </c>
      <c r="BJ17" s="12">
        <f t="shared" si="20"/>
        <v>0.60000000000000009</v>
      </c>
      <c r="BK17" s="12">
        <f t="shared" si="29"/>
        <v>169.23442594635733</v>
      </c>
      <c r="BL17" s="12"/>
      <c r="BM17" s="12">
        <f t="shared" si="21"/>
        <v>-11.419861255037858</v>
      </c>
    </row>
    <row r="18" spans="1:65" x14ac:dyDescent="0.35">
      <c r="A18">
        <v>1.6</v>
      </c>
      <c r="B18">
        <v>4.0633921339999999</v>
      </c>
      <c r="C18">
        <f t="shared" si="0"/>
        <v>6.7084301982417394</v>
      </c>
      <c r="D18">
        <v>0.98</v>
      </c>
      <c r="E18">
        <f t="shared" si="1"/>
        <v>130.28497098365025</v>
      </c>
      <c r="G18">
        <f t="shared" si="2"/>
        <v>9.9860641746780665</v>
      </c>
      <c r="H18">
        <f t="shared" si="3"/>
        <v>0.62000000000000011</v>
      </c>
      <c r="I18">
        <f t="shared" si="4"/>
        <v>136.95713573981672</v>
      </c>
      <c r="K18">
        <f t="shared" si="5"/>
        <v>-6.6721647561664668</v>
      </c>
      <c r="P18">
        <v>1.6</v>
      </c>
      <c r="Q18">
        <v>4.0633921339999999</v>
      </c>
      <c r="R18" s="12">
        <f t="shared" si="6"/>
        <v>6.7084301982417394</v>
      </c>
      <c r="S18">
        <v>0.98</v>
      </c>
      <c r="T18" s="12">
        <f t="shared" si="22"/>
        <v>135.85204766491964</v>
      </c>
      <c r="V18" s="12">
        <f t="shared" si="7"/>
        <v>9.9860641746780665</v>
      </c>
      <c r="W18" s="12">
        <f t="shared" si="8"/>
        <v>0.62000000000000011</v>
      </c>
      <c r="X18" s="12">
        <f t="shared" si="23"/>
        <v>146.67296810142355</v>
      </c>
      <c r="Y18" s="12"/>
      <c r="Z18" s="12">
        <f t="shared" si="9"/>
        <v>-10.820920436503911</v>
      </c>
      <c r="AC18">
        <v>1.6</v>
      </c>
      <c r="AD18">
        <v>4.0633921339999999</v>
      </c>
      <c r="AE18" s="12">
        <f t="shared" si="10"/>
        <v>1.6740794179968745</v>
      </c>
      <c r="AF18" s="12">
        <v>0.35</v>
      </c>
      <c r="AG18" s="12">
        <f t="shared" si="24"/>
        <v>26.708901132215033</v>
      </c>
      <c r="AI18" s="12">
        <f t="shared" si="11"/>
        <v>15.834596484374998</v>
      </c>
      <c r="AJ18" s="12">
        <f t="shared" si="12"/>
        <v>1.25</v>
      </c>
      <c r="AK18" s="12">
        <f t="shared" si="25"/>
        <v>416.09913366154444</v>
      </c>
      <c r="AL18" s="12"/>
      <c r="AM18" s="12">
        <f t="shared" si="13"/>
        <v>-389.39023252932941</v>
      </c>
      <c r="AP18">
        <v>1.6</v>
      </c>
      <c r="AQ18">
        <v>4.0633921339999999</v>
      </c>
      <c r="AR18" s="12">
        <f t="shared" si="14"/>
        <v>1.6740794179968745</v>
      </c>
      <c r="AS18" s="12">
        <v>0.35</v>
      </c>
      <c r="AT18" s="12">
        <f t="shared" si="26"/>
        <v>32.896548067866092</v>
      </c>
      <c r="AV18" s="12">
        <f t="shared" si="15"/>
        <v>15.834596484374998</v>
      </c>
      <c r="AW18" s="12">
        <f t="shared" si="16"/>
        <v>1.25</v>
      </c>
      <c r="AX18" s="12">
        <f t="shared" si="27"/>
        <v>426.89800419657149</v>
      </c>
      <c r="AY18" s="12"/>
      <c r="AZ18" s="12">
        <f t="shared" si="17"/>
        <v>-394.0014561287054</v>
      </c>
      <c r="BC18">
        <v>1.6</v>
      </c>
      <c r="BD18">
        <v>4.0633921339999999</v>
      </c>
      <c r="BE18" s="12">
        <f t="shared" si="18"/>
        <v>6.7084301982417394</v>
      </c>
      <c r="BF18">
        <v>0.98</v>
      </c>
      <c r="BG18" s="12">
        <f t="shared" si="28"/>
        <v>152.39368706753075</v>
      </c>
      <c r="BI18" s="12">
        <f t="shared" si="19"/>
        <v>9.9860641746780665</v>
      </c>
      <c r="BJ18" s="12">
        <f t="shared" si="20"/>
        <v>0.62000000000000011</v>
      </c>
      <c r="BK18" s="12">
        <f t="shared" si="29"/>
        <v>175.54194272191941</v>
      </c>
      <c r="BL18" s="12"/>
      <c r="BM18" s="12">
        <f t="shared" si="21"/>
        <v>-23.148255654388663</v>
      </c>
    </row>
    <row r="19" spans="1:65" x14ac:dyDescent="0.35">
      <c r="A19">
        <v>1.6</v>
      </c>
      <c r="B19">
        <v>4.0633921339999999</v>
      </c>
      <c r="C19">
        <f t="shared" si="0"/>
        <v>6.7791717653328618</v>
      </c>
      <c r="D19">
        <v>0.99</v>
      </c>
      <c r="E19">
        <f t="shared" si="1"/>
        <v>132.98188450625602</v>
      </c>
      <c r="G19">
        <f t="shared" si="2"/>
        <v>9.8423803909823064</v>
      </c>
      <c r="H19">
        <f t="shared" si="3"/>
        <v>0.6100000000000001</v>
      </c>
      <c r="I19">
        <f t="shared" si="4"/>
        <v>133.78722063250262</v>
      </c>
      <c r="K19">
        <f t="shared" si="5"/>
        <v>-0.80533612624660122</v>
      </c>
      <c r="P19">
        <v>1.6</v>
      </c>
      <c r="Q19">
        <v>4.0633921339999999</v>
      </c>
      <c r="R19" s="12">
        <f t="shared" si="6"/>
        <v>6.7791717653328618</v>
      </c>
      <c r="S19">
        <v>0.99</v>
      </c>
      <c r="T19" s="12">
        <f t="shared" si="22"/>
        <v>138.54896118752541</v>
      </c>
      <c r="V19" s="12">
        <f t="shared" si="7"/>
        <v>9.8423803909823064</v>
      </c>
      <c r="W19" s="12">
        <f t="shared" si="8"/>
        <v>0.6100000000000001</v>
      </c>
      <c r="X19" s="12">
        <f t="shared" si="23"/>
        <v>143.50305299410945</v>
      </c>
      <c r="Y19" s="12"/>
      <c r="Z19" s="12">
        <f t="shared" si="9"/>
        <v>-4.9540918065840458</v>
      </c>
      <c r="AC19">
        <v>1.6</v>
      </c>
      <c r="AD19">
        <v>4.0633921339999999</v>
      </c>
      <c r="AE19" s="12">
        <f t="shared" si="10"/>
        <v>1.7475255629627389</v>
      </c>
      <c r="AF19" s="12">
        <v>0.36</v>
      </c>
      <c r="AG19" s="12">
        <f t="shared" si="24"/>
        <v>27.648558223554147</v>
      </c>
      <c r="AI19" s="12">
        <f t="shared" si="11"/>
        <v>15.780194776923338</v>
      </c>
      <c r="AJ19" s="12">
        <f t="shared" si="12"/>
        <v>1.2400000000000002</v>
      </c>
      <c r="AK19" s="12">
        <f t="shared" si="25"/>
        <v>410.82549143557259</v>
      </c>
      <c r="AL19" s="12"/>
      <c r="AM19" s="12">
        <f t="shared" si="13"/>
        <v>-383.17693321201841</v>
      </c>
      <c r="AP19">
        <v>1.6</v>
      </c>
      <c r="AQ19">
        <v>4.0633921339999999</v>
      </c>
      <c r="AR19" s="12">
        <f t="shared" si="14"/>
        <v>1.7475255629627389</v>
      </c>
      <c r="AS19" s="12">
        <v>0.36</v>
      </c>
      <c r="AT19" s="12">
        <f t="shared" si="26"/>
        <v>33.836205159205214</v>
      </c>
      <c r="AV19" s="12">
        <f t="shared" si="15"/>
        <v>15.780194776923338</v>
      </c>
      <c r="AW19" s="12">
        <f t="shared" si="16"/>
        <v>1.2400000000000002</v>
      </c>
      <c r="AX19" s="12">
        <f t="shared" si="27"/>
        <v>421.62436197059964</v>
      </c>
      <c r="AY19" s="12"/>
      <c r="AZ19" s="12">
        <f t="shared" si="17"/>
        <v>-387.7881568113944</v>
      </c>
      <c r="BC19">
        <v>1.6</v>
      </c>
      <c r="BD19">
        <v>4.0633921339999999</v>
      </c>
      <c r="BE19" s="12">
        <f t="shared" si="18"/>
        <v>6.7791717653328618</v>
      </c>
      <c r="BF19">
        <v>0.99</v>
      </c>
      <c r="BG19" s="12">
        <f t="shared" si="28"/>
        <v>155.09060059013652</v>
      </c>
      <c r="BI19" s="12">
        <f t="shared" si="19"/>
        <v>9.8423803909823064</v>
      </c>
      <c r="BJ19" s="12">
        <f t="shared" si="20"/>
        <v>0.6100000000000001</v>
      </c>
      <c r="BK19" s="12">
        <f t="shared" si="29"/>
        <v>172.37202761460532</v>
      </c>
      <c r="BL19" s="12"/>
      <c r="BM19" s="12">
        <f t="shared" si="21"/>
        <v>-17.281427024468798</v>
      </c>
    </row>
    <row r="20" spans="1:65" x14ac:dyDescent="0.35">
      <c r="A20" s="2">
        <v>1.6</v>
      </c>
      <c r="B20" s="2">
        <v>4.0633921339999999</v>
      </c>
      <c r="C20" s="2">
        <f t="shared" si="0"/>
        <v>6.7932349204137319</v>
      </c>
      <c r="D20" s="2">
        <v>0.99199999999999999</v>
      </c>
      <c r="E20" s="2">
        <f t="shared" si="1"/>
        <v>133.52452201743671</v>
      </c>
      <c r="F20" s="2"/>
      <c r="G20" s="2">
        <f t="shared" si="2"/>
        <v>9.8134476497276637</v>
      </c>
      <c r="H20" s="2">
        <f t="shared" si="3"/>
        <v>0.6080000000000001</v>
      </c>
      <c r="I20" s="2">
        <f t="shared" si="4"/>
        <v>133.15711359532716</v>
      </c>
      <c r="K20">
        <f t="shared" si="5"/>
        <v>0.36740842210954838</v>
      </c>
      <c r="P20" s="2">
        <v>1.6</v>
      </c>
      <c r="Q20" s="2">
        <v>4.0633921339999999</v>
      </c>
      <c r="R20" s="18">
        <f t="shared" si="6"/>
        <v>6.8352520786377058</v>
      </c>
      <c r="S20" s="2">
        <v>0.998</v>
      </c>
      <c r="T20" s="18">
        <f t="shared" si="22"/>
        <v>140.72598160112926</v>
      </c>
      <c r="U20" s="2"/>
      <c r="V20" s="18">
        <f t="shared" si="7"/>
        <v>9.7262608451670616</v>
      </c>
      <c r="W20" s="18">
        <f t="shared" si="8"/>
        <v>0.60200000000000009</v>
      </c>
      <c r="X20" s="18">
        <f t="shared" si="23"/>
        <v>140.99038413453891</v>
      </c>
      <c r="Y20" s="12"/>
      <c r="Z20" s="12">
        <f t="shared" si="9"/>
        <v>-0.26440253340965114</v>
      </c>
      <c r="AC20" s="2">
        <v>1.6</v>
      </c>
      <c r="AD20" s="2">
        <v>4.0633921339999999</v>
      </c>
      <c r="AE20" s="18">
        <f t="shared" si="10"/>
        <v>6.8561630629761563</v>
      </c>
      <c r="AF20" s="18">
        <v>1.0009999999999999</v>
      </c>
      <c r="AG20" s="18">
        <f t="shared" si="24"/>
        <v>144.07241938520309</v>
      </c>
      <c r="AH20" s="2"/>
      <c r="AI20" s="18">
        <f t="shared" si="11"/>
        <v>9.6824500919369179</v>
      </c>
      <c r="AJ20" s="18">
        <f t="shared" si="12"/>
        <v>0.5990000000000002</v>
      </c>
      <c r="AK20" s="18">
        <f t="shared" si="25"/>
        <v>144.46126045662157</v>
      </c>
      <c r="AL20" s="12"/>
      <c r="AM20" s="12">
        <f t="shared" si="13"/>
        <v>-0.3888410714184829</v>
      </c>
      <c r="AP20" s="2">
        <v>1.6</v>
      </c>
      <c r="AQ20" s="2">
        <v>4.0633921339999999</v>
      </c>
      <c r="AR20" s="18">
        <f t="shared" si="14"/>
        <v>6.9185013138165212</v>
      </c>
      <c r="AS20" s="18">
        <v>1.01</v>
      </c>
      <c r="AT20" s="18">
        <f t="shared" si="26"/>
        <v>152.73692983295129</v>
      </c>
      <c r="AU20" s="2"/>
      <c r="AV20" s="18">
        <f t="shared" si="15"/>
        <v>9.5501568385500555</v>
      </c>
      <c r="AW20" s="18">
        <f t="shared" si="16"/>
        <v>0.59000000000000008</v>
      </c>
      <c r="AX20" s="18">
        <f t="shared" si="27"/>
        <v>152.46687505995968</v>
      </c>
      <c r="AY20" s="12"/>
      <c r="AZ20" s="12">
        <f t="shared" si="17"/>
        <v>0.27005477299161385</v>
      </c>
      <c r="BC20" s="2">
        <v>1.6</v>
      </c>
      <c r="BD20" s="2">
        <v>4.0633921339999999</v>
      </c>
      <c r="BE20" s="18">
        <f t="shared" si="18"/>
        <v>6.9870625881188602</v>
      </c>
      <c r="BF20" s="2">
        <v>1.02</v>
      </c>
      <c r="BG20" s="18">
        <f t="shared" si="28"/>
        <v>163.34252441206434</v>
      </c>
      <c r="BH20" s="2"/>
      <c r="BI20" s="18">
        <f t="shared" si="19"/>
        <v>9.4016688918538769</v>
      </c>
      <c r="BJ20" s="18">
        <f t="shared" si="20"/>
        <v>0.58000000000000007</v>
      </c>
      <c r="BK20" s="18">
        <f t="shared" si="29"/>
        <v>163.05636927087315</v>
      </c>
      <c r="BL20" s="12"/>
      <c r="BM20" s="12">
        <f t="shared" si="21"/>
        <v>0.28615514119118757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3.7108458082144549</v>
      </c>
      <c r="G26" s="3" t="s">
        <v>30</v>
      </c>
      <c r="H26" s="7">
        <f xml:space="preserve"> -0.129*H20^6 + 1.0756*H20^5 - 3.0752*H20^4 + 3.1771*H20^3 + 0.0649*H20^2 - 0.7917*H20 - 0.1795</f>
        <v>-0.26017284189232598</v>
      </c>
      <c r="Q26" s="14" t="s">
        <v>28</v>
      </c>
      <c r="R26" s="15">
        <f xml:space="preserve"> -0.266*S20^6 + 1.8555*S20^5 - 3.4393*S20^4 - 1.4822*S20^3 + 8.492*S20^2 - 1.321*S20 - 0.0869</f>
        <v>3.7418105144647651</v>
      </c>
      <c r="V26" s="14" t="s">
        <v>30</v>
      </c>
      <c r="W26" s="15">
        <f xml:space="preserve"> -0.129*W20^6 + 1.0756*W20^5 - 3.0752*W20^4 + 3.1771*W20^3 + 0.0649*W20^2 - 0.7917*W20 - 0.1795</f>
        <v>-0.26442888452470042</v>
      </c>
      <c r="AD26" s="14" t="s">
        <v>28</v>
      </c>
      <c r="AE26" s="15">
        <f xml:space="preserve"> -0.266*AF20^6 + 1.8555*AF20^5 - 3.4393*AF20^4 - 1.4822*AF20^3 + 8.492*AF20^2 - 1.321*AF20 - 0.0869</f>
        <v>3.7572386725974498</v>
      </c>
      <c r="AI26" s="14" t="s">
        <v>30</v>
      </c>
      <c r="AJ26" s="15">
        <f xml:space="preserve"> -0.129*AJ20^6 + 1.0756*AJ20^5 - 3.0752*AJ20^4 + 3.1771*AJ20^3 + 0.0649*AJ20^2 - 0.7917*AJ20 - 0.1795</f>
        <v>-0.2665243511040456</v>
      </c>
      <c r="AQ26" s="14" t="s">
        <v>28</v>
      </c>
      <c r="AR26" s="15">
        <f xml:space="preserve"> -0.266*AS20^6 + 1.8555*AS20^5 - 3.4393*AS20^4 - 1.4822*AS20^3 + 8.492*AS20^2 - 1.321*AS20 - 0.0869</f>
        <v>3.8033024741076851</v>
      </c>
      <c r="AV26" s="14" t="s">
        <v>30</v>
      </c>
      <c r="AW26" s="15">
        <f xml:space="preserve"> -0.129*AW20^6 + 1.0756*AW20^5 - 3.0752*AW20^4 + 3.1771*AW20^3 + 0.0649*AW20^2 - 0.7917*AW20 - 0.1795</f>
        <v>-0.27267880581124898</v>
      </c>
      <c r="BD26" s="14" t="s">
        <v>28</v>
      </c>
      <c r="BE26" s="15">
        <f xml:space="preserve"> -0.266*BF20^6 + 1.8555*BF20^5 - 3.4393*BF20^4 - 1.4822*BF20^3 + 8.492*BF20^2 - 1.321*BF20 - 0.0869</f>
        <v>3.8540881013253778</v>
      </c>
      <c r="BI26" s="14" t="s">
        <v>30</v>
      </c>
      <c r="BJ26" s="15">
        <f xml:space="preserve"> -0.129*BJ20^6 + 1.0756*BJ20^5 - 3.0752*BJ20^4 + 3.1771*BJ20^3 + 0.0649*BJ20^2 - 0.7917*BJ20 - 0.1795</f>
        <v>-0.27928131716409604</v>
      </c>
    </row>
    <row r="29" spans="1:65" x14ac:dyDescent="0.35">
      <c r="B29" s="3" t="s">
        <v>31</v>
      </c>
      <c r="C29">
        <f>(I29+I30)*L4</f>
        <v>3.2048211589988393</v>
      </c>
      <c r="H29" s="3" t="s">
        <v>42</v>
      </c>
      <c r="I29" s="6">
        <f>C26*1.2*I6^2*I4*L3/2</f>
        <v>8.6513591810913559E-2</v>
      </c>
      <c r="Q29" s="21" t="s">
        <v>31</v>
      </c>
      <c r="R29" s="12">
        <f>(X29+X30)*Q6</f>
        <v>3.2296268972205562</v>
      </c>
      <c r="W29" s="21" t="s">
        <v>42</v>
      </c>
      <c r="X29" s="13">
        <f>R26*1.2*I$6^2*I$4*I$3/2</f>
        <v>8.7235494065961219E-2</v>
      </c>
      <c r="AD29" s="21" t="s">
        <v>31</v>
      </c>
      <c r="AE29" s="12">
        <f>(AK29+AK30)*AD6</f>
        <v>3.2420096678898056</v>
      </c>
      <c r="AJ29" s="21" t="s">
        <v>42</v>
      </c>
      <c r="AK29" s="13">
        <f>AE26*1.2*I$6^2*I$4*I$3/2</f>
        <v>8.7595181707018854E-2</v>
      </c>
      <c r="AQ29" s="21" t="s">
        <v>31</v>
      </c>
      <c r="AR29" s="12">
        <f>(AX29+AX30)*AQ6</f>
        <v>3.2790755736781794</v>
      </c>
      <c r="AW29" s="21" t="s">
        <v>42</v>
      </c>
      <c r="AX29" s="13">
        <f>AR26*1.2*I$6^2*I$4*I$3/2</f>
        <v>8.866909992595802E-2</v>
      </c>
      <c r="BD29" s="21" t="s">
        <v>31</v>
      </c>
      <c r="BE29" s="12">
        <f>(BK29+BK30)*BD6</f>
        <v>3.3201107531855185</v>
      </c>
      <c r="BJ29" s="21" t="s">
        <v>42</v>
      </c>
      <c r="BK29" s="13">
        <f>BE26*1.2*I$6^2*I$4*I$3/2</f>
        <v>8.9853101431287802E-2</v>
      </c>
    </row>
    <row r="30" spans="1:65" x14ac:dyDescent="0.35">
      <c r="B30" s="3" t="s">
        <v>32</v>
      </c>
      <c r="C30">
        <f>(E20+I20)*D5/2</f>
        <v>20.00112267095729</v>
      </c>
      <c r="H30" s="3" t="s">
        <v>43</v>
      </c>
      <c r="I30" s="6">
        <f>H26*1.2*I6^2*I4*L3/2</f>
        <v>-6.0655948015766346E-3</v>
      </c>
      <c r="Q30" s="21" t="s">
        <v>32</v>
      </c>
      <c r="R30" s="12">
        <f>(T20+X20)*Q5/2</f>
        <v>21.128727430175115</v>
      </c>
      <c r="W30" s="21" t="s">
        <v>43</v>
      </c>
      <c r="X30" s="13">
        <f>W26*1.2*I$6^2*I$4*I$3/2</f>
        <v>-6.1648189553294023E-3</v>
      </c>
      <c r="AD30" s="21" t="s">
        <v>32</v>
      </c>
      <c r="AE30" s="12">
        <f>(AG20+AK20)*AD5/2</f>
        <v>21.640025988136848</v>
      </c>
      <c r="AJ30" s="21" t="s">
        <v>43</v>
      </c>
      <c r="AK30" s="13">
        <f>AJ26*1.2*I$6^2*I$4*I$3/2</f>
        <v>-6.2136720604348689E-3</v>
      </c>
      <c r="AQ30" s="21" t="s">
        <v>32</v>
      </c>
      <c r="AR30" s="12">
        <f>(AT20+AX20)*AQ5/2</f>
        <v>22.890285366968321</v>
      </c>
      <c r="AW30" s="21" t="s">
        <v>43</v>
      </c>
      <c r="AX30" s="13">
        <f>AW26*1.2*I$6^2*I$4*I$3/2</f>
        <v>-6.3571552472541952E-3</v>
      </c>
      <c r="BD30" s="21" t="s">
        <v>32</v>
      </c>
      <c r="BE30" s="12">
        <f>(BG20+BK20)*BD5/2</f>
        <v>24.47991702622031</v>
      </c>
      <c r="BJ30" s="21" t="s">
        <v>43</v>
      </c>
      <c r="BK30" s="13">
        <f>BJ26*1.2*I$6^2*I$4*I$3/2</f>
        <v>-6.5110842978341708E-3</v>
      </c>
    </row>
    <row r="31" spans="1:65" x14ac:dyDescent="0.35">
      <c r="B31" s="3" t="s">
        <v>33</v>
      </c>
      <c r="C31" s="6">
        <f>C29/C30</f>
        <v>0.16023206355573294</v>
      </c>
      <c r="Q31" s="21" t="s">
        <v>33</v>
      </c>
      <c r="R31" s="13">
        <f>R29/R30</f>
        <v>0.15285477593923361</v>
      </c>
      <c r="AD31" s="21" t="s">
        <v>33</v>
      </c>
      <c r="AE31" s="13">
        <f>AE29/AE30</f>
        <v>0.14981542395869066</v>
      </c>
      <c r="AQ31" s="21" t="s">
        <v>33</v>
      </c>
      <c r="AR31" s="13">
        <f>AR29/AR30</f>
        <v>0.14325184335229077</v>
      </c>
      <c r="BD31" s="21" t="s">
        <v>33</v>
      </c>
      <c r="BE31" s="13">
        <f>BE29/BE30</f>
        <v>0.1356258989615596</v>
      </c>
    </row>
  </sheetData>
  <mergeCells count="21">
    <mergeCell ref="AV8:AZ8"/>
    <mergeCell ref="BD8:BG8"/>
    <mergeCell ref="BI8:BM8"/>
    <mergeCell ref="Q8:T8"/>
    <mergeCell ref="V8:Z8"/>
    <mergeCell ref="AD8:AG8"/>
    <mergeCell ref="AI8:AM8"/>
    <mergeCell ref="AQ8:AT8"/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M11" workbookViewId="0">
      <selection activeCell="BB9" sqref="BB9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2.1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9.7158323616068305</v>
      </c>
      <c r="R3" t="s">
        <v>63</v>
      </c>
      <c r="T3" t="s">
        <v>59</v>
      </c>
      <c r="U3">
        <f>((U2/2)-Q2*TAN(X1*PI()/180))*2</f>
        <v>198.00544150755647</v>
      </c>
      <c r="V3" t="s">
        <v>56</v>
      </c>
      <c r="AC3" s="21" t="s">
        <v>66</v>
      </c>
      <c r="AD3">
        <f>AH7+AH6</f>
        <v>14.123622452171267</v>
      </c>
      <c r="AE3" t="s">
        <v>63</v>
      </c>
      <c r="AG3" t="s">
        <v>59</v>
      </c>
      <c r="AH3">
        <f>((AH2/2)-AD2*TAN(AK1*PI()/180))*2</f>
        <v>187.50680188444559</v>
      </c>
      <c r="AI3" t="s">
        <v>56</v>
      </c>
      <c r="AP3" s="21" t="s">
        <v>66</v>
      </c>
      <c r="AQ3">
        <f>AU7+AU6</f>
        <v>24.922492987198314</v>
      </c>
      <c r="AR3" t="s">
        <v>63</v>
      </c>
      <c r="AT3" t="s">
        <v>59</v>
      </c>
      <c r="AU3">
        <f>((AU2/2)-AQ2*TAN(AX1*PI()/180))*2</f>
        <v>170.00906917926079</v>
      </c>
      <c r="AV3" t="s">
        <v>56</v>
      </c>
      <c r="BC3" s="21" t="s">
        <v>66</v>
      </c>
      <c r="BD3">
        <f>BH7+BH6</f>
        <v>38.584806982102684</v>
      </c>
      <c r="BE3" t="s">
        <v>63</v>
      </c>
      <c r="BG3" t="s">
        <v>59</v>
      </c>
      <c r="BH3">
        <f>((BH2/2)-BD2*TAN(BK1*PI()/180))*2</f>
        <v>156.01088301511294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30.352135452309117</v>
      </c>
      <c r="P4" s="21" t="s">
        <v>67</v>
      </c>
      <c r="Q4">
        <f>U7-U6</f>
        <v>5.5670766812693735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8.0926971855998158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14.280344121250881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22.108716083880488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4.8713252386034203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5.4320945999372166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6.607804701126704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7.8467820112988873</v>
      </c>
      <c r="BI5" t="s">
        <v>12</v>
      </c>
    </row>
    <row r="6" spans="1:65" x14ac:dyDescent="0.35">
      <c r="G6" s="27" t="s">
        <v>35</v>
      </c>
      <c r="H6" s="27"/>
      <c r="I6">
        <f>I5/L2</f>
        <v>3.0959178161355299</v>
      </c>
      <c r="J6" t="s">
        <v>12</v>
      </c>
      <c r="Q6">
        <f>L4</f>
        <v>30.352135452309117</v>
      </c>
      <c r="T6" t="s">
        <v>62</v>
      </c>
      <c r="U6">
        <f>Q2*Q5*Q5*0.19*(U2^4-U3^4)/(4*(U2-U3)*U2^(4)*U3^(4)*(2*9.81*PI()*PI()/16))*10^12*1.2*9.81</f>
        <v>2.0743778401687285</v>
      </c>
      <c r="V6" t="s">
        <v>63</v>
      </c>
      <c r="AD6">
        <f>L4</f>
        <v>30.352135452309117</v>
      </c>
      <c r="AG6" t="s">
        <v>62</v>
      </c>
      <c r="AH6">
        <f>AD2*AD5*AD5*0.19*(AH2^4-AH3^4)/(4*(AH2-AH3)*AH2^(4)*AH3^(4)*(2*9.81*PI()*PI()/16))*10^12*1.2*9.81</f>
        <v>3.0154626332857251</v>
      </c>
      <c r="AI6" t="s">
        <v>63</v>
      </c>
      <c r="AQ6">
        <f>L4</f>
        <v>30.352135452309117</v>
      </c>
      <c r="AT6" t="s">
        <v>62</v>
      </c>
      <c r="AU6">
        <f>AQ2*AQ5*AQ5*0.19*(AU2^4-AU3^4)/(4*(AU2-AU3)*AU2^(4)*AU3^(4)*(2*9.81*PI()*PI()/16))*10^12*1.2*9.81</f>
        <v>5.3210744329737176</v>
      </c>
      <c r="AV6" t="s">
        <v>63</v>
      </c>
      <c r="BD6">
        <f>L4</f>
        <v>30.352135452309117</v>
      </c>
      <c r="BG6" t="s">
        <v>62</v>
      </c>
      <c r="BH6">
        <f>BD2*BD5*BD5*0.19*(BH2^4-BH3^4)/(4*(BH2-BH3)*BH2^(4)*BH3^(4)*(2*9.81*PI()*PI()/16))*10^12*1.2*9.81</f>
        <v>8.2380454491110964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7.641454521438102</v>
      </c>
      <c r="V7" t="s">
        <v>63</v>
      </c>
      <c r="AG7" t="s">
        <v>64</v>
      </c>
      <c r="AH7">
        <f>(AH5^2-AH4^2)*1.2/2</f>
        <v>11.108159818885541</v>
      </c>
      <c r="AI7" t="s">
        <v>63</v>
      </c>
      <c r="AT7" t="s">
        <v>64</v>
      </c>
      <c r="AU7">
        <f>(AU5^2-AU4^2)*1.2/2</f>
        <v>19.601418554224598</v>
      </c>
      <c r="AV7" t="s">
        <v>63</v>
      </c>
      <c r="BG7" t="s">
        <v>64</v>
      </c>
      <c r="BH7">
        <f>(BH5^2-BH4^2)*1.2/2</f>
        <v>30.346761532991586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8.3850560780822256</v>
      </c>
      <c r="F10" s="3" t="s">
        <v>22</v>
      </c>
      <c r="G10" s="8">
        <f>G20</f>
        <v>12.711629825993935</v>
      </c>
      <c r="H10" s="3"/>
      <c r="P10" s="21" t="s">
        <v>16</v>
      </c>
      <c r="Q10" s="10">
        <f>R20</f>
        <v>8.4323055829282954</v>
      </c>
      <c r="U10" s="21" t="s">
        <v>22</v>
      </c>
      <c r="V10" s="9">
        <f>V20</f>
        <v>12.605937411137031</v>
      </c>
      <c r="W10" s="22"/>
      <c r="AC10" s="21" t="s">
        <v>16</v>
      </c>
      <c r="AD10" s="10">
        <f>AE20</f>
        <v>8.4555910438613751</v>
      </c>
      <c r="AH10" s="21" t="s">
        <v>22</v>
      </c>
      <c r="AI10" s="9">
        <f>AI20</f>
        <v>12.552457962373833</v>
      </c>
      <c r="AJ10" s="22"/>
      <c r="AP10" s="21" t="s">
        <v>16</v>
      </c>
      <c r="AQ10" s="10">
        <f>AR20</f>
        <v>8.5014837349082075</v>
      </c>
      <c r="AU10" s="21" t="s">
        <v>22</v>
      </c>
      <c r="AV10" s="9">
        <f>AV20</f>
        <v>12.444224628431826</v>
      </c>
      <c r="AW10" s="22"/>
      <c r="BC10" s="21" t="s">
        <v>16</v>
      </c>
      <c r="BD10" s="10">
        <f>BE20</f>
        <v>8.5597937736082486</v>
      </c>
      <c r="BH10" s="21" t="s">
        <v>22</v>
      </c>
      <c r="BI10" s="9">
        <f>BI20</f>
        <v>12.300964594503384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2.1</v>
      </c>
      <c r="B15">
        <v>3.095917816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4.0263916427481137</v>
      </c>
      <c r="G15">
        <f t="shared" ref="G15:G20" si="2" xml:space="preserve"> 0.9808*H15^6 - 9.1296*H15^5 + 32.097*H15^4 - 52.719*H15^3 + 35.366*H15^2 + 6.8355*H15 + 0.7557</f>
        <v>18.190768480799964</v>
      </c>
      <c r="H15">
        <f t="shared" ref="H15:H20" si="3">A15-D15</f>
        <v>1.9000000000000001</v>
      </c>
      <c r="I15">
        <f t="shared" ref="I15:I20" si="4">1.2*B15^2*G15*(H15^2+1)/2</f>
        <v>482.26091866774738</v>
      </c>
      <c r="K15">
        <f t="shared" ref="K15:K20" si="5">E15-I15</f>
        <v>-478.23452702499924</v>
      </c>
      <c r="P15">
        <v>2.1</v>
      </c>
      <c r="Q15">
        <v>3.095917816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Q$4</f>
        <v>9.5934683240174863</v>
      </c>
      <c r="V15" s="12">
        <f t="shared" ref="V15:V20" si="7" xml:space="preserve"> 0.9808*W15^6 - 9.1296*W15^5 + 32.097*W15^4 - 52.719*W15^3 + 35.366*W15^2 + 6.8355*W15 + 0.7557</f>
        <v>18.190768480799964</v>
      </c>
      <c r="W15" s="12">
        <f t="shared" ref="W15:W20" si="8">P15-S15</f>
        <v>1.9000000000000001</v>
      </c>
      <c r="X15" s="12">
        <f>1.2*Q15^2*V15*(W15^2+1)/2 + Q$3</f>
        <v>491.9767510293542</v>
      </c>
      <c r="Y15" s="12"/>
      <c r="Z15" s="12">
        <f t="shared" ref="Z15:Z20" si="9">T15-X15</f>
        <v>-482.38328270533674</v>
      </c>
      <c r="AC15">
        <v>2.1</v>
      </c>
      <c r="AD15">
        <v>3.095917816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12.11908882834793</v>
      </c>
      <c r="AI15" s="12">
        <f t="shared" ref="AI15:AI20" si="11" xml:space="preserve"> 0.9808*AJ15^6 - 9.1296*AJ15^5 + 32.097*AJ15^4 - 52.719*AJ15^3 + 35.366*AJ15^2 + 6.8355*AJ15 + 0.7557</f>
        <v>18.190768480799964</v>
      </c>
      <c r="AJ15" s="12">
        <f t="shared" ref="AJ15:AJ20" si="12">AC15-AF15</f>
        <v>1.9000000000000001</v>
      </c>
      <c r="AK15" s="12">
        <f>1.2*AD15^2*AI15*(AJ15^2+1)/2 + AD$3</f>
        <v>496.38454111991865</v>
      </c>
      <c r="AL15" s="12"/>
      <c r="AM15" s="12">
        <f t="shared" ref="AM15:AM20" si="13">AG15-AK15</f>
        <v>-484.26545229157074</v>
      </c>
      <c r="AP15">
        <v>2.1</v>
      </c>
      <c r="AQ15">
        <v>3.095917816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18.306735763998994</v>
      </c>
      <c r="AV15" s="12">
        <f t="shared" ref="AV15:AV20" si="15" xml:space="preserve"> 0.9808*AW15^6 - 9.1296*AW15^5 + 32.097*AW15^4 - 52.719*AW15^3 + 35.366*AW15^2 + 6.8355*AW15 + 0.7557</f>
        <v>18.190768480799964</v>
      </c>
      <c r="AW15" s="12">
        <f t="shared" ref="AW15:AW20" si="16">AP15-AS15</f>
        <v>1.9000000000000001</v>
      </c>
      <c r="AX15" s="12">
        <f>1.2*AQ15^2*AV15*(AW15^2+1)/2 + AQ$3</f>
        <v>507.1834116549457</v>
      </c>
      <c r="AY15" s="12"/>
      <c r="AZ15" s="12">
        <f t="shared" ref="AZ15:AZ20" si="17">AT15-AX15</f>
        <v>-488.87667589094673</v>
      </c>
      <c r="BC15">
        <v>2.1</v>
      </c>
      <c r="BD15">
        <v>3.095917816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26.1351077266286</v>
      </c>
      <c r="BI15" s="12">
        <f t="shared" ref="BI15:BI20" si="19" xml:space="preserve"> 0.9808*BJ15^6 - 9.1296*BJ15^5 + 32.097*BJ15^4 - 52.719*BJ15^3 + 35.366*BJ15^2 + 6.8355*BJ15 + 0.7557</f>
        <v>18.190768480799964</v>
      </c>
      <c r="BJ15" s="12">
        <f t="shared" ref="BJ15:BJ20" si="20">BC15-BF15</f>
        <v>1.9000000000000001</v>
      </c>
      <c r="BK15" s="12">
        <f>1.2*BD15^2*BI15*(BJ15^2+1)/2 + BD$3</f>
        <v>520.84572564985001</v>
      </c>
      <c r="BL15" s="12"/>
      <c r="BM15" s="12">
        <f t="shared" ref="BM15:BM20" si="21">BG15-BK15</f>
        <v>-494.71061792322143</v>
      </c>
    </row>
    <row r="16" spans="1:65" x14ac:dyDescent="0.35">
      <c r="A16">
        <v>2.1</v>
      </c>
      <c r="B16">
        <v>3.095917816</v>
      </c>
      <c r="C16">
        <f t="shared" si="0"/>
        <v>5.3312528447999998</v>
      </c>
      <c r="D16">
        <v>0.8</v>
      </c>
      <c r="E16">
        <f t="shared" si="1"/>
        <v>50.280921164447356</v>
      </c>
      <c r="G16">
        <f t="shared" si="2"/>
        <v>16.09555723919998</v>
      </c>
      <c r="H16">
        <f t="shared" si="3"/>
        <v>1.3</v>
      </c>
      <c r="I16">
        <f t="shared" si="4"/>
        <v>248.99372023148402</v>
      </c>
      <c r="K16">
        <f t="shared" si="5"/>
        <v>-198.71279906703666</v>
      </c>
      <c r="P16">
        <v>2.1</v>
      </c>
      <c r="Q16">
        <v>3.095917816</v>
      </c>
      <c r="R16" s="12">
        <f t="shared" si="6"/>
        <v>1.1149964265880559</v>
      </c>
      <c r="S16" s="12">
        <v>0.27</v>
      </c>
      <c r="T16" s="12">
        <f t="shared" ref="T16:T20" si="22">(1.2*Q16^2*R16*(S16^2+1)/2) + Q$4</f>
        <v>12.44667082355789</v>
      </c>
      <c r="V16" s="12">
        <f t="shared" si="7"/>
        <v>18.050373960169686</v>
      </c>
      <c r="W16" s="12">
        <f t="shared" si="8"/>
        <v>1.83</v>
      </c>
      <c r="X16" s="12">
        <f t="shared" ref="X16:X20" si="23">1.2*Q16^2*V16*(W16^2+1)/2 + Q$3</f>
        <v>461.15134733779172</v>
      </c>
      <c r="Y16" s="12"/>
      <c r="Z16" s="12">
        <f t="shared" si="9"/>
        <v>-448.70467651423382</v>
      </c>
      <c r="AC16">
        <v>2.1</v>
      </c>
      <c r="AD16">
        <v>3.095917816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14.972291327888332</v>
      </c>
      <c r="AI16" s="12">
        <f t="shared" si="11"/>
        <v>18.050373960169686</v>
      </c>
      <c r="AJ16" s="12">
        <f t="shared" si="12"/>
        <v>1.83</v>
      </c>
      <c r="AK16" s="12">
        <f t="shared" ref="AK16:AK20" si="25">1.2*AD16^2*AI16*(AJ16^2+1)/2 + AD$3</f>
        <v>465.55913742835617</v>
      </c>
      <c r="AL16" s="12"/>
      <c r="AM16" s="12">
        <f t="shared" si="13"/>
        <v>-450.58684610046782</v>
      </c>
      <c r="AP16">
        <v>2.1</v>
      </c>
      <c r="AQ16">
        <v>3.095917816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21.159938263539395</v>
      </c>
      <c r="AV16" s="12">
        <f t="shared" si="15"/>
        <v>18.050373960169686</v>
      </c>
      <c r="AW16" s="12">
        <f t="shared" si="16"/>
        <v>1.83</v>
      </c>
      <c r="AX16" s="12">
        <f t="shared" ref="AX16:AX20" si="27">1.2*AQ16^2*AV16*(AW16^2+1)/2 + AQ$3</f>
        <v>476.35800796338322</v>
      </c>
      <c r="AY16" s="12"/>
      <c r="AZ16" s="12">
        <f t="shared" si="17"/>
        <v>-455.19806969984381</v>
      </c>
      <c r="BC16">
        <v>2.1</v>
      </c>
      <c r="BD16">
        <v>3.095917816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28.988310226169006</v>
      </c>
      <c r="BI16" s="12">
        <f t="shared" si="19"/>
        <v>18.050373960169686</v>
      </c>
      <c r="BJ16" s="12">
        <f t="shared" si="20"/>
        <v>1.83</v>
      </c>
      <c r="BK16" s="12">
        <f t="shared" ref="BK16:BK20" si="29">1.2*BD16^2*BI16*(BJ16^2+1)/2 + BD$3</f>
        <v>490.02032195828758</v>
      </c>
      <c r="BL16" s="12"/>
      <c r="BM16" s="12">
        <f t="shared" si="21"/>
        <v>-461.03201173211858</v>
      </c>
    </row>
    <row r="17" spans="1:65" x14ac:dyDescent="0.35">
      <c r="A17">
        <v>2.1</v>
      </c>
      <c r="B17">
        <v>3.095917816</v>
      </c>
      <c r="C17">
        <f t="shared" si="0"/>
        <v>6.8491999999999997</v>
      </c>
      <c r="D17">
        <v>1</v>
      </c>
      <c r="E17">
        <f t="shared" si="1"/>
        <v>78.777091235724939</v>
      </c>
      <c r="G17">
        <f t="shared" si="2"/>
        <v>14.926073632799994</v>
      </c>
      <c r="H17">
        <f t="shared" si="3"/>
        <v>1.1000000000000001</v>
      </c>
      <c r="I17">
        <f t="shared" si="4"/>
        <v>189.70027070610701</v>
      </c>
      <c r="K17">
        <f t="shared" si="5"/>
        <v>-110.92317947038207</v>
      </c>
      <c r="P17">
        <v>2.1</v>
      </c>
      <c r="Q17">
        <v>3.095917816</v>
      </c>
      <c r="R17" s="12">
        <f t="shared" si="6"/>
        <v>1.3183871067999997</v>
      </c>
      <c r="S17" s="12">
        <v>0.3</v>
      </c>
      <c r="T17" s="12">
        <f t="shared" si="22"/>
        <v>13.831252389531789</v>
      </c>
      <c r="V17" s="12">
        <f t="shared" si="7"/>
        <v>17.978888371200011</v>
      </c>
      <c r="W17" s="12">
        <f t="shared" si="8"/>
        <v>1.8</v>
      </c>
      <c r="X17" s="12">
        <f t="shared" si="23"/>
        <v>448.10396566390023</v>
      </c>
      <c r="Y17" s="12"/>
      <c r="Z17" s="12">
        <f t="shared" si="9"/>
        <v>-434.27271327436841</v>
      </c>
      <c r="AC17">
        <v>2.1</v>
      </c>
      <c r="AD17">
        <v>3.095917816</v>
      </c>
      <c r="AE17" s="12">
        <f t="shared" si="10"/>
        <v>1.3183871067999997</v>
      </c>
      <c r="AF17" s="12">
        <v>0.3</v>
      </c>
      <c r="AG17" s="12">
        <f t="shared" si="24"/>
        <v>16.356872893862231</v>
      </c>
      <c r="AI17" s="12">
        <f t="shared" si="11"/>
        <v>17.978888371200011</v>
      </c>
      <c r="AJ17" s="12">
        <f t="shared" si="12"/>
        <v>1.8</v>
      </c>
      <c r="AK17" s="12">
        <f t="shared" si="25"/>
        <v>452.51175575446467</v>
      </c>
      <c r="AL17" s="12"/>
      <c r="AM17" s="12">
        <f t="shared" si="13"/>
        <v>-436.15488286060247</v>
      </c>
      <c r="AP17">
        <v>2.1</v>
      </c>
      <c r="AQ17">
        <v>3.095917816</v>
      </c>
      <c r="AR17" s="12">
        <f t="shared" si="14"/>
        <v>1.3183871067999997</v>
      </c>
      <c r="AS17" s="12">
        <v>0.3</v>
      </c>
      <c r="AT17" s="12">
        <f t="shared" si="26"/>
        <v>22.544519829513298</v>
      </c>
      <c r="AV17" s="12">
        <f t="shared" si="15"/>
        <v>17.978888371200011</v>
      </c>
      <c r="AW17" s="12">
        <f t="shared" si="16"/>
        <v>1.8</v>
      </c>
      <c r="AX17" s="12">
        <f t="shared" si="27"/>
        <v>463.31062628949172</v>
      </c>
      <c r="AY17" s="12"/>
      <c r="AZ17" s="12">
        <f t="shared" si="17"/>
        <v>-440.7661064599784</v>
      </c>
      <c r="BC17">
        <v>2.1</v>
      </c>
      <c r="BD17">
        <v>3.095917816</v>
      </c>
      <c r="BE17" s="12">
        <f t="shared" si="18"/>
        <v>1.3183871067999997</v>
      </c>
      <c r="BF17" s="12">
        <v>0.3</v>
      </c>
      <c r="BG17" s="12">
        <f t="shared" si="28"/>
        <v>30.372891792142902</v>
      </c>
      <c r="BI17" s="12">
        <f t="shared" si="19"/>
        <v>17.978888371200011</v>
      </c>
      <c r="BJ17" s="12">
        <f t="shared" si="20"/>
        <v>1.8</v>
      </c>
      <c r="BK17" s="12">
        <f t="shared" si="29"/>
        <v>476.97294028439609</v>
      </c>
      <c r="BL17" s="12"/>
      <c r="BM17" s="12">
        <f t="shared" si="21"/>
        <v>-446.60004849225317</v>
      </c>
    </row>
    <row r="18" spans="1:65" x14ac:dyDescent="0.35">
      <c r="A18">
        <v>2.1</v>
      </c>
      <c r="B18">
        <v>3.095917816</v>
      </c>
      <c r="C18">
        <f t="shared" si="0"/>
        <v>8.5686292327999976</v>
      </c>
      <c r="D18">
        <v>1.3</v>
      </c>
      <c r="E18">
        <f t="shared" si="1"/>
        <v>132.55427185602454</v>
      </c>
      <c r="G18">
        <f t="shared" si="2"/>
        <v>12.278666707200003</v>
      </c>
      <c r="H18">
        <f t="shared" si="3"/>
        <v>0.8</v>
      </c>
      <c r="I18">
        <f t="shared" si="4"/>
        <v>115.80442546660129</v>
      </c>
      <c r="K18">
        <f t="shared" si="5"/>
        <v>16.749846389423254</v>
      </c>
      <c r="P18">
        <v>2.1</v>
      </c>
      <c r="Q18">
        <v>3.095917816</v>
      </c>
      <c r="R18" s="12">
        <f t="shared" si="6"/>
        <v>1.6740794179968745</v>
      </c>
      <c r="S18" s="12">
        <v>0.35</v>
      </c>
      <c r="T18" s="12">
        <f t="shared" si="22"/>
        <v>16.373761962812786</v>
      </c>
      <c r="V18" s="12">
        <f t="shared" si="7"/>
        <v>17.846574609374965</v>
      </c>
      <c r="W18" s="12">
        <f t="shared" si="8"/>
        <v>1.75</v>
      </c>
      <c r="X18" s="12">
        <f t="shared" si="23"/>
        <v>426.66042240548859</v>
      </c>
      <c r="Y18" s="12"/>
      <c r="Z18" s="12">
        <f t="shared" si="9"/>
        <v>-410.28666044267578</v>
      </c>
      <c r="AC18">
        <v>2.1</v>
      </c>
      <c r="AD18">
        <v>3.095917816</v>
      </c>
      <c r="AE18" s="12">
        <f t="shared" si="10"/>
        <v>1.6740794179968745</v>
      </c>
      <c r="AF18" s="12">
        <v>0.35</v>
      </c>
      <c r="AG18" s="12">
        <f t="shared" si="24"/>
        <v>18.899382467143226</v>
      </c>
      <c r="AI18" s="12">
        <f t="shared" si="11"/>
        <v>17.846574609374965</v>
      </c>
      <c r="AJ18" s="12">
        <f t="shared" si="12"/>
        <v>1.75</v>
      </c>
      <c r="AK18" s="12">
        <f t="shared" si="25"/>
        <v>431.06821249605304</v>
      </c>
      <c r="AL18" s="12"/>
      <c r="AM18" s="12">
        <f t="shared" si="13"/>
        <v>-412.16883002890984</v>
      </c>
      <c r="AP18">
        <v>2.1</v>
      </c>
      <c r="AQ18">
        <v>3.095917816</v>
      </c>
      <c r="AR18" s="12">
        <f t="shared" si="14"/>
        <v>1.6740794179968745</v>
      </c>
      <c r="AS18" s="12">
        <v>0.35</v>
      </c>
      <c r="AT18" s="12">
        <f t="shared" si="26"/>
        <v>25.087029402794293</v>
      </c>
      <c r="AV18" s="12">
        <f t="shared" si="15"/>
        <v>17.846574609374965</v>
      </c>
      <c r="AW18" s="12">
        <f t="shared" si="16"/>
        <v>1.75</v>
      </c>
      <c r="AX18" s="12">
        <f t="shared" si="27"/>
        <v>441.86708303108009</v>
      </c>
      <c r="AY18" s="12"/>
      <c r="AZ18" s="12">
        <f t="shared" si="17"/>
        <v>-416.78005362828577</v>
      </c>
      <c r="BC18">
        <v>2.1</v>
      </c>
      <c r="BD18">
        <v>3.095917816</v>
      </c>
      <c r="BE18" s="12">
        <f t="shared" si="18"/>
        <v>1.6740794179968745</v>
      </c>
      <c r="BF18" s="12">
        <v>0.35</v>
      </c>
      <c r="BG18" s="12">
        <f t="shared" si="28"/>
        <v>32.915401365423904</v>
      </c>
      <c r="BI18" s="12">
        <f t="shared" si="19"/>
        <v>17.846574609374965</v>
      </c>
      <c r="BJ18" s="12">
        <f t="shared" si="20"/>
        <v>1.75</v>
      </c>
      <c r="BK18" s="12">
        <f t="shared" si="29"/>
        <v>455.52939702598445</v>
      </c>
      <c r="BL18" s="12"/>
      <c r="BM18" s="12">
        <f t="shared" si="21"/>
        <v>-422.61399566056053</v>
      </c>
    </row>
    <row r="19" spans="1:65" x14ac:dyDescent="0.35">
      <c r="A19">
        <v>2.1</v>
      </c>
      <c r="B19">
        <v>3.095917816</v>
      </c>
      <c r="C19">
        <f t="shared" si="0"/>
        <v>8.0825877567999971</v>
      </c>
      <c r="D19">
        <v>1.2</v>
      </c>
      <c r="E19">
        <f t="shared" si="1"/>
        <v>113.41496216033813</v>
      </c>
      <c r="G19">
        <f t="shared" si="2"/>
        <v>13.311100528800004</v>
      </c>
      <c r="H19">
        <f t="shared" si="3"/>
        <v>0.90000000000000013</v>
      </c>
      <c r="I19">
        <f t="shared" si="4"/>
        <v>138.55513806410855</v>
      </c>
      <c r="K19">
        <f t="shared" si="5"/>
        <v>-25.140175903770412</v>
      </c>
      <c r="P19">
        <v>2.1</v>
      </c>
      <c r="Q19">
        <v>3.095917816</v>
      </c>
      <c r="R19" s="12">
        <f t="shared" si="6"/>
        <v>1.7475255629627389</v>
      </c>
      <c r="S19" s="12">
        <v>0.36</v>
      </c>
      <c r="T19" s="12">
        <f t="shared" si="22"/>
        <v>16.919231838830051</v>
      </c>
      <c r="V19" s="12">
        <f t="shared" si="7"/>
        <v>17.818288339569104</v>
      </c>
      <c r="W19" s="12">
        <f t="shared" si="8"/>
        <v>1.7400000000000002</v>
      </c>
      <c r="X19" s="12">
        <f t="shared" si="23"/>
        <v>422.42338050778608</v>
      </c>
      <c r="Y19" s="12"/>
      <c r="Z19" s="12">
        <f t="shared" si="9"/>
        <v>-405.50414866895602</v>
      </c>
      <c r="AC19">
        <v>2.1</v>
      </c>
      <c r="AD19">
        <v>3.095917816</v>
      </c>
      <c r="AE19" s="12">
        <f t="shared" si="10"/>
        <v>1.7475255629627389</v>
      </c>
      <c r="AF19" s="12">
        <v>0.36</v>
      </c>
      <c r="AG19" s="12">
        <f t="shared" si="24"/>
        <v>19.444852343160495</v>
      </c>
      <c r="AI19" s="12">
        <f t="shared" si="11"/>
        <v>17.818288339569104</v>
      </c>
      <c r="AJ19" s="12">
        <f t="shared" si="12"/>
        <v>1.7400000000000002</v>
      </c>
      <c r="AK19" s="12">
        <f t="shared" si="25"/>
        <v>426.83117059835052</v>
      </c>
      <c r="AL19" s="12"/>
      <c r="AM19" s="12">
        <f t="shared" si="13"/>
        <v>-407.38631825519002</v>
      </c>
      <c r="AP19">
        <v>2.1</v>
      </c>
      <c r="AQ19">
        <v>3.095917816</v>
      </c>
      <c r="AR19" s="12">
        <f t="shared" si="14"/>
        <v>1.7475255629627389</v>
      </c>
      <c r="AS19" s="12">
        <v>0.36</v>
      </c>
      <c r="AT19" s="12">
        <f t="shared" si="26"/>
        <v>25.632499278811558</v>
      </c>
      <c r="AV19" s="12">
        <f t="shared" si="15"/>
        <v>17.818288339569104</v>
      </c>
      <c r="AW19" s="12">
        <f t="shared" si="16"/>
        <v>1.7400000000000002</v>
      </c>
      <c r="AX19" s="12">
        <f t="shared" si="27"/>
        <v>437.63004113337757</v>
      </c>
      <c r="AY19" s="12"/>
      <c r="AZ19" s="12">
        <f t="shared" si="17"/>
        <v>-411.99754185456601</v>
      </c>
      <c r="BC19">
        <v>2.1</v>
      </c>
      <c r="BD19">
        <v>3.095917816</v>
      </c>
      <c r="BE19" s="12">
        <f t="shared" si="18"/>
        <v>1.7475255629627389</v>
      </c>
      <c r="BF19" s="12">
        <v>0.36</v>
      </c>
      <c r="BG19" s="12">
        <f t="shared" si="28"/>
        <v>33.460871241441168</v>
      </c>
      <c r="BI19" s="12">
        <f t="shared" si="19"/>
        <v>17.818288339569104</v>
      </c>
      <c r="BJ19" s="12">
        <f t="shared" si="20"/>
        <v>1.7400000000000002</v>
      </c>
      <c r="BK19" s="12">
        <f t="shared" si="29"/>
        <v>451.29235512828194</v>
      </c>
      <c r="BL19" s="12"/>
      <c r="BM19" s="12">
        <f t="shared" si="21"/>
        <v>-417.83148388684077</v>
      </c>
    </row>
    <row r="20" spans="1:65" x14ac:dyDescent="0.35">
      <c r="A20" s="2">
        <v>2.1</v>
      </c>
      <c r="B20" s="2">
        <v>3.095917816</v>
      </c>
      <c r="C20" s="2">
        <f t="shared" si="0"/>
        <v>8.3850560780822256</v>
      </c>
      <c r="D20" s="2">
        <v>1.26</v>
      </c>
      <c r="E20" s="2">
        <f t="shared" si="1"/>
        <v>124.77661828418869</v>
      </c>
      <c r="F20" s="2"/>
      <c r="G20" s="2">
        <f t="shared" si="2"/>
        <v>12.711629825993935</v>
      </c>
      <c r="H20" s="2">
        <f t="shared" si="3"/>
        <v>0.84000000000000008</v>
      </c>
      <c r="I20" s="2">
        <f t="shared" si="4"/>
        <v>124.68336707888272</v>
      </c>
      <c r="K20">
        <f t="shared" si="5"/>
        <v>9.3251205305961093E-2</v>
      </c>
      <c r="P20" s="2">
        <v>2.1</v>
      </c>
      <c r="Q20" s="2">
        <v>3.095917816</v>
      </c>
      <c r="R20" s="18">
        <f t="shared" si="6"/>
        <v>8.4323055829282954</v>
      </c>
      <c r="S20" s="18">
        <v>1.27</v>
      </c>
      <c r="T20" s="18">
        <f t="shared" si="22"/>
        <v>132.2736724543845</v>
      </c>
      <c r="U20" s="2"/>
      <c r="V20" s="18">
        <f t="shared" si="7"/>
        <v>12.605937411137031</v>
      </c>
      <c r="W20" s="18">
        <f t="shared" si="8"/>
        <v>0.83000000000000007</v>
      </c>
      <c r="X20" s="18">
        <f t="shared" si="23"/>
        <v>132.15184553307742</v>
      </c>
      <c r="Y20" s="12"/>
      <c r="Z20" s="12">
        <f t="shared" si="9"/>
        <v>0.12182692130707551</v>
      </c>
      <c r="AC20" s="2">
        <v>2.1</v>
      </c>
      <c r="AD20" s="2">
        <v>3.095917816</v>
      </c>
      <c r="AE20" s="18">
        <f t="shared" si="10"/>
        <v>8.4555910438613751</v>
      </c>
      <c r="AF20" s="18">
        <v>1.2749999999999999</v>
      </c>
      <c r="AG20" s="18">
        <f t="shared" si="24"/>
        <v>135.76796166662263</v>
      </c>
      <c r="AH20" s="2"/>
      <c r="AI20" s="18">
        <f t="shared" si="11"/>
        <v>12.552457962373833</v>
      </c>
      <c r="AJ20" s="18">
        <f t="shared" si="12"/>
        <v>0.82500000000000018</v>
      </c>
      <c r="AK20" s="18">
        <f t="shared" si="25"/>
        <v>135.44286562909977</v>
      </c>
      <c r="AL20" s="12"/>
      <c r="AM20" s="12">
        <f t="shared" si="13"/>
        <v>0.32509603752285443</v>
      </c>
      <c r="AP20" s="2">
        <v>2.1</v>
      </c>
      <c r="AQ20" s="2">
        <v>3.095917816</v>
      </c>
      <c r="AR20" s="18">
        <f t="shared" si="14"/>
        <v>8.5014837349082075</v>
      </c>
      <c r="AS20" s="18">
        <v>1.2849999999999999</v>
      </c>
      <c r="AT20" s="18">
        <f t="shared" si="26"/>
        <v>143.90016345629056</v>
      </c>
      <c r="AU20" s="2"/>
      <c r="AV20" s="18">
        <f t="shared" si="15"/>
        <v>12.444224628431826</v>
      </c>
      <c r="AW20" s="18">
        <f t="shared" si="16"/>
        <v>0.81500000000000017</v>
      </c>
      <c r="AX20" s="18">
        <f t="shared" si="27"/>
        <v>144.02200465487772</v>
      </c>
      <c r="AY20" s="12"/>
      <c r="AZ20" s="12">
        <f t="shared" si="17"/>
        <v>-0.12184119858716258</v>
      </c>
      <c r="BC20" s="2">
        <v>2.1</v>
      </c>
      <c r="BD20" s="2">
        <v>3.095917816</v>
      </c>
      <c r="BE20" s="18">
        <f t="shared" si="18"/>
        <v>8.5597937736082486</v>
      </c>
      <c r="BF20" s="18">
        <v>1.298</v>
      </c>
      <c r="BG20" s="18">
        <f t="shared" si="28"/>
        <v>154.27052826446317</v>
      </c>
      <c r="BH20" s="2"/>
      <c r="BI20" s="18">
        <f t="shared" si="19"/>
        <v>12.300964594503384</v>
      </c>
      <c r="BJ20" s="18">
        <f t="shared" si="20"/>
        <v>0.80200000000000005</v>
      </c>
      <c r="BK20" s="18">
        <f t="shared" si="29"/>
        <v>154.82618482572278</v>
      </c>
      <c r="BL20" s="12"/>
      <c r="BM20" s="12">
        <f t="shared" si="21"/>
        <v>-0.55565656125961027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4.9252076061427861</v>
      </c>
      <c r="G26" s="3" t="s">
        <v>30</v>
      </c>
      <c r="H26" s="7">
        <f xml:space="preserve"> -0.129*H20^6 + 1.0756*H20^5 - 3.0752*H20^4 + 3.1771*H20^3 + 0.0649*H20^2 - 0.7917*H20 - 0.1795</f>
        <v>-4.2197368705024441E-2</v>
      </c>
      <c r="Q26" s="14" t="s">
        <v>28</v>
      </c>
      <c r="R26" s="15">
        <f xml:space="preserve"> -0.266*S20^6 + 1.8555*S20^5 - 3.4393*S20^4 - 1.4822*S20^3 + 8.492*S20^2 - 1.321*S20 - 0.0869</f>
        <v>4.9630761276485789</v>
      </c>
      <c r="V26" s="14" t="s">
        <v>30</v>
      </c>
      <c r="W26" s="15">
        <f xml:space="preserve"> -0.129*W20^6 + 1.0756*W20^5 - 3.0752*W20^4 + 3.1771*W20^3 + 0.0649*W20^2 - 0.7917*W20 - 0.1795</f>
        <v>-5.3207296295521012E-2</v>
      </c>
      <c r="AD26" s="14" t="s">
        <v>28</v>
      </c>
      <c r="AE26" s="15">
        <f xml:space="preserve"> -0.266*AF20^6 + 1.8555*AF20^5 - 3.4393*AF20^4 - 1.4822*AF20^3 + 8.492*AF20^2 - 1.321*AF20 - 0.0869</f>
        <v>4.9817995689633801</v>
      </c>
      <c r="AI26" s="14" t="s">
        <v>30</v>
      </c>
      <c r="AJ26" s="15">
        <f xml:space="preserve"> -0.129*AJ20^6 + 1.0756*AJ20^5 - 3.0752*AJ20^4 + 3.1771*AJ20^3 + 0.0649*AJ20^2 - 0.7917*AJ20 - 0.1795</f>
        <v>-5.8675421261963234E-2</v>
      </c>
      <c r="AQ26" s="14" t="s">
        <v>28</v>
      </c>
      <c r="AR26" s="15">
        <f xml:space="preserve"> -0.266*AS20^6 + 1.8555*AS20^5 - 3.4393*AS20^4 - 1.4822*AS20^3 + 8.492*AS20^2 - 1.321*AS20 - 0.0869</f>
        <v>5.0188251695487232</v>
      </c>
      <c r="AV26" s="14" t="s">
        <v>30</v>
      </c>
      <c r="AW26" s="15">
        <f xml:space="preserve"> -0.129*AW20^6 + 1.0756*AW20^5 - 3.0752*AW20^4 + 3.1771*AW20^3 + 0.0649*AW20^2 - 0.7917*AW20 - 0.1795</f>
        <v>-6.9533874449390742E-2</v>
      </c>
      <c r="BD26" s="14" t="s">
        <v>28</v>
      </c>
      <c r="BE26" s="15">
        <f xml:space="preserve"> -0.266*BF20^6 + 1.8555*BF20^5 - 3.4393*BF20^4 - 1.4822*BF20^3 + 8.492*BF20^2 - 1.321*BF20 - 0.0869</f>
        <v>5.0661200961192634</v>
      </c>
      <c r="BI26" s="14" t="s">
        <v>30</v>
      </c>
      <c r="BJ26" s="15">
        <f xml:space="preserve"> -0.129*BJ20^6 + 1.0756*BJ20^5 - 3.0752*BJ20^4 + 3.1771*BJ20^3 + 0.0649*BJ20^2 - 0.7917*BJ20 - 0.1795</f>
        <v>-8.348558037344489E-2</v>
      </c>
    </row>
    <row r="29" spans="1:65" x14ac:dyDescent="0.35">
      <c r="B29" s="3" t="s">
        <v>31</v>
      </c>
      <c r="C29">
        <f>(I29+I30)*L4</f>
        <v>2.0058095575984516</v>
      </c>
      <c r="H29" s="3" t="s">
        <v>42</v>
      </c>
      <c r="I29" s="6">
        <f>C26*1.2*I6^2*I4*L3/2</f>
        <v>6.6655708866617772E-2</v>
      </c>
      <c r="Q29" s="21" t="s">
        <v>31</v>
      </c>
      <c r="R29" s="12">
        <f>(X29+X30)*Q6</f>
        <v>2.0168423471604955</v>
      </c>
      <c r="W29" s="21" t="s">
        <v>42</v>
      </c>
      <c r="X29" s="13">
        <f>R26*1.2*I$6^2*I$4*I$3/2</f>
        <v>6.7168205668082806E-2</v>
      </c>
      <c r="AD29" s="21" t="s">
        <v>31</v>
      </c>
      <c r="AE29" s="12">
        <f>(AK29+AK30)*AD6</f>
        <v>2.0222872753764314</v>
      </c>
      <c r="AJ29" s="21" t="s">
        <v>42</v>
      </c>
      <c r="AK29" s="13">
        <f>AE26*1.2*I$6^2*I$4*I$3/2</f>
        <v>6.7421600926326125E-2</v>
      </c>
      <c r="AQ29" s="21" t="s">
        <v>31</v>
      </c>
      <c r="AR29" s="12">
        <f>(AX29+AX30)*AQ6</f>
        <v>2.0330360372658531</v>
      </c>
      <c r="AW29" s="21" t="s">
        <v>42</v>
      </c>
      <c r="AX29" s="13">
        <f>AR26*1.2*I$6^2*I$4*I$3/2</f>
        <v>6.7922689987049215E-2</v>
      </c>
      <c r="BD29" s="21" t="s">
        <v>31</v>
      </c>
      <c r="BE29" s="12">
        <f>(BK29+BK30)*BD6</f>
        <v>2.0467325374576961</v>
      </c>
      <c r="BJ29" s="21" t="s">
        <v>42</v>
      </c>
      <c r="BK29" s="13">
        <f>BE26*1.2*I$6^2*I$4*I$3/2</f>
        <v>6.8562759829470118E-2</v>
      </c>
    </row>
    <row r="30" spans="1:65" x14ac:dyDescent="0.35">
      <c r="B30" s="3" t="s">
        <v>32</v>
      </c>
      <c r="C30">
        <f>(E20+I20)*D5/2</f>
        <v>18.709498902230354</v>
      </c>
      <c r="H30" s="3" t="s">
        <v>43</v>
      </c>
      <c r="I30" s="6">
        <f>H26*1.2*I6^2*I4*L3/2</f>
        <v>-5.7108161691121501E-4</v>
      </c>
      <c r="Q30" s="21" t="s">
        <v>32</v>
      </c>
      <c r="R30" s="12">
        <f>(T20+X20)*Q5/2</f>
        <v>19.831913849059646</v>
      </c>
      <c r="W30" s="21" t="s">
        <v>43</v>
      </c>
      <c r="X30" s="13">
        <f>W26*1.2*I$6^2*I$4*I$3/2</f>
        <v>-7.2008539234585532E-4</v>
      </c>
      <c r="AD30" s="21" t="s">
        <v>32</v>
      </c>
      <c r="AE30" s="12">
        <f>(AG20+AK20)*AD5/2</f>
        <v>20.340812047179181</v>
      </c>
      <c r="AJ30" s="21" t="s">
        <v>43</v>
      </c>
      <c r="AK30" s="13">
        <f>AJ26*1.2*I$6^2*I$4*I$3/2</f>
        <v>-7.940887186939406E-4</v>
      </c>
      <c r="AQ30" s="21" t="s">
        <v>32</v>
      </c>
      <c r="AR30" s="12">
        <f>(AT20+AX20)*AQ5/2</f>
        <v>21.594162608337619</v>
      </c>
      <c r="AW30" s="21" t="s">
        <v>43</v>
      </c>
      <c r="AX30" s="13">
        <f>AW26*1.2*I$6^2*I$4*I$3/2</f>
        <v>-9.4104250263195375E-4</v>
      </c>
      <c r="BD30" s="21" t="s">
        <v>32</v>
      </c>
      <c r="BE30" s="12">
        <f>(BG20+BK20)*BD5/2</f>
        <v>23.182253481763947</v>
      </c>
      <c r="BJ30" s="21" t="s">
        <v>43</v>
      </c>
      <c r="BK30" s="13">
        <f>BJ26*1.2*I$6^2*I$4*I$3/2</f>
        <v>-1.1298590810654315E-3</v>
      </c>
    </row>
    <row r="31" spans="1:65" x14ac:dyDescent="0.35">
      <c r="B31" s="3" t="s">
        <v>33</v>
      </c>
      <c r="C31" s="6">
        <f>C29/C30</f>
        <v>0.10720808548000928</v>
      </c>
      <c r="Q31" s="21" t="s">
        <v>33</v>
      </c>
      <c r="R31" s="13">
        <f>R29/R30</f>
        <v>0.10169680861416845</v>
      </c>
      <c r="AD31" s="21" t="s">
        <v>33</v>
      </c>
      <c r="AE31" s="13">
        <f>AE29/AE30</f>
        <v>9.9420183947714014E-2</v>
      </c>
      <c r="AQ31" s="21" t="s">
        <v>33</v>
      </c>
      <c r="AR31" s="13">
        <f>AR29/AR30</f>
        <v>9.4147482082999931E-2</v>
      </c>
      <c r="BD31" s="21" t="s">
        <v>33</v>
      </c>
      <c r="BE31" s="13">
        <f>BE29/BE30</f>
        <v>8.8288765329381583E-2</v>
      </c>
    </row>
  </sheetData>
  <mergeCells count="21">
    <mergeCell ref="AV8:AZ8"/>
    <mergeCell ref="BD8:BG8"/>
    <mergeCell ref="BI8:BM8"/>
    <mergeCell ref="Q8:T8"/>
    <mergeCell ref="V8:Z8"/>
    <mergeCell ref="AD8:AG8"/>
    <mergeCell ref="AI8:AM8"/>
    <mergeCell ref="AQ8:AT8"/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H11" workbookViewId="0">
      <selection activeCell="BF21" sqref="BF21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2.6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9.7158323616068305</v>
      </c>
      <c r="R3" t="s">
        <v>63</v>
      </c>
      <c r="T3" t="s">
        <v>59</v>
      </c>
      <c r="U3">
        <f>((U2/2)-Q2*TAN(X1*PI()/180))*2</f>
        <v>198.00544150755647</v>
      </c>
      <c r="V3" t="s">
        <v>56</v>
      </c>
      <c r="AC3" s="21" t="s">
        <v>66</v>
      </c>
      <c r="AD3">
        <f>AH7+AH6</f>
        <v>14.123622452171267</v>
      </c>
      <c r="AE3" t="s">
        <v>63</v>
      </c>
      <c r="AG3" t="s">
        <v>59</v>
      </c>
      <c r="AH3">
        <f>((AH2/2)-AD2*TAN(AK1*PI()/180))*2</f>
        <v>187.50680188444559</v>
      </c>
      <c r="AI3" t="s">
        <v>56</v>
      </c>
      <c r="AP3" s="21" t="s">
        <v>66</v>
      </c>
      <c r="AQ3">
        <f>AU7+AU6</f>
        <v>24.922492987198314</v>
      </c>
      <c r="AR3" t="s">
        <v>63</v>
      </c>
      <c r="AT3" t="s">
        <v>59</v>
      </c>
      <c r="AU3">
        <f>((AU2/2)-AQ2*TAN(AX1*PI()/180))*2</f>
        <v>170.00906917926079</v>
      </c>
      <c r="AV3" t="s">
        <v>56</v>
      </c>
      <c r="BC3" s="21" t="s">
        <v>66</v>
      </c>
      <c r="BD3">
        <f>BH7+BH6</f>
        <v>38.584806982102684</v>
      </c>
      <c r="BE3" t="s">
        <v>63</v>
      </c>
      <c r="BG3" t="s">
        <v>59</v>
      </c>
      <c r="BH3">
        <f>((BH2/2)-BD2*TAN(BK1*PI()/180))*2</f>
        <v>156.01088301511294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24.515186326865059</v>
      </c>
      <c r="P4" s="21" t="s">
        <v>67</v>
      </c>
      <c r="Q4">
        <f>U7-U6</f>
        <v>5.5670766812693735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8.0926971855998158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14.280344121250881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22.108716083880488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4.8713252386034203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5.4320945999372166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6.607804701126704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7.8467820112988873</v>
      </c>
      <c r="BI5" t="s">
        <v>12</v>
      </c>
    </row>
    <row r="6" spans="1:65" x14ac:dyDescent="0.35">
      <c r="G6" s="27" t="s">
        <v>35</v>
      </c>
      <c r="H6" s="27"/>
      <c r="I6">
        <f>I5/L2</f>
        <v>2.5005490053402357</v>
      </c>
      <c r="J6" t="s">
        <v>12</v>
      </c>
      <c r="Q6">
        <f>L4</f>
        <v>24.515186326865059</v>
      </c>
      <c r="T6" t="s">
        <v>62</v>
      </c>
      <c r="U6">
        <f>Q2*Q5*Q5*0.19*(U2^4-U3^4)/(4*(U2-U3)*U2^(4)*U3^(4)*(2*9.81*PI()*PI()/16))*10^12*1.2*9.81</f>
        <v>2.0743778401687285</v>
      </c>
      <c r="V6" t="s">
        <v>63</v>
      </c>
      <c r="AD6">
        <f>L4</f>
        <v>24.515186326865059</v>
      </c>
      <c r="AG6" t="s">
        <v>62</v>
      </c>
      <c r="AH6">
        <f>AD2*AD5*AD5*0.19*(AH2^4-AH3^4)/(4*(AH2-AH3)*AH2^(4)*AH3^(4)*(2*9.81*PI()*PI()/16))*10^12*1.2*9.81</f>
        <v>3.0154626332857251</v>
      </c>
      <c r="AI6" t="s">
        <v>63</v>
      </c>
      <c r="AQ6">
        <f>L4</f>
        <v>24.515186326865059</v>
      </c>
      <c r="AT6" t="s">
        <v>62</v>
      </c>
      <c r="AU6">
        <f>AQ2*AQ5*AQ5*0.19*(AU2^4-AU3^4)/(4*(AU2-AU3)*AU2^(4)*AU3^(4)*(2*9.81*PI()*PI()/16))*10^12*1.2*9.81</f>
        <v>5.3210744329737176</v>
      </c>
      <c r="AV6" t="s">
        <v>63</v>
      </c>
      <c r="BD6">
        <f>L4</f>
        <v>24.515186326865059</v>
      </c>
      <c r="BG6" t="s">
        <v>62</v>
      </c>
      <c r="BH6">
        <f>BD2*BD5*BD5*0.19*(BH2^4-BH3^4)/(4*(BH2-BH3)*BH2^(4)*BH3^(4)*(2*9.81*PI()*PI()/16))*10^12*1.2*9.81</f>
        <v>8.2380454491110964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7.641454521438102</v>
      </c>
      <c r="V7" t="s">
        <v>63</v>
      </c>
      <c r="AG7" t="s">
        <v>64</v>
      </c>
      <c r="AH7">
        <f>(AH5^2-AH4^2)*1.2/2</f>
        <v>11.108159818885541</v>
      </c>
      <c r="AI7" t="s">
        <v>63</v>
      </c>
      <c r="AT7" t="s">
        <v>64</v>
      </c>
      <c r="AU7">
        <f>(AU5^2-AU4^2)*1.2/2</f>
        <v>19.601418554224598</v>
      </c>
      <c r="AV7" t="s">
        <v>63</v>
      </c>
      <c r="BG7" t="s">
        <v>64</v>
      </c>
      <c r="BH7">
        <f>(BH5^2-BH4^2)*1.2/2</f>
        <v>30.346761532991586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9.3642011642571372</v>
      </c>
      <c r="F10" s="3" t="s">
        <v>22</v>
      </c>
      <c r="G10" s="8">
        <f>G20</f>
        <v>14.688304360710749</v>
      </c>
      <c r="H10" s="3"/>
      <c r="P10" s="21" t="s">
        <v>16</v>
      </c>
      <c r="Q10" s="10">
        <f>R20</f>
        <v>9.3932418026592526</v>
      </c>
      <c r="U10" s="21" t="s">
        <v>22</v>
      </c>
      <c r="V10" s="9">
        <f>V20</f>
        <v>14.601134342364187</v>
      </c>
      <c r="W10" s="22"/>
      <c r="AC10" s="21" t="s">
        <v>16</v>
      </c>
      <c r="AD10" s="10">
        <f>AE20</f>
        <v>9.4097140115587781</v>
      </c>
      <c r="AH10" s="21" t="s">
        <v>22</v>
      </c>
      <c r="AI10" s="9">
        <f>AI20</f>
        <v>14.54947244465022</v>
      </c>
      <c r="AJ10" s="22"/>
      <c r="AP10" s="21" t="s">
        <v>16</v>
      </c>
      <c r="AQ10" s="10">
        <f>AR20</f>
        <v>9.4438760617253674</v>
      </c>
      <c r="AU10" s="21" t="s">
        <v>22</v>
      </c>
      <c r="AV10" s="9">
        <f>AV20</f>
        <v>14.436705389124437</v>
      </c>
      <c r="AW10" s="22"/>
      <c r="BC10" s="21" t="s">
        <v>16</v>
      </c>
      <c r="BD10" s="10">
        <f>BE20</f>
        <v>9.4849889923077182</v>
      </c>
      <c r="BH10" s="21" t="s">
        <v>22</v>
      </c>
      <c r="BI10" s="9">
        <f>BI20</f>
        <v>14.289719678792281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2.6</v>
      </c>
      <c r="B15">
        <v>2.5005489999999999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2.6266844778449476</v>
      </c>
      <c r="G15">
        <f t="shared" ref="G15:G20" si="2" xml:space="preserve"> 0.9808*H15^6 - 9.1296*H15^5 + 32.097*H15^4 - 52.719*H15^3 + 35.366*H15^2 + 6.8355*H15 + 0.7557</f>
        <v>17.461109356799852</v>
      </c>
      <c r="H15">
        <f t="shared" ref="H15:H20" si="3">A15-D15</f>
        <v>2.4</v>
      </c>
      <c r="I15">
        <f t="shared" ref="I15:I20" si="4">1.2*B15^2*G15*(H15^2+1)/2</f>
        <v>442.833550643244</v>
      </c>
      <c r="K15">
        <f t="shared" ref="K15:K20" si="5">E15-I15</f>
        <v>-440.20686616539905</v>
      </c>
      <c r="P15">
        <v>2.6</v>
      </c>
      <c r="Q15">
        <v>2.5005489999999999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Q$4</f>
        <v>8.1937611591143202</v>
      </c>
      <c r="V15" s="12">
        <f t="shared" ref="V15:V20" si="7" xml:space="preserve"> 0.9808*W15^6 - 9.1296*W15^5 + 32.097*W15^4 - 52.719*W15^3 + 35.366*W15^2 + 6.8355*W15 + 0.7557</f>
        <v>17.461109356799852</v>
      </c>
      <c r="W15" s="12">
        <f t="shared" ref="W15:W20" si="8">P15-S15</f>
        <v>2.4</v>
      </c>
      <c r="X15" s="12">
        <f>1.2*Q15^2*V15*(W15^2+1)/2 + Q$3</f>
        <v>452.54938300485082</v>
      </c>
      <c r="Y15" s="12"/>
      <c r="Z15" s="12">
        <f t="shared" ref="Z15:Z20" si="9">T15-X15</f>
        <v>-444.35562184573649</v>
      </c>
      <c r="AC15">
        <v>2.6</v>
      </c>
      <c r="AD15">
        <v>2.5005489999999999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10.719381663444764</v>
      </c>
      <c r="AI15" s="12">
        <f t="shared" ref="AI15:AI20" si="11" xml:space="preserve"> 0.9808*AJ15^6 - 9.1296*AJ15^5 + 32.097*AJ15^4 - 52.719*AJ15^3 + 35.366*AJ15^2 + 6.8355*AJ15 + 0.7557</f>
        <v>17.461109356799852</v>
      </c>
      <c r="AJ15" s="12">
        <f t="shared" ref="AJ15:AJ20" si="12">AC15-AF15</f>
        <v>2.4</v>
      </c>
      <c r="AK15" s="12">
        <f>1.2*AD15^2*AI15*(AJ15^2+1)/2 + AD$3</f>
        <v>456.95717309541527</v>
      </c>
      <c r="AL15" s="12"/>
      <c r="AM15" s="12">
        <f t="shared" ref="AM15:AM20" si="13">AG15-AK15</f>
        <v>-446.23779143197049</v>
      </c>
      <c r="AP15">
        <v>2.6</v>
      </c>
      <c r="AQ15">
        <v>2.5005489999999999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16.907028599095828</v>
      </c>
      <c r="AV15" s="12">
        <f t="shared" ref="AV15:AV20" si="15" xml:space="preserve"> 0.9808*AW15^6 - 9.1296*AW15^5 + 32.097*AW15^4 - 52.719*AW15^3 + 35.366*AW15^2 + 6.8355*AW15 + 0.7557</f>
        <v>17.461109356799852</v>
      </c>
      <c r="AW15" s="12">
        <f t="shared" ref="AW15:AW20" si="16">AP15-AS15</f>
        <v>2.4</v>
      </c>
      <c r="AX15" s="12">
        <f>1.2*AQ15^2*AV15*(AW15^2+1)/2 + AQ$3</f>
        <v>467.75604363044232</v>
      </c>
      <c r="AY15" s="12"/>
      <c r="AZ15" s="12">
        <f t="shared" ref="AZ15:AZ20" si="17">AT15-AX15</f>
        <v>-450.84901503134648</v>
      </c>
      <c r="BC15">
        <v>2.6</v>
      </c>
      <c r="BD15">
        <v>2.5005489999999999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24.735400561725434</v>
      </c>
      <c r="BI15" s="12">
        <f t="shared" ref="BI15:BI20" si="19" xml:space="preserve"> 0.9808*BJ15^6 - 9.1296*BJ15^5 + 32.097*BJ15^4 - 52.719*BJ15^3 + 35.366*BJ15^2 + 6.8355*BJ15 + 0.7557</f>
        <v>17.461109356799852</v>
      </c>
      <c r="BJ15" s="12">
        <f t="shared" ref="BJ15:BJ20" si="20">BC15-BF15</f>
        <v>2.4</v>
      </c>
      <c r="BK15" s="12">
        <f>1.2*BD15^2*BI15*(BJ15^2+1)/2 + BD$3</f>
        <v>481.41835762534669</v>
      </c>
      <c r="BL15" s="12"/>
      <c r="BM15" s="12">
        <f t="shared" ref="BM15:BM20" si="21">BG15-BK15</f>
        <v>-456.68295706362125</v>
      </c>
    </row>
    <row r="16" spans="1:65" x14ac:dyDescent="0.35">
      <c r="A16">
        <v>2.6</v>
      </c>
      <c r="B16">
        <v>2.5005489999999999</v>
      </c>
      <c r="C16">
        <f t="shared" si="0"/>
        <v>6.8491999999999997</v>
      </c>
      <c r="D16">
        <v>1</v>
      </c>
      <c r="E16">
        <f t="shared" si="1"/>
        <v>51.391563742026868</v>
      </c>
      <c r="G16">
        <f t="shared" si="2"/>
        <v>17.367634156800026</v>
      </c>
      <c r="H16">
        <f t="shared" si="3"/>
        <v>1.6</v>
      </c>
      <c r="I16">
        <f t="shared" si="4"/>
        <v>231.95975917113782</v>
      </c>
      <c r="K16">
        <f t="shared" si="5"/>
        <v>-180.56819542911094</v>
      </c>
      <c r="P16">
        <v>2.6</v>
      </c>
      <c r="Q16">
        <v>2.5005489999999999</v>
      </c>
      <c r="R16" s="12">
        <f t="shared" si="6"/>
        <v>1.1149964265880559</v>
      </c>
      <c r="S16" s="12">
        <v>0.27</v>
      </c>
      <c r="T16" s="12">
        <f t="shared" ref="T16:T20" si="22">(1.2*Q16^2*R16*(S16^2+1)/2) + Q$4</f>
        <v>10.055095918039068</v>
      </c>
      <c r="V16" s="12">
        <f t="shared" si="7"/>
        <v>17.79979496982612</v>
      </c>
      <c r="W16" s="12">
        <f t="shared" si="8"/>
        <v>2.33</v>
      </c>
      <c r="X16" s="12">
        <f t="shared" ref="X16:X20" si="23">1.2*Q16^2*V16*(W16^2+1)/2 + Q$3</f>
        <v>439.02845643023824</v>
      </c>
      <c r="Y16" s="12"/>
      <c r="Z16" s="12">
        <f t="shared" si="9"/>
        <v>-428.97336051219918</v>
      </c>
      <c r="AC16">
        <v>2.6</v>
      </c>
      <c r="AD16">
        <v>2.5005489999999999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12.580716422369512</v>
      </c>
      <c r="AI16" s="12">
        <f t="shared" si="11"/>
        <v>17.79979496982612</v>
      </c>
      <c r="AJ16" s="12">
        <f t="shared" si="12"/>
        <v>2.33</v>
      </c>
      <c r="AK16" s="12">
        <f t="shared" ref="AK16:AK20" si="25">1.2*AD16^2*AI16*(AJ16^2+1)/2 + AD$3</f>
        <v>443.43624652080268</v>
      </c>
      <c r="AL16" s="12"/>
      <c r="AM16" s="12">
        <f t="shared" si="13"/>
        <v>-430.85553009843318</v>
      </c>
      <c r="AP16">
        <v>2.6</v>
      </c>
      <c r="AQ16">
        <v>2.5005489999999999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18.768363358020576</v>
      </c>
      <c r="AV16" s="12">
        <f t="shared" si="15"/>
        <v>17.79979496982612</v>
      </c>
      <c r="AW16" s="12">
        <f t="shared" si="16"/>
        <v>2.33</v>
      </c>
      <c r="AX16" s="12">
        <f t="shared" ref="AX16:AX20" si="27">1.2*AQ16^2*AV16*(AW16^2+1)/2 + AQ$3</f>
        <v>454.23511705582973</v>
      </c>
      <c r="AY16" s="12"/>
      <c r="AZ16" s="12">
        <f t="shared" si="17"/>
        <v>-435.46675369780917</v>
      </c>
      <c r="BC16">
        <v>2.6</v>
      </c>
      <c r="BD16">
        <v>2.5005489999999999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26.596735320650183</v>
      </c>
      <c r="BI16" s="12">
        <f t="shared" si="19"/>
        <v>17.79979496982612</v>
      </c>
      <c r="BJ16" s="12">
        <f t="shared" si="20"/>
        <v>2.33</v>
      </c>
      <c r="BK16" s="12">
        <f t="shared" ref="BK16:BK20" si="29">1.2*BD16^2*BI16*(BJ16^2+1)/2 + BD$3</f>
        <v>467.8974310507341</v>
      </c>
      <c r="BL16" s="12"/>
      <c r="BM16" s="12">
        <f t="shared" si="21"/>
        <v>-441.30069573008393</v>
      </c>
    </row>
    <row r="17" spans="1:65" x14ac:dyDescent="0.35">
      <c r="A17">
        <v>2.6</v>
      </c>
      <c r="B17">
        <v>2.5005489999999999</v>
      </c>
      <c r="C17">
        <f t="shared" si="0"/>
        <v>8.5686292327999976</v>
      </c>
      <c r="D17">
        <v>1.3</v>
      </c>
      <c r="E17">
        <f t="shared" si="1"/>
        <v>86.474014266187638</v>
      </c>
      <c r="G17">
        <f t="shared" si="2"/>
        <v>16.09555723919998</v>
      </c>
      <c r="H17">
        <f t="shared" si="3"/>
        <v>1.3</v>
      </c>
      <c r="I17">
        <f t="shared" si="4"/>
        <v>162.43525171995338</v>
      </c>
      <c r="K17">
        <f t="shared" si="5"/>
        <v>-75.961237453765747</v>
      </c>
      <c r="P17">
        <v>2.6</v>
      </c>
      <c r="Q17">
        <v>2.5005489999999999</v>
      </c>
      <c r="R17" s="12">
        <f t="shared" si="6"/>
        <v>1.3183871067999997</v>
      </c>
      <c r="S17" s="12">
        <v>0.3</v>
      </c>
      <c r="T17" s="12">
        <f t="shared" si="22"/>
        <v>10.958351048275642</v>
      </c>
      <c r="V17" s="12">
        <f t="shared" si="7"/>
        <v>17.918304103200086</v>
      </c>
      <c r="W17" s="12">
        <f t="shared" si="8"/>
        <v>2.3000000000000003</v>
      </c>
      <c r="X17" s="12">
        <f t="shared" si="23"/>
        <v>432.54947777842011</v>
      </c>
      <c r="Y17" s="12"/>
      <c r="Z17" s="12">
        <f t="shared" si="9"/>
        <v>-421.59112673014448</v>
      </c>
      <c r="AC17">
        <v>2.6</v>
      </c>
      <c r="AD17">
        <v>2.5005489999999999</v>
      </c>
      <c r="AE17" s="12">
        <f t="shared" si="10"/>
        <v>1.3183871067999997</v>
      </c>
      <c r="AF17" s="12">
        <v>0.3</v>
      </c>
      <c r="AG17" s="12">
        <f t="shared" si="24"/>
        <v>13.483971552606082</v>
      </c>
      <c r="AI17" s="12">
        <f t="shared" si="11"/>
        <v>17.918304103200086</v>
      </c>
      <c r="AJ17" s="12">
        <f t="shared" si="12"/>
        <v>2.3000000000000003</v>
      </c>
      <c r="AK17" s="12">
        <f t="shared" si="25"/>
        <v>436.95726786898456</v>
      </c>
      <c r="AL17" s="12"/>
      <c r="AM17" s="12">
        <f t="shared" si="13"/>
        <v>-423.47329631637848</v>
      </c>
      <c r="AP17">
        <v>2.6</v>
      </c>
      <c r="AQ17">
        <v>2.5005489999999999</v>
      </c>
      <c r="AR17" s="12">
        <f t="shared" si="14"/>
        <v>1.3183871067999997</v>
      </c>
      <c r="AS17" s="12">
        <v>0.3</v>
      </c>
      <c r="AT17" s="12">
        <f t="shared" si="26"/>
        <v>19.671618488257149</v>
      </c>
      <c r="AV17" s="12">
        <f t="shared" si="15"/>
        <v>17.918304103200086</v>
      </c>
      <c r="AW17" s="12">
        <f t="shared" si="16"/>
        <v>2.3000000000000003</v>
      </c>
      <c r="AX17" s="12">
        <f t="shared" si="27"/>
        <v>447.75613840401161</v>
      </c>
      <c r="AY17" s="12"/>
      <c r="AZ17" s="12">
        <f t="shared" si="17"/>
        <v>-428.08451991575447</v>
      </c>
      <c r="BC17">
        <v>2.6</v>
      </c>
      <c r="BD17">
        <v>2.5005489999999999</v>
      </c>
      <c r="BE17" s="12">
        <f t="shared" si="18"/>
        <v>1.3183871067999997</v>
      </c>
      <c r="BF17" s="12">
        <v>0.3</v>
      </c>
      <c r="BG17" s="12">
        <f t="shared" si="28"/>
        <v>27.499990450886756</v>
      </c>
      <c r="BI17" s="12">
        <f t="shared" si="19"/>
        <v>17.918304103200086</v>
      </c>
      <c r="BJ17" s="12">
        <f t="shared" si="20"/>
        <v>2.3000000000000003</v>
      </c>
      <c r="BK17" s="12">
        <f t="shared" si="29"/>
        <v>461.41845239891597</v>
      </c>
      <c r="BL17" s="12"/>
      <c r="BM17" s="12">
        <f t="shared" si="21"/>
        <v>-433.91846194802923</v>
      </c>
    </row>
    <row r="18" spans="1:65" x14ac:dyDescent="0.35">
      <c r="A18">
        <v>2.6</v>
      </c>
      <c r="B18">
        <v>2.5005489999999999</v>
      </c>
      <c r="C18">
        <f t="shared" si="0"/>
        <v>9.2762312499999986</v>
      </c>
      <c r="D18">
        <v>1.5</v>
      </c>
      <c r="E18">
        <f t="shared" si="1"/>
        <v>113.1037271581359</v>
      </c>
      <c r="G18">
        <f t="shared" si="2"/>
        <v>14.926073632799994</v>
      </c>
      <c r="H18">
        <f t="shared" si="3"/>
        <v>1.1000000000000001</v>
      </c>
      <c r="I18">
        <f t="shared" si="4"/>
        <v>123.75417016478441</v>
      </c>
      <c r="K18">
        <f t="shared" si="5"/>
        <v>-10.650443006648516</v>
      </c>
      <c r="P18">
        <v>2.6</v>
      </c>
      <c r="Q18">
        <v>2.5005489999999999</v>
      </c>
      <c r="R18" s="12">
        <f t="shared" si="6"/>
        <v>1.6740794179968745</v>
      </c>
      <c r="S18" s="12">
        <v>0.35</v>
      </c>
      <c r="T18" s="12">
        <f t="shared" si="22"/>
        <v>12.617000038106948</v>
      </c>
      <c r="V18" s="12">
        <f t="shared" si="7"/>
        <v>18.081062109375079</v>
      </c>
      <c r="W18" s="12">
        <f t="shared" si="8"/>
        <v>2.25</v>
      </c>
      <c r="X18" s="12">
        <f t="shared" si="23"/>
        <v>420.95803685262922</v>
      </c>
      <c r="Y18" s="12"/>
      <c r="Z18" s="12">
        <f t="shared" si="9"/>
        <v>-408.34103681452228</v>
      </c>
      <c r="AC18">
        <v>2.6</v>
      </c>
      <c r="AD18">
        <v>2.5005489999999999</v>
      </c>
      <c r="AE18" s="12">
        <f t="shared" si="10"/>
        <v>1.6740794179968745</v>
      </c>
      <c r="AF18" s="12">
        <v>0.35</v>
      </c>
      <c r="AG18" s="12">
        <f t="shared" si="24"/>
        <v>15.14262054243739</v>
      </c>
      <c r="AI18" s="12">
        <f t="shared" si="11"/>
        <v>18.081062109375079</v>
      </c>
      <c r="AJ18" s="12">
        <f t="shared" si="12"/>
        <v>2.25</v>
      </c>
      <c r="AK18" s="12">
        <f t="shared" si="25"/>
        <v>425.36582694319367</v>
      </c>
      <c r="AL18" s="12"/>
      <c r="AM18" s="12">
        <f t="shared" si="13"/>
        <v>-410.22320640075628</v>
      </c>
      <c r="AP18">
        <v>2.6</v>
      </c>
      <c r="AQ18">
        <v>2.5005489999999999</v>
      </c>
      <c r="AR18" s="12">
        <f t="shared" si="14"/>
        <v>1.6740794179968745</v>
      </c>
      <c r="AS18" s="12">
        <v>0.35</v>
      </c>
      <c r="AT18" s="12">
        <f t="shared" si="26"/>
        <v>21.330267478088455</v>
      </c>
      <c r="AV18" s="12">
        <f t="shared" si="15"/>
        <v>18.081062109375079</v>
      </c>
      <c r="AW18" s="12">
        <f t="shared" si="16"/>
        <v>2.25</v>
      </c>
      <c r="AX18" s="12">
        <f t="shared" si="27"/>
        <v>436.16469747822072</v>
      </c>
      <c r="AY18" s="12"/>
      <c r="AZ18" s="12">
        <f t="shared" si="17"/>
        <v>-414.83443000013227</v>
      </c>
      <c r="BC18">
        <v>2.6</v>
      </c>
      <c r="BD18">
        <v>2.5005489999999999</v>
      </c>
      <c r="BE18" s="12">
        <f t="shared" si="18"/>
        <v>1.6740794179968745</v>
      </c>
      <c r="BF18" s="12">
        <v>0.35</v>
      </c>
      <c r="BG18" s="12">
        <f t="shared" si="28"/>
        <v>29.158639440718062</v>
      </c>
      <c r="BI18" s="12">
        <f t="shared" si="19"/>
        <v>18.081062109375079</v>
      </c>
      <c r="BJ18" s="12">
        <f t="shared" si="20"/>
        <v>2.25</v>
      </c>
      <c r="BK18" s="12">
        <f t="shared" si="29"/>
        <v>449.82701147312508</v>
      </c>
      <c r="BL18" s="12"/>
      <c r="BM18" s="12">
        <f t="shared" si="21"/>
        <v>-420.66837203240704</v>
      </c>
    </row>
    <row r="19" spans="1:65" x14ac:dyDescent="0.35">
      <c r="A19">
        <v>2.6</v>
      </c>
      <c r="B19">
        <v>2.5005489999999999</v>
      </c>
      <c r="C19">
        <f t="shared" si="0"/>
        <v>9.4026962935968736</v>
      </c>
      <c r="D19">
        <v>1.55</v>
      </c>
      <c r="E19">
        <f t="shared" si="1"/>
        <v>120.02522574099386</v>
      </c>
      <c r="G19">
        <f t="shared" si="2"/>
        <v>14.571687382574993</v>
      </c>
      <c r="H19">
        <f t="shared" si="3"/>
        <v>1.05</v>
      </c>
      <c r="I19">
        <f t="shared" si="4"/>
        <v>114.93911234147113</v>
      </c>
      <c r="K19">
        <f t="shared" si="5"/>
        <v>5.0861133995227306</v>
      </c>
      <c r="P19">
        <v>2.6</v>
      </c>
      <c r="Q19">
        <v>2.5005489999999999</v>
      </c>
      <c r="R19" s="12">
        <f t="shared" si="6"/>
        <v>1.7475255629627389</v>
      </c>
      <c r="S19" s="12">
        <v>0.36</v>
      </c>
      <c r="T19" s="12">
        <f t="shared" si="22"/>
        <v>12.972846508990404</v>
      </c>
      <c r="V19" s="12">
        <f t="shared" si="7"/>
        <v>18.108512456774815</v>
      </c>
      <c r="W19" s="12">
        <f t="shared" si="8"/>
        <v>2.2400000000000002</v>
      </c>
      <c r="X19" s="12">
        <f t="shared" si="23"/>
        <v>418.53201740251865</v>
      </c>
      <c r="Y19" s="12"/>
      <c r="Z19" s="12">
        <f t="shared" si="9"/>
        <v>-405.55917089352823</v>
      </c>
      <c r="AC19">
        <v>2.6</v>
      </c>
      <c r="AD19">
        <v>2.5005489999999999</v>
      </c>
      <c r="AE19" s="12">
        <f t="shared" si="10"/>
        <v>1.7475255629627389</v>
      </c>
      <c r="AF19" s="12">
        <v>0.36</v>
      </c>
      <c r="AG19" s="12">
        <f t="shared" si="24"/>
        <v>15.498467013320848</v>
      </c>
      <c r="AI19" s="12">
        <f t="shared" si="11"/>
        <v>18.108512456774815</v>
      </c>
      <c r="AJ19" s="12">
        <f t="shared" si="12"/>
        <v>2.2400000000000002</v>
      </c>
      <c r="AK19" s="12">
        <f t="shared" si="25"/>
        <v>422.93980749308309</v>
      </c>
      <c r="AL19" s="12"/>
      <c r="AM19" s="12">
        <f t="shared" si="13"/>
        <v>-407.44134047976223</v>
      </c>
      <c r="AP19">
        <v>2.6</v>
      </c>
      <c r="AQ19">
        <v>2.5005489999999999</v>
      </c>
      <c r="AR19" s="12">
        <f t="shared" si="14"/>
        <v>1.7475255629627389</v>
      </c>
      <c r="AS19" s="12">
        <v>0.36</v>
      </c>
      <c r="AT19" s="12">
        <f t="shared" si="26"/>
        <v>21.686113948971911</v>
      </c>
      <c r="AV19" s="12">
        <f t="shared" si="15"/>
        <v>18.108512456774815</v>
      </c>
      <c r="AW19" s="12">
        <f t="shared" si="16"/>
        <v>2.2400000000000002</v>
      </c>
      <c r="AX19" s="12">
        <f t="shared" si="27"/>
        <v>433.73867802811014</v>
      </c>
      <c r="AY19" s="12"/>
      <c r="AZ19" s="12">
        <f t="shared" si="17"/>
        <v>-412.05256407913822</v>
      </c>
      <c r="BC19">
        <v>2.6</v>
      </c>
      <c r="BD19">
        <v>2.5005489999999999</v>
      </c>
      <c r="BE19" s="12">
        <f t="shared" si="18"/>
        <v>1.7475255629627389</v>
      </c>
      <c r="BF19" s="12">
        <v>0.36</v>
      </c>
      <c r="BG19" s="12">
        <f t="shared" si="28"/>
        <v>29.514485911601518</v>
      </c>
      <c r="BI19" s="12">
        <f t="shared" si="19"/>
        <v>18.108512456774815</v>
      </c>
      <c r="BJ19" s="12">
        <f t="shared" si="20"/>
        <v>2.2400000000000002</v>
      </c>
      <c r="BK19" s="12">
        <f t="shared" si="29"/>
        <v>447.40099202301451</v>
      </c>
      <c r="BL19" s="12"/>
      <c r="BM19" s="12">
        <f t="shared" si="21"/>
        <v>-417.88650611141298</v>
      </c>
    </row>
    <row r="20" spans="1:65" x14ac:dyDescent="0.35">
      <c r="A20" s="2">
        <v>2.6</v>
      </c>
      <c r="B20" s="2">
        <v>2.5005489999999999</v>
      </c>
      <c r="C20" s="2">
        <f t="shared" si="0"/>
        <v>9.3642011642571372</v>
      </c>
      <c r="D20" s="2">
        <v>1.534</v>
      </c>
      <c r="E20" s="2">
        <f t="shared" si="1"/>
        <v>117.80032331128133</v>
      </c>
      <c r="F20" s="2"/>
      <c r="G20" s="2">
        <f t="shared" si="2"/>
        <v>14.688304360710749</v>
      </c>
      <c r="H20" s="2">
        <f t="shared" si="3"/>
        <v>1.0660000000000001</v>
      </c>
      <c r="I20" s="2">
        <f t="shared" si="4"/>
        <v>117.72461443975011</v>
      </c>
      <c r="K20">
        <f t="shared" si="5"/>
        <v>7.5708871531219302E-2</v>
      </c>
      <c r="P20" s="2">
        <v>2.6</v>
      </c>
      <c r="Q20" s="2">
        <v>2.5005489999999999</v>
      </c>
      <c r="R20" s="18">
        <f t="shared" si="6"/>
        <v>9.3932418026592526</v>
      </c>
      <c r="S20" s="18">
        <v>1.546</v>
      </c>
      <c r="T20" s="18">
        <f t="shared" si="22"/>
        <v>125.03520227983144</v>
      </c>
      <c r="U20" s="2"/>
      <c r="V20" s="18">
        <f t="shared" si="7"/>
        <v>14.601134342364187</v>
      </c>
      <c r="W20" s="18">
        <f t="shared" si="8"/>
        <v>1.054</v>
      </c>
      <c r="X20" s="18">
        <f t="shared" si="23"/>
        <v>125.34823176791959</v>
      </c>
      <c r="Y20" s="12"/>
      <c r="Z20" s="12">
        <f t="shared" si="9"/>
        <v>-0.3130294880881479</v>
      </c>
      <c r="AC20" s="2">
        <v>2.6</v>
      </c>
      <c r="AD20" s="2">
        <v>2.5005489999999999</v>
      </c>
      <c r="AE20" s="18">
        <f t="shared" si="10"/>
        <v>9.4097140115587781</v>
      </c>
      <c r="AF20" s="18">
        <v>1.5529999999999999</v>
      </c>
      <c r="AG20" s="18">
        <f t="shared" si="24"/>
        <v>128.53612959159682</v>
      </c>
      <c r="AH20" s="2"/>
      <c r="AI20" s="18">
        <f t="shared" si="11"/>
        <v>14.54947244465022</v>
      </c>
      <c r="AJ20" s="18">
        <f t="shared" si="12"/>
        <v>1.0470000000000002</v>
      </c>
      <c r="AK20" s="18">
        <f t="shared" si="25"/>
        <v>128.54411594824293</v>
      </c>
      <c r="AL20" s="12"/>
      <c r="AM20" s="12">
        <f t="shared" si="13"/>
        <v>-7.9863566461142455E-3</v>
      </c>
      <c r="AP20" s="2">
        <v>2.6</v>
      </c>
      <c r="AQ20" s="2">
        <v>2.5005489999999999</v>
      </c>
      <c r="AR20" s="18">
        <f t="shared" si="14"/>
        <v>9.4438760617253674</v>
      </c>
      <c r="AS20" s="18">
        <v>1.5680000000000001</v>
      </c>
      <c r="AT20" s="18">
        <f t="shared" si="26"/>
        <v>136.81970718703332</v>
      </c>
      <c r="AU20" s="2"/>
      <c r="AV20" s="18">
        <f t="shared" si="15"/>
        <v>14.436705389124437</v>
      </c>
      <c r="AW20" s="18">
        <f t="shared" si="16"/>
        <v>1.032</v>
      </c>
      <c r="AX20" s="18">
        <f t="shared" si="27"/>
        <v>136.76713563866286</v>
      </c>
      <c r="AY20" s="12"/>
      <c r="AZ20" s="12">
        <f t="shared" si="17"/>
        <v>5.2571548370451637E-2</v>
      </c>
      <c r="BC20" s="2">
        <v>2.6</v>
      </c>
      <c r="BD20" s="2">
        <v>2.5005489999999999</v>
      </c>
      <c r="BE20" s="18">
        <f t="shared" si="18"/>
        <v>9.4849889923077182</v>
      </c>
      <c r="BF20" s="18">
        <v>1.587</v>
      </c>
      <c r="BG20" s="18">
        <f t="shared" si="28"/>
        <v>147.31464429528296</v>
      </c>
      <c r="BH20" s="2"/>
      <c r="BI20" s="18">
        <f t="shared" si="19"/>
        <v>14.289719678792281</v>
      </c>
      <c r="BJ20" s="18">
        <f t="shared" si="20"/>
        <v>1.0130000000000001</v>
      </c>
      <c r="BK20" s="18">
        <f t="shared" si="29"/>
        <v>147.20769981596283</v>
      </c>
      <c r="BL20" s="12"/>
      <c r="BM20" s="12">
        <f t="shared" si="21"/>
        <v>0.10694447932013418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5.7698467918691252</v>
      </c>
      <c r="G26" s="3" t="s">
        <v>30</v>
      </c>
      <c r="H26" s="7">
        <f xml:space="preserve"> -0.129*H20^6 + 1.0756*H20^5 - 3.0752*H20^4 + 3.1771*H20^3 + 0.0649*H20^2 - 0.7917*H20 - 0.1795</f>
        <v>0.21917838198984552</v>
      </c>
      <c r="Q26" s="14" t="s">
        <v>28</v>
      </c>
      <c r="R26" s="15">
        <f xml:space="preserve"> -0.266*S20^6 + 1.8555*S20^5 - 3.4393*S20^4 - 1.4822*S20^3 + 8.492*S20^2 - 1.321*S20 - 0.0869</f>
        <v>5.7986591733921795</v>
      </c>
      <c r="V26" s="14" t="s">
        <v>30</v>
      </c>
      <c r="W26" s="15">
        <f xml:space="preserve"> -0.129*W20^6 + 1.0756*W20^5 - 3.0752*W20^4 + 3.1771*W20^3 + 0.0649*W20^2 - 0.7917*W20 - 0.1795</f>
        <v>0.20527529007682455</v>
      </c>
      <c r="AD26" s="14" t="s">
        <v>28</v>
      </c>
      <c r="AE26" s="15">
        <f xml:space="preserve"> -0.266*AF20^6 + 1.8555*AF20^5 - 3.4393*AF20^4 - 1.4822*AF20^3 + 8.492*AF20^2 - 1.321*AF20 - 0.0869</f>
        <v>5.8152077773704924</v>
      </c>
      <c r="AI26" s="14" t="s">
        <v>30</v>
      </c>
      <c r="AJ26" s="15">
        <f xml:space="preserve"> -0.129*AJ20^6 + 1.0756*AJ20^5 - 3.0752*AJ20^4 + 3.1771*AJ20^3 + 0.0649*AJ20^2 - 0.7917*AJ20 - 0.1795</f>
        <v>0.19714056346950681</v>
      </c>
      <c r="AQ26" s="14" t="s">
        <v>28</v>
      </c>
      <c r="AR26" s="15">
        <f xml:space="preserve"> -0.266*AS20^6 + 1.8555*AS20^5 - 3.4393*AS20^4 - 1.4822*AS20^3 + 8.492*AS20^2 - 1.321*AS20 - 0.0869</f>
        <v>5.8500494076862726</v>
      </c>
      <c r="AV26" s="14" t="s">
        <v>30</v>
      </c>
      <c r="AW26" s="15">
        <f xml:space="preserve"> -0.129*AW20^6 + 1.0756*AW20^5 - 3.0752*AW20^4 + 3.1771*AW20^3 + 0.0649*AW20^2 - 0.7917*AW20 - 0.1795</f>
        <v>0.17965772541415659</v>
      </c>
      <c r="BD26" s="14" t="s">
        <v>28</v>
      </c>
      <c r="BE26" s="15">
        <f xml:space="preserve"> -0.266*BF20^6 + 1.8555*BF20^5 - 3.4393*BF20^4 - 1.4822*BF20^3 + 8.492*BF20^2 - 1.321*BF20 - 0.0869</f>
        <v>5.8930229521431574</v>
      </c>
      <c r="BI26" s="14" t="s">
        <v>30</v>
      </c>
      <c r="BJ26" s="15">
        <f xml:space="preserve"> -0.129*BJ20^6 + 1.0756*BJ20^5 - 3.0752*BJ20^4 + 3.1771*BJ20^3 + 0.0649*BJ20^2 - 0.7917*BJ20 - 0.1795</f>
        <v>0.15743598251919466</v>
      </c>
    </row>
    <row r="29" spans="1:65" x14ac:dyDescent="0.35">
      <c r="B29" s="3" t="s">
        <v>31</v>
      </c>
      <c r="C29">
        <f>(I29+I30)*L4</f>
        <v>1.2962717022381278</v>
      </c>
      <c r="H29" s="3" t="s">
        <v>42</v>
      </c>
      <c r="I29" s="6">
        <f>C26*1.2*I6^2*I4*L3/2</f>
        <v>5.0941178132889349E-2</v>
      </c>
      <c r="Q29" s="21" t="s">
        <v>31</v>
      </c>
      <c r="R29" s="12">
        <f>(X29+X30)*Q6</f>
        <v>1.2994986865404003</v>
      </c>
      <c r="W29" s="21" t="s">
        <v>42</v>
      </c>
      <c r="X29" s="13">
        <f>R26*1.2*I$6^2*I$4*I$3/2</f>
        <v>5.1195558658498272E-2</v>
      </c>
      <c r="AD29" s="21" t="s">
        <v>31</v>
      </c>
      <c r="AE29" s="12">
        <f>(AK29+AK30)*AD6</f>
        <v>1.3013197961242655</v>
      </c>
      <c r="AJ29" s="21" t="s">
        <v>42</v>
      </c>
      <c r="AK29" s="13">
        <f>AE26*1.2*I$6^2*I$4*I$3/2</f>
        <v>5.1341663990843993E-2</v>
      </c>
      <c r="AQ29" s="21" t="s">
        <v>31</v>
      </c>
      <c r="AR29" s="12">
        <f>(AX29+AX30)*AQ6</f>
        <v>1.3050769536814655</v>
      </c>
      <c r="AW29" s="21" t="s">
        <v>42</v>
      </c>
      <c r="AX29" s="13">
        <f>AR26*1.2*I$6^2*I$4*I$3/2</f>
        <v>5.1649275918921107E-2</v>
      </c>
      <c r="BD29" s="21" t="s">
        <v>31</v>
      </c>
      <c r="BE29" s="12">
        <f>(BK29+BK30)*BD6</f>
        <v>1.3095684981906779</v>
      </c>
      <c r="BJ29" s="21" t="s">
        <v>42</v>
      </c>
      <c r="BK29" s="13">
        <f>BE26*1.2*I$6^2*I$4*I$3/2</f>
        <v>5.2028683390583051E-2</v>
      </c>
    </row>
    <row r="30" spans="1:65" x14ac:dyDescent="0.35">
      <c r="B30" s="3" t="s">
        <v>32</v>
      </c>
      <c r="C30">
        <f>(E20+I20)*D5/2</f>
        <v>17.664370331327358</v>
      </c>
      <c r="H30" s="3" t="s">
        <v>43</v>
      </c>
      <c r="I30" s="6">
        <f>H26*1.2*I6^2*I4*L3/2</f>
        <v>1.9350955757711289E-3</v>
      </c>
      <c r="Q30" s="21" t="s">
        <v>32</v>
      </c>
      <c r="R30" s="12">
        <f>(T20+X20)*Q5/2</f>
        <v>18.778757553581325</v>
      </c>
      <c r="W30" s="21" t="s">
        <v>43</v>
      </c>
      <c r="X30" s="13">
        <f>W26*1.2*I$6^2*I$4*I$3/2</f>
        <v>1.8123471030149394E-3</v>
      </c>
      <c r="AD30" s="21" t="s">
        <v>32</v>
      </c>
      <c r="AE30" s="12">
        <f>(AG20+AK20)*AD5/2</f>
        <v>19.281018415487981</v>
      </c>
      <c r="AJ30" s="21" t="s">
        <v>43</v>
      </c>
      <c r="AK30" s="13">
        <f>AJ26*1.2*I$6^2*I$4*I$3/2</f>
        <v>1.7405267285554842E-3</v>
      </c>
      <c r="AQ30" s="21" t="s">
        <v>32</v>
      </c>
      <c r="AR30" s="12">
        <f>(AT20+AX20)*AQ5/2</f>
        <v>20.519013211927213</v>
      </c>
      <c r="AW30" s="21" t="s">
        <v>43</v>
      </c>
      <c r="AX30" s="13">
        <f>AW26*1.2*I$6^2*I$4*I$3/2</f>
        <v>1.58617317294616E-3</v>
      </c>
      <c r="BD30" s="21" t="s">
        <v>32</v>
      </c>
      <c r="BE30" s="12">
        <f>(BG20+BK20)*BD5/2</f>
        <v>22.089175808343434</v>
      </c>
      <c r="BJ30" s="21" t="s">
        <v>43</v>
      </c>
      <c r="BK30" s="13">
        <f>BJ26*1.2*I$6^2*I$4*I$3/2</f>
        <v>1.3899804829026841E-3</v>
      </c>
    </row>
    <row r="31" spans="1:65" x14ac:dyDescent="0.35">
      <c r="B31" s="3" t="s">
        <v>33</v>
      </c>
      <c r="C31" s="6">
        <f>C29/C30</f>
        <v>7.3383408404839631E-2</v>
      </c>
      <c r="Q31" s="21" t="s">
        <v>33</v>
      </c>
      <c r="R31" s="13">
        <f>R29/R30</f>
        <v>6.9200461363460697E-2</v>
      </c>
      <c r="AD31" s="21" t="s">
        <v>33</v>
      </c>
      <c r="AE31" s="13">
        <f>AE29/AE30</f>
        <v>6.7492274945339326E-2</v>
      </c>
      <c r="AQ31" s="21" t="s">
        <v>33</v>
      </c>
      <c r="AR31" s="13">
        <f>AR29/AR30</f>
        <v>6.3603300032130952E-2</v>
      </c>
      <c r="BD31" s="21" t="s">
        <v>33</v>
      </c>
      <c r="BE31" s="13">
        <f>BE29/BE30</f>
        <v>5.9285530141691974E-2</v>
      </c>
    </row>
  </sheetData>
  <mergeCells count="21">
    <mergeCell ref="AV8:AZ8"/>
    <mergeCell ref="BD8:BG8"/>
    <mergeCell ref="BI8:BM8"/>
    <mergeCell ref="Q8:T8"/>
    <mergeCell ref="V8:Z8"/>
    <mergeCell ref="AD8:AG8"/>
    <mergeCell ref="AI8:AM8"/>
    <mergeCell ref="AQ8:AT8"/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O1" workbookViewId="0">
      <selection activeCell="BG15" sqref="BG15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4" t="s">
        <v>14</v>
      </c>
      <c r="L2">
        <v>3.2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4" t="s">
        <v>34</v>
      </c>
      <c r="L3">
        <f>(I2+I2*D4)/4</f>
        <v>0.10199999999999999</v>
      </c>
      <c r="P3" s="21" t="s">
        <v>66</v>
      </c>
      <c r="Q3">
        <f>U7+U6</f>
        <v>9.7158323616068305</v>
      </c>
      <c r="R3" t="s">
        <v>63</v>
      </c>
      <c r="T3" t="s">
        <v>59</v>
      </c>
      <c r="U3">
        <f>((U2/2)-Q2*TAN(X1*PI()/180))*2</f>
        <v>198.00544150755647</v>
      </c>
      <c r="V3" t="s">
        <v>56</v>
      </c>
      <c r="AC3" s="21" t="s">
        <v>66</v>
      </c>
      <c r="AD3">
        <f>AH7+AH6</f>
        <v>14.123622452171267</v>
      </c>
      <c r="AE3" t="s">
        <v>63</v>
      </c>
      <c r="AG3" t="s">
        <v>59</v>
      </c>
      <c r="AH3">
        <f>((AH2/2)-AD2*TAN(AK1*PI()/180))*2</f>
        <v>187.50680188444559</v>
      </c>
      <c r="AI3" t="s">
        <v>56</v>
      </c>
      <c r="AP3" s="21" t="s">
        <v>66</v>
      </c>
      <c r="AQ3">
        <f>AU7+AU6</f>
        <v>24.922492987198314</v>
      </c>
      <c r="AR3" t="s">
        <v>63</v>
      </c>
      <c r="AT3" t="s">
        <v>59</v>
      </c>
      <c r="AU3">
        <f>((AU2/2)-AQ2*TAN(AX1*PI()/180))*2</f>
        <v>170.00906917926079</v>
      </c>
      <c r="AV3" t="s">
        <v>56</v>
      </c>
      <c r="BC3" s="21" t="s">
        <v>66</v>
      </c>
      <c r="BD3">
        <f>BH7+BH6</f>
        <v>38.584806982102684</v>
      </c>
      <c r="BE3" t="s">
        <v>63</v>
      </c>
      <c r="BG3" t="s">
        <v>59</v>
      </c>
      <c r="BH3">
        <f>((BH2/2)-BD2*TAN(BK1*PI()/180))*2</f>
        <v>156.01088301511294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4" t="s">
        <v>37</v>
      </c>
      <c r="L4">
        <f>I6/L3</f>
        <v>19.918588890577862</v>
      </c>
      <c r="P4" s="21" t="s">
        <v>67</v>
      </c>
      <c r="Q4">
        <f>U7-U6</f>
        <v>5.5670766812693735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8.0926971855998158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14.280344121250881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22.108716083880488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4.8713252386034203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5.4320945999372166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6.607804701126704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7.8467820112988873</v>
      </c>
      <c r="BI5" t="s">
        <v>12</v>
      </c>
    </row>
    <row r="6" spans="1:65" x14ac:dyDescent="0.35">
      <c r="G6" s="27" t="s">
        <v>35</v>
      </c>
      <c r="H6" s="27"/>
      <c r="I6">
        <f>I5/L2</f>
        <v>2.0316960668389417</v>
      </c>
      <c r="J6" t="s">
        <v>12</v>
      </c>
      <c r="Q6">
        <f>L4</f>
        <v>19.918588890577862</v>
      </c>
      <c r="T6" t="s">
        <v>62</v>
      </c>
      <c r="U6">
        <f>Q2*Q5*Q5*0.19*(U2^4-U3^4)/(4*(U2-U3)*U2^(4)*U3^(4)*(2*9.81*PI()*PI()/16))*10^12*1.2*9.81</f>
        <v>2.0743778401687285</v>
      </c>
      <c r="V6" t="s">
        <v>63</v>
      </c>
      <c r="AD6">
        <f>L4</f>
        <v>19.918588890577862</v>
      </c>
      <c r="AG6" t="s">
        <v>62</v>
      </c>
      <c r="AH6">
        <f>AD2*AD5*AD5*0.19*(AH2^4-AH3^4)/(4*(AH2-AH3)*AH2^(4)*AH3^(4)*(2*9.81*PI()*PI()/16))*10^12*1.2*9.81</f>
        <v>3.0154626332857251</v>
      </c>
      <c r="AI6" t="s">
        <v>63</v>
      </c>
      <c r="AQ6">
        <f>L4</f>
        <v>19.918588890577862</v>
      </c>
      <c r="AT6" t="s">
        <v>62</v>
      </c>
      <c r="AU6">
        <f>AQ2*AQ5*AQ5*0.19*(AU2^4-AU3^4)/(4*(AU2-AU3)*AU2^(4)*AU3^(4)*(2*9.81*PI()*PI()/16))*10^12*1.2*9.81</f>
        <v>5.3210744329737176</v>
      </c>
      <c r="AV6" t="s">
        <v>63</v>
      </c>
      <c r="BD6">
        <f>L4</f>
        <v>19.918588890577862</v>
      </c>
      <c r="BG6" t="s">
        <v>62</v>
      </c>
      <c r="BH6">
        <f>BD2*BD5*BD5*0.19*(BH2^4-BH3^4)/(4*(BH2-BH3)*BH2^(4)*BH3^(4)*(2*9.81*PI()*PI()/16))*10^12*1.2*9.81</f>
        <v>8.2380454491110964</v>
      </c>
      <c r="BI6" t="s">
        <v>63</v>
      </c>
    </row>
    <row r="7" spans="1:65" x14ac:dyDescent="0.35">
      <c r="G7" s="4"/>
      <c r="H7" s="4"/>
      <c r="T7" t="s">
        <v>64</v>
      </c>
      <c r="U7">
        <f>(U5^2-U4^2)*1.2/2</f>
        <v>7.641454521438102</v>
      </c>
      <c r="V7" t="s">
        <v>63</v>
      </c>
      <c r="AG7" t="s">
        <v>64</v>
      </c>
      <c r="AH7">
        <f>(AH5^2-AH4^2)*1.2/2</f>
        <v>11.108159818885541</v>
      </c>
      <c r="AI7" t="s">
        <v>63</v>
      </c>
      <c r="AT7" t="s">
        <v>64</v>
      </c>
      <c r="AU7">
        <f>(AU5^2-AU4^2)*1.2/2</f>
        <v>19.601418554224598</v>
      </c>
      <c r="AV7" t="s">
        <v>63</v>
      </c>
      <c r="BG7" t="s">
        <v>64</v>
      </c>
      <c r="BH7">
        <f>(BH5^2-BH4^2)*1.2/2</f>
        <v>30.346761532991586</v>
      </c>
      <c r="BI7" t="s">
        <v>63</v>
      </c>
    </row>
    <row r="8" spans="1:65" x14ac:dyDescent="0.35">
      <c r="A8" s="4" t="s">
        <v>16</v>
      </c>
      <c r="B8" s="27" t="s">
        <v>45</v>
      </c>
      <c r="C8" s="27"/>
      <c r="D8" s="27"/>
      <c r="E8" s="27"/>
      <c r="F8" s="4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4"/>
      <c r="F9" s="4"/>
      <c r="G9" s="4"/>
      <c r="H9" s="4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4" t="s">
        <v>16</v>
      </c>
      <c r="B10" s="7">
        <f>C20</f>
        <v>9.8969516081213644</v>
      </c>
      <c r="F10" s="4" t="s">
        <v>22</v>
      </c>
      <c r="G10" s="8">
        <f>G20</f>
        <v>16.209860347031984</v>
      </c>
      <c r="H10" s="4"/>
      <c r="P10" s="21" t="s">
        <v>16</v>
      </c>
      <c r="Q10" s="10">
        <f>R20</f>
        <v>9.9121237621243221</v>
      </c>
      <c r="U10" s="21" t="s">
        <v>22</v>
      </c>
      <c r="V10" s="9">
        <f>V20</f>
        <v>16.13570388547754</v>
      </c>
      <c r="W10" s="22"/>
      <c r="AC10" s="21" t="s">
        <v>16</v>
      </c>
      <c r="AD10" s="10">
        <f>AE20</f>
        <v>9.9201739771999939</v>
      </c>
      <c r="AH10" s="21" t="s">
        <v>22</v>
      </c>
      <c r="AI10" s="9">
        <f>AI20</f>
        <v>16.09555723919998</v>
      </c>
      <c r="AJ10" s="22"/>
      <c r="AP10" s="21" t="s">
        <v>16</v>
      </c>
      <c r="AQ10" s="10">
        <f>AR20</f>
        <v>9.9392574016429727</v>
      </c>
      <c r="AU10" s="21" t="s">
        <v>22</v>
      </c>
      <c r="AV10" s="9">
        <f>AV20</f>
        <v>15.998481971215323</v>
      </c>
      <c r="AW10" s="22"/>
      <c r="BC10" s="21" t="s">
        <v>16</v>
      </c>
      <c r="BD10" s="10">
        <f>BE20</f>
        <v>9.963486681530485</v>
      </c>
      <c r="BH10" s="21" t="s">
        <v>22</v>
      </c>
      <c r="BI10" s="9">
        <f>BI20</f>
        <v>15.872222403796378</v>
      </c>
      <c r="BJ10" s="22"/>
    </row>
    <row r="13" spans="1:65" x14ac:dyDescent="0.35">
      <c r="A13" s="4" t="s">
        <v>14</v>
      </c>
      <c r="B13" s="4" t="s">
        <v>26</v>
      </c>
      <c r="C13" s="4" t="s">
        <v>17</v>
      </c>
      <c r="D13" s="4" t="s">
        <v>18</v>
      </c>
      <c r="E13" s="4" t="s">
        <v>20</v>
      </c>
      <c r="F13" s="4"/>
      <c r="G13" s="4" t="s">
        <v>39</v>
      </c>
      <c r="H13" s="4" t="s">
        <v>40</v>
      </c>
      <c r="I13" s="4" t="s">
        <v>20</v>
      </c>
      <c r="J13" s="4"/>
      <c r="K13" s="4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4" t="s">
        <v>15</v>
      </c>
      <c r="C14" s="4" t="s">
        <v>16</v>
      </c>
      <c r="D14" s="5" t="s">
        <v>19</v>
      </c>
      <c r="E14" s="4" t="s">
        <v>21</v>
      </c>
      <c r="F14" s="4"/>
      <c r="G14" s="4" t="s">
        <v>22</v>
      </c>
      <c r="H14" s="5" t="s">
        <v>23</v>
      </c>
      <c r="I14" s="4" t="s">
        <v>24</v>
      </c>
      <c r="J14" s="4"/>
      <c r="K14" s="4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3.2</v>
      </c>
      <c r="B15">
        <v>2.0316900000000002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1.7340118263367803</v>
      </c>
      <c r="G15">
        <f t="shared" ref="G15:G20" si="2" xml:space="preserve"> 0.9808*H15^6 - 9.1296*H15^5 + 32.097*H15^4 - 52.719*H15^3 + 35.366*H15^2 + 6.8355*H15 + 0.7557</f>
        <v>12.510600000000061</v>
      </c>
      <c r="H15">
        <f t="shared" ref="H15:H20" si="3">A15-D15</f>
        <v>3</v>
      </c>
      <c r="I15">
        <f t="shared" ref="I15:I20" si="4">1.2*B15^2*G15*(H15^2+1)/2</f>
        <v>309.84484501418956</v>
      </c>
      <c r="K15">
        <f t="shared" ref="K15:K20" si="5">E15-I15</f>
        <v>-308.11083318785279</v>
      </c>
      <c r="P15">
        <v>3.2</v>
      </c>
      <c r="Q15">
        <v>2.0316900000000002</v>
      </c>
      <c r="R15" s="12">
        <f t="shared" ref="R15:R20" si="6" xml:space="preserve"> -0.3078*S15^6 + 2.2651*S15^5 - 4.751*S15^4 + 0.2832*S15^3 + 5.9876*S15^2 + 3.6672*S15 - 0.2951</f>
        <v>0.67321313279999995</v>
      </c>
      <c r="S15">
        <v>0.2</v>
      </c>
      <c r="T15" s="12">
        <f>(1.2*Q15^2*R15*(S15^2+1)/2) + Q$4</f>
        <v>7.3010885076061536</v>
      </c>
      <c r="V15" s="12">
        <f t="shared" ref="V15:V20" si="7" xml:space="preserve"> 0.9808*W15^6 - 9.1296*W15^5 + 32.097*W15^4 - 52.719*W15^3 + 35.366*W15^2 + 6.8355*W15 + 0.7557</f>
        <v>12.510600000000061</v>
      </c>
      <c r="W15" s="12">
        <f t="shared" ref="W15:W20" si="8">P15-S15</f>
        <v>3</v>
      </c>
      <c r="X15" s="12">
        <f>1.2*Q15^2*V15*(W15^2+1)/2 + Q$3</f>
        <v>319.56067737579639</v>
      </c>
      <c r="Y15" s="12"/>
      <c r="Z15" s="12">
        <f t="shared" ref="Z15:Z20" si="9">T15-X15</f>
        <v>-312.25958886819024</v>
      </c>
      <c r="AC15">
        <v>3.2</v>
      </c>
      <c r="AD15">
        <v>2.0316900000000002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9.8267090119365967</v>
      </c>
      <c r="AI15" s="12">
        <f t="shared" ref="AI15:AI20" si="11" xml:space="preserve"> 0.9808*AJ15^6 - 9.1296*AJ15^5 + 32.097*AJ15^4 - 52.719*AJ15^3 + 35.366*AJ15^2 + 6.8355*AJ15 + 0.7557</f>
        <v>12.510600000000061</v>
      </c>
      <c r="AJ15" s="12">
        <f t="shared" ref="AJ15:AJ20" si="12">AC15-AF15</f>
        <v>3</v>
      </c>
      <c r="AK15" s="12">
        <f>1.2*AD15^2*AI15*(AJ15^2+1)/2 + AD$3</f>
        <v>323.96846746636083</v>
      </c>
      <c r="AL15" s="12"/>
      <c r="AM15" s="12">
        <f t="shared" ref="AM15:AM20" si="13">AG15-AK15</f>
        <v>-314.14175845442423</v>
      </c>
      <c r="AP15">
        <v>3.2</v>
      </c>
      <c r="AQ15">
        <v>2.0316900000000002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16.01435594758766</v>
      </c>
      <c r="AV15" s="12">
        <f t="shared" ref="AV15:AV20" si="15" xml:space="preserve"> 0.9808*AW15^6 - 9.1296*AW15^5 + 32.097*AW15^4 - 52.719*AW15^3 + 35.366*AW15^2 + 6.8355*AW15 + 0.7557</f>
        <v>12.510600000000061</v>
      </c>
      <c r="AW15" s="12">
        <f t="shared" ref="AW15:AW20" si="16">AP15-AS15</f>
        <v>3</v>
      </c>
      <c r="AX15" s="12">
        <f>1.2*AQ15^2*AV15*(AW15^2+1)/2 + AQ$3</f>
        <v>334.76733800138788</v>
      </c>
      <c r="AY15" s="12"/>
      <c r="AZ15" s="12">
        <f t="shared" ref="AZ15:AZ20" si="17">AT15-AX15</f>
        <v>-318.75298205380022</v>
      </c>
      <c r="BC15">
        <v>3.2</v>
      </c>
      <c r="BD15">
        <v>2.0316900000000002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23.842727910217267</v>
      </c>
      <c r="BI15" s="12">
        <f t="shared" ref="BI15:BI20" si="19" xml:space="preserve"> 0.9808*BJ15^6 - 9.1296*BJ15^5 + 32.097*BJ15^4 - 52.719*BJ15^3 + 35.366*BJ15^2 + 6.8355*BJ15 + 0.7557</f>
        <v>12.510600000000061</v>
      </c>
      <c r="BJ15" s="12">
        <f t="shared" ref="BJ15:BJ20" si="20">BC15-BF15</f>
        <v>3</v>
      </c>
      <c r="BK15" s="12">
        <f>1.2*BD15^2*BI15*(BJ15^2+1)/2 + BD$3</f>
        <v>348.42965199629225</v>
      </c>
      <c r="BL15" s="12"/>
      <c r="BM15" s="12">
        <f t="shared" ref="BM15:BM20" si="21">BG15-BK15</f>
        <v>-324.58692408607499</v>
      </c>
    </row>
    <row r="16" spans="1:65" x14ac:dyDescent="0.35">
      <c r="A16">
        <v>3.2</v>
      </c>
      <c r="B16">
        <v>2.0316900000000002</v>
      </c>
      <c r="C16">
        <f t="shared" si="0"/>
        <v>6.8491999999999997</v>
      </c>
      <c r="D16">
        <v>1</v>
      </c>
      <c r="E16">
        <f t="shared" si="1"/>
        <v>33.926259531456147</v>
      </c>
      <c r="G16">
        <f t="shared" si="2"/>
        <v>18.201833971199985</v>
      </c>
      <c r="H16">
        <f t="shared" si="3"/>
        <v>2.2000000000000002</v>
      </c>
      <c r="I16">
        <f t="shared" si="4"/>
        <v>263.26561033489827</v>
      </c>
      <c r="K16">
        <f t="shared" si="5"/>
        <v>-229.33935080344213</v>
      </c>
      <c r="P16">
        <v>3.2</v>
      </c>
      <c r="Q16">
        <v>2.0316900000000002</v>
      </c>
      <c r="R16" s="12">
        <f t="shared" si="6"/>
        <v>6.8491999999999997</v>
      </c>
      <c r="S16">
        <v>1</v>
      </c>
      <c r="T16" s="12">
        <f t="shared" ref="T16:T20" si="22">(1.2*Q16^2*R16*(S16^2+1)/2) + Q$4</f>
        <v>39.493336212725524</v>
      </c>
      <c r="V16" s="12">
        <f t="shared" si="7"/>
        <v>18.201833971199985</v>
      </c>
      <c r="W16" s="12">
        <f t="shared" si="8"/>
        <v>2.2000000000000002</v>
      </c>
      <c r="X16" s="12">
        <f t="shared" ref="X16:X20" si="23">1.2*Q16^2*V16*(W16^2+1)/2 + Q$3</f>
        <v>272.9814426965051</v>
      </c>
      <c r="Y16" s="12"/>
      <c r="Z16" s="12">
        <f t="shared" si="9"/>
        <v>-233.48810648377957</v>
      </c>
      <c r="AC16">
        <v>3.2</v>
      </c>
      <c r="AD16">
        <v>2.0316900000000002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11.055473453182042</v>
      </c>
      <c r="AI16" s="12">
        <f t="shared" si="11"/>
        <v>12.976466568368636</v>
      </c>
      <c r="AJ16" s="12">
        <f t="shared" si="12"/>
        <v>2.93</v>
      </c>
      <c r="AK16" s="12">
        <f t="shared" ref="AK16:AK20" si="25">1.2*AD16^2*AI16*(AJ16^2+1)/2 + AD$3</f>
        <v>322.16579292983539</v>
      </c>
      <c r="AL16" s="12"/>
      <c r="AM16" s="12">
        <f t="shared" si="13"/>
        <v>-311.11031947665333</v>
      </c>
      <c r="AP16">
        <v>3.2</v>
      </c>
      <c r="AQ16">
        <v>2.0316900000000002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17.243120388833105</v>
      </c>
      <c r="AV16" s="12">
        <f t="shared" si="15"/>
        <v>12.976466568368636</v>
      </c>
      <c r="AW16" s="12">
        <f t="shared" si="16"/>
        <v>2.93</v>
      </c>
      <c r="AX16" s="12">
        <f t="shared" ref="AX16:AX20" si="27">1.2*AQ16^2*AV16*(AW16^2+1)/2 + AQ$3</f>
        <v>332.96466346486244</v>
      </c>
      <c r="AY16" s="12"/>
      <c r="AZ16" s="12">
        <f t="shared" si="17"/>
        <v>-315.72154307602932</v>
      </c>
      <c r="BC16">
        <v>3.2</v>
      </c>
      <c r="BD16">
        <v>2.0316900000000002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25.071492351462716</v>
      </c>
      <c r="BI16" s="12">
        <f t="shared" si="19"/>
        <v>12.976466568368636</v>
      </c>
      <c r="BJ16" s="12">
        <f t="shared" si="20"/>
        <v>2.93</v>
      </c>
      <c r="BK16" s="12">
        <f t="shared" ref="BK16:BK20" si="29">1.2*BD16^2*BI16*(BJ16^2+1)/2 + BD$3</f>
        <v>346.62697745976681</v>
      </c>
      <c r="BL16" s="12"/>
      <c r="BM16" s="12">
        <f t="shared" si="21"/>
        <v>-321.55548510830408</v>
      </c>
    </row>
    <row r="17" spans="1:65" x14ac:dyDescent="0.35">
      <c r="A17">
        <v>3.2</v>
      </c>
      <c r="B17">
        <v>2.0316900000000002</v>
      </c>
      <c r="C17">
        <f t="shared" si="0"/>
        <v>9.2762312499999986</v>
      </c>
      <c r="D17">
        <v>1.5</v>
      </c>
      <c r="E17">
        <f t="shared" si="1"/>
        <v>74.665686780882254</v>
      </c>
      <c r="G17">
        <f t="shared" si="2"/>
        <v>17.699559703200062</v>
      </c>
      <c r="H17">
        <f t="shared" si="3"/>
        <v>1.7000000000000002</v>
      </c>
      <c r="I17">
        <f t="shared" si="4"/>
        <v>170.52112948694111</v>
      </c>
      <c r="K17">
        <f t="shared" si="5"/>
        <v>-95.855442706058852</v>
      </c>
      <c r="P17">
        <v>3.2</v>
      </c>
      <c r="Q17">
        <v>2.0316900000000002</v>
      </c>
      <c r="R17" s="12">
        <f t="shared" si="6"/>
        <v>9.2762312499999986</v>
      </c>
      <c r="S17">
        <v>1.5</v>
      </c>
      <c r="T17" s="12">
        <f t="shared" si="22"/>
        <v>80.232763462151624</v>
      </c>
      <c r="V17" s="12">
        <f t="shared" si="7"/>
        <v>17.699559703200062</v>
      </c>
      <c r="W17" s="12">
        <f t="shared" si="8"/>
        <v>1.7000000000000002</v>
      </c>
      <c r="X17" s="12">
        <f t="shared" si="23"/>
        <v>180.23696184854794</v>
      </c>
      <c r="Y17" s="12"/>
      <c r="Z17" s="12">
        <f t="shared" si="9"/>
        <v>-100.00419838639631</v>
      </c>
      <c r="AC17">
        <v>3.2</v>
      </c>
      <c r="AD17">
        <v>2.0316900000000002</v>
      </c>
      <c r="AE17" s="12">
        <f t="shared" si="10"/>
        <v>1.3183871067999997</v>
      </c>
      <c r="AF17" s="12">
        <v>0.3</v>
      </c>
      <c r="AG17" s="12">
        <f t="shared" si="24"/>
        <v>11.651759414149311</v>
      </c>
      <c r="AI17" s="12">
        <f t="shared" si="11"/>
        <v>13.219698832800042</v>
      </c>
      <c r="AJ17" s="12">
        <f t="shared" si="12"/>
        <v>2.9000000000000004</v>
      </c>
      <c r="AK17" s="12">
        <f t="shared" si="25"/>
        <v>322.21342305007744</v>
      </c>
      <c r="AL17" s="12"/>
      <c r="AM17" s="12">
        <f t="shared" si="13"/>
        <v>-310.56166363592814</v>
      </c>
      <c r="AP17">
        <v>3.2</v>
      </c>
      <c r="AQ17">
        <v>2.0316900000000002</v>
      </c>
      <c r="AR17" s="12">
        <f t="shared" si="14"/>
        <v>1.3183871067999997</v>
      </c>
      <c r="AS17" s="12">
        <v>0.3</v>
      </c>
      <c r="AT17" s="12">
        <f t="shared" si="26"/>
        <v>17.839406349800377</v>
      </c>
      <c r="AV17" s="12">
        <f t="shared" si="15"/>
        <v>13.219698832800042</v>
      </c>
      <c r="AW17" s="12">
        <f t="shared" si="16"/>
        <v>2.9000000000000004</v>
      </c>
      <c r="AX17" s="12">
        <f t="shared" si="27"/>
        <v>333.01229358510449</v>
      </c>
      <c r="AY17" s="12"/>
      <c r="AZ17" s="12">
        <f t="shared" si="17"/>
        <v>-315.17288723530413</v>
      </c>
      <c r="BC17">
        <v>3.2</v>
      </c>
      <c r="BD17">
        <v>2.0316900000000002</v>
      </c>
      <c r="BE17" s="12">
        <f t="shared" si="18"/>
        <v>1.3183871067999997</v>
      </c>
      <c r="BF17" s="12">
        <v>0.3</v>
      </c>
      <c r="BG17" s="12">
        <f t="shared" si="28"/>
        <v>25.667778312429984</v>
      </c>
      <c r="BI17" s="12">
        <f t="shared" si="19"/>
        <v>13.219698832800042</v>
      </c>
      <c r="BJ17" s="12">
        <f t="shared" si="20"/>
        <v>2.9000000000000004</v>
      </c>
      <c r="BK17" s="12">
        <f t="shared" si="29"/>
        <v>346.67460758000885</v>
      </c>
      <c r="BL17" s="12"/>
      <c r="BM17" s="12">
        <f t="shared" si="21"/>
        <v>-321.00682926757889</v>
      </c>
    </row>
    <row r="18" spans="1:65" x14ac:dyDescent="0.35">
      <c r="A18">
        <v>3.2</v>
      </c>
      <c r="B18">
        <v>2.0316900000000002</v>
      </c>
      <c r="C18">
        <f t="shared" si="0"/>
        <v>10.023299999999983</v>
      </c>
      <c r="D18">
        <v>2</v>
      </c>
      <c r="E18">
        <f t="shared" si="1"/>
        <v>124.12145840450121</v>
      </c>
      <c r="G18">
        <f t="shared" si="2"/>
        <v>15.554534035200007</v>
      </c>
      <c r="H18">
        <f t="shared" si="3"/>
        <v>1.2000000000000002</v>
      </c>
      <c r="I18">
        <f t="shared" si="4"/>
        <v>93.996778230195844</v>
      </c>
      <c r="K18">
        <f t="shared" si="5"/>
        <v>30.124680174305368</v>
      </c>
      <c r="P18">
        <v>3.2</v>
      </c>
      <c r="Q18">
        <v>2.0316900000000002</v>
      </c>
      <c r="R18" s="12">
        <f t="shared" si="6"/>
        <v>10.023299999999983</v>
      </c>
      <c r="S18">
        <v>2</v>
      </c>
      <c r="T18" s="12">
        <f t="shared" si="22"/>
        <v>129.68853508577058</v>
      </c>
      <c r="V18" s="12">
        <f t="shared" si="7"/>
        <v>15.554534035200007</v>
      </c>
      <c r="W18" s="12">
        <f t="shared" si="8"/>
        <v>1.2000000000000002</v>
      </c>
      <c r="X18" s="12">
        <f t="shared" si="23"/>
        <v>103.71261059180267</v>
      </c>
      <c r="Y18" s="12"/>
      <c r="Z18" s="12">
        <f t="shared" si="9"/>
        <v>25.975924493967909</v>
      </c>
      <c r="AC18">
        <v>3.2</v>
      </c>
      <c r="AD18">
        <v>2.0316900000000002</v>
      </c>
      <c r="AE18" s="12">
        <f t="shared" si="10"/>
        <v>1.6740794179968745</v>
      </c>
      <c r="AF18" s="12">
        <v>0.35</v>
      </c>
      <c r="AG18" s="12">
        <f t="shared" si="24"/>
        <v>12.746720376673725</v>
      </c>
      <c r="AI18" s="12">
        <f t="shared" si="11"/>
        <v>13.663880201174837</v>
      </c>
      <c r="AJ18" s="12">
        <f t="shared" si="12"/>
        <v>2.85</v>
      </c>
      <c r="AK18" s="12">
        <f t="shared" si="25"/>
        <v>322.8360082476101</v>
      </c>
      <c r="AL18" s="12"/>
      <c r="AM18" s="12">
        <f t="shared" si="13"/>
        <v>-310.08928787093635</v>
      </c>
      <c r="AP18">
        <v>3.2</v>
      </c>
      <c r="AQ18">
        <v>2.0316900000000002</v>
      </c>
      <c r="AR18" s="12">
        <f t="shared" si="14"/>
        <v>1.6740794179968745</v>
      </c>
      <c r="AS18" s="12">
        <v>0.35</v>
      </c>
      <c r="AT18" s="12">
        <f t="shared" si="26"/>
        <v>18.934367312324788</v>
      </c>
      <c r="AV18" s="12">
        <f t="shared" si="15"/>
        <v>13.663880201174837</v>
      </c>
      <c r="AW18" s="12">
        <f t="shared" si="16"/>
        <v>2.85</v>
      </c>
      <c r="AX18" s="12">
        <f t="shared" si="27"/>
        <v>333.63487878263714</v>
      </c>
      <c r="AY18" s="12"/>
      <c r="AZ18" s="12">
        <f t="shared" si="17"/>
        <v>-314.70051147031234</v>
      </c>
      <c r="BC18">
        <v>3.2</v>
      </c>
      <c r="BD18">
        <v>2.0316900000000002</v>
      </c>
      <c r="BE18" s="12">
        <f t="shared" si="18"/>
        <v>1.6740794179968745</v>
      </c>
      <c r="BF18" s="12">
        <v>0.35</v>
      </c>
      <c r="BG18" s="12">
        <f t="shared" si="28"/>
        <v>26.762739274954399</v>
      </c>
      <c r="BI18" s="12">
        <f t="shared" si="19"/>
        <v>13.663880201174837</v>
      </c>
      <c r="BJ18" s="12">
        <f t="shared" si="20"/>
        <v>2.85</v>
      </c>
      <c r="BK18" s="12">
        <f t="shared" si="29"/>
        <v>347.29719277754151</v>
      </c>
      <c r="BL18" s="12"/>
      <c r="BM18" s="12">
        <f t="shared" si="21"/>
        <v>-320.5344535025871</v>
      </c>
    </row>
    <row r="19" spans="1:65" x14ac:dyDescent="0.35">
      <c r="A19">
        <v>3.2</v>
      </c>
      <c r="B19">
        <v>2.0316900000000002</v>
      </c>
      <c r="C19">
        <f t="shared" si="0"/>
        <v>9.8148510207999937</v>
      </c>
      <c r="D19">
        <v>1.8</v>
      </c>
      <c r="E19">
        <f t="shared" si="1"/>
        <v>103.06606727030666</v>
      </c>
      <c r="G19">
        <f t="shared" si="2"/>
        <v>16.569448204799997</v>
      </c>
      <c r="H19">
        <f t="shared" si="3"/>
        <v>1.4000000000000001</v>
      </c>
      <c r="I19">
        <f t="shared" si="4"/>
        <v>121.46912225249899</v>
      </c>
      <c r="K19">
        <f t="shared" si="5"/>
        <v>-18.40305498219233</v>
      </c>
      <c r="P19">
        <v>3.2</v>
      </c>
      <c r="Q19">
        <v>2.0316900000000002</v>
      </c>
      <c r="R19" s="12">
        <f t="shared" si="6"/>
        <v>9.8148510207999937</v>
      </c>
      <c r="S19">
        <v>1.8</v>
      </c>
      <c r="T19" s="12">
        <f t="shared" si="22"/>
        <v>108.63314395157603</v>
      </c>
      <c r="V19" s="12">
        <f t="shared" si="7"/>
        <v>16.569448204799997</v>
      </c>
      <c r="W19" s="12">
        <f t="shared" si="8"/>
        <v>1.4000000000000001</v>
      </c>
      <c r="X19" s="12">
        <f t="shared" si="23"/>
        <v>131.18495461410583</v>
      </c>
      <c r="Y19" s="12"/>
      <c r="Z19" s="12">
        <f t="shared" si="9"/>
        <v>-22.551810662529803</v>
      </c>
      <c r="AC19">
        <v>3.2</v>
      </c>
      <c r="AD19">
        <v>2.0316900000000002</v>
      </c>
      <c r="AE19" s="12">
        <f t="shared" si="10"/>
        <v>1.7475255629627389</v>
      </c>
      <c r="AF19" s="12">
        <v>0.36</v>
      </c>
      <c r="AG19" s="12">
        <f t="shared" si="24"/>
        <v>12.981633246520342</v>
      </c>
      <c r="AI19" s="12">
        <f t="shared" si="11"/>
        <v>13.757002093985136</v>
      </c>
      <c r="AJ19" s="12">
        <f t="shared" si="12"/>
        <v>2.8400000000000003</v>
      </c>
      <c r="AK19" s="12">
        <f t="shared" si="25"/>
        <v>323.00127826846915</v>
      </c>
      <c r="AL19" s="12"/>
      <c r="AM19" s="12">
        <f t="shared" si="13"/>
        <v>-310.0196450219488</v>
      </c>
      <c r="AP19">
        <v>3.2</v>
      </c>
      <c r="AQ19">
        <v>2.0316900000000002</v>
      </c>
      <c r="AR19" s="12">
        <f t="shared" si="14"/>
        <v>1.7475255629627389</v>
      </c>
      <c r="AS19" s="12">
        <v>0.36</v>
      </c>
      <c r="AT19" s="12">
        <f t="shared" si="26"/>
        <v>19.169280182171406</v>
      </c>
      <c r="AV19" s="12">
        <f t="shared" si="15"/>
        <v>13.757002093985136</v>
      </c>
      <c r="AW19" s="12">
        <f t="shared" si="16"/>
        <v>2.8400000000000003</v>
      </c>
      <c r="AX19" s="12">
        <f t="shared" si="27"/>
        <v>333.8001488034962</v>
      </c>
      <c r="AY19" s="12"/>
      <c r="AZ19" s="12">
        <f t="shared" si="17"/>
        <v>-314.63086862132479</v>
      </c>
      <c r="BC19">
        <v>3.2</v>
      </c>
      <c r="BD19">
        <v>2.0316900000000002</v>
      </c>
      <c r="BE19" s="12">
        <f t="shared" si="18"/>
        <v>1.7475255629627389</v>
      </c>
      <c r="BF19" s="12">
        <v>0.36</v>
      </c>
      <c r="BG19" s="12">
        <f t="shared" si="28"/>
        <v>26.997652144801016</v>
      </c>
      <c r="BI19" s="12">
        <f t="shared" si="19"/>
        <v>13.757002093985136</v>
      </c>
      <c r="BJ19" s="12">
        <f t="shared" si="20"/>
        <v>2.8400000000000003</v>
      </c>
      <c r="BK19" s="12">
        <f t="shared" si="29"/>
        <v>347.46246279840057</v>
      </c>
      <c r="BL19" s="12"/>
      <c r="BM19" s="12">
        <f t="shared" si="21"/>
        <v>-320.46481065359956</v>
      </c>
    </row>
    <row r="20" spans="1:65" x14ac:dyDescent="0.35">
      <c r="A20" s="2">
        <v>3.2</v>
      </c>
      <c r="B20" s="2">
        <v>2.0316900000000002</v>
      </c>
      <c r="C20" s="2">
        <f t="shared" si="0"/>
        <v>9.8969516081213644</v>
      </c>
      <c r="D20" s="2">
        <v>1.877</v>
      </c>
      <c r="E20" s="2">
        <f t="shared" si="1"/>
        <v>110.86808782274377</v>
      </c>
      <c r="F20" s="2"/>
      <c r="G20" s="2">
        <f t="shared" si="2"/>
        <v>16.209860347031984</v>
      </c>
      <c r="H20" s="2">
        <f t="shared" si="3"/>
        <v>1.3230000000000002</v>
      </c>
      <c r="I20" s="2">
        <f t="shared" si="4"/>
        <v>110.41550365497862</v>
      </c>
      <c r="K20">
        <f t="shared" si="5"/>
        <v>0.45258416776515276</v>
      </c>
      <c r="P20" s="2">
        <v>3.2</v>
      </c>
      <c r="Q20" s="2">
        <v>2.0316900000000002</v>
      </c>
      <c r="R20" s="18">
        <f t="shared" si="6"/>
        <v>9.9121237621243221</v>
      </c>
      <c r="S20" s="2">
        <v>1.8919999999999999</v>
      </c>
      <c r="T20" s="18">
        <f t="shared" si="22"/>
        <v>117.99300137521962</v>
      </c>
      <c r="U20" s="2"/>
      <c r="V20" s="18">
        <f t="shared" si="7"/>
        <v>16.13570388547754</v>
      </c>
      <c r="W20" s="18">
        <f t="shared" si="8"/>
        <v>1.3080000000000003</v>
      </c>
      <c r="X20" s="18">
        <f t="shared" si="23"/>
        <v>118.04908479126736</v>
      </c>
      <c r="Y20" s="12"/>
      <c r="Z20" s="12">
        <f t="shared" si="9"/>
        <v>-5.6083416047741252E-2</v>
      </c>
      <c r="AC20" s="2">
        <v>3.2</v>
      </c>
      <c r="AD20" s="2">
        <v>2.0316900000000002</v>
      </c>
      <c r="AE20" s="18">
        <f t="shared" si="10"/>
        <v>9.9201739771999939</v>
      </c>
      <c r="AF20" s="18">
        <v>1.9</v>
      </c>
      <c r="AG20" s="18">
        <f t="shared" si="24"/>
        <v>121.35525120131155</v>
      </c>
      <c r="AH20" s="2"/>
      <c r="AI20" s="18">
        <f t="shared" si="11"/>
        <v>16.09555723919998</v>
      </c>
      <c r="AJ20" s="18">
        <f t="shared" si="12"/>
        <v>1.3000000000000003</v>
      </c>
      <c r="AK20" s="18">
        <f t="shared" si="25"/>
        <v>121.35562914049709</v>
      </c>
      <c r="AL20" s="12"/>
      <c r="AM20" s="12">
        <f t="shared" si="13"/>
        <v>-3.7793918554029915E-4</v>
      </c>
      <c r="AP20" s="2">
        <v>3.2</v>
      </c>
      <c r="AQ20" s="2">
        <v>2.0316900000000002</v>
      </c>
      <c r="AR20" s="18">
        <f t="shared" si="14"/>
        <v>9.9392574016429727</v>
      </c>
      <c r="AS20" s="18">
        <v>1.919</v>
      </c>
      <c r="AT20" s="18">
        <f t="shared" si="26"/>
        <v>129.54695338194068</v>
      </c>
      <c r="AU20" s="2"/>
      <c r="AV20" s="18">
        <f t="shared" si="15"/>
        <v>15.998481971215323</v>
      </c>
      <c r="AW20" s="18">
        <f t="shared" si="16"/>
        <v>1.2810000000000001</v>
      </c>
      <c r="AX20" s="18">
        <f t="shared" si="27"/>
        <v>129.56470233581268</v>
      </c>
      <c r="AY20" s="12"/>
      <c r="AZ20" s="12">
        <f t="shared" si="17"/>
        <v>-1.7748953872001039E-2</v>
      </c>
      <c r="BC20" s="2">
        <v>3.2</v>
      </c>
      <c r="BD20" s="2">
        <v>2.0316900000000002</v>
      </c>
      <c r="BE20" s="18">
        <f t="shared" si="18"/>
        <v>9.963486681530485</v>
      </c>
      <c r="BF20" s="18">
        <v>1.9430000000000001</v>
      </c>
      <c r="BG20" s="18">
        <f t="shared" si="28"/>
        <v>139.94349825113412</v>
      </c>
      <c r="BH20" s="2"/>
      <c r="BI20" s="18">
        <f t="shared" si="19"/>
        <v>15.872222403796378</v>
      </c>
      <c r="BJ20" s="18">
        <f t="shared" si="20"/>
        <v>1.2570000000000001</v>
      </c>
      <c r="BK20" s="18">
        <f t="shared" si="29"/>
        <v>140.00672766124339</v>
      </c>
      <c r="BL20" s="12"/>
      <c r="BM20" s="12">
        <f t="shared" si="21"/>
        <v>-6.3229410109272521E-2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4" t="s">
        <v>28</v>
      </c>
      <c r="C26" s="7">
        <f xml:space="preserve"> -0.266*D20^6 + 1.8555*D20^5 - 3.4393*D20^4 - 1.4822*D20^3 + 8.492*D20^2 - 1.321*D20 - 0.0869</f>
        <v>6.4576017956899694</v>
      </c>
      <c r="G26" s="4" t="s">
        <v>30</v>
      </c>
      <c r="H26" s="7">
        <f xml:space="preserve"> -0.129*H20^6 + 1.0756*H20^5 - 3.0752*H20^4 + 3.1771*H20^3 + 0.0649*H20^2 - 0.7917*H20 - 0.1795</f>
        <v>0.49038394840184263</v>
      </c>
      <c r="Q26" s="14" t="s">
        <v>28</v>
      </c>
      <c r="R26" s="15">
        <f xml:space="preserve"> -0.266*S20^6 + 1.8555*S20^5 - 3.4393*S20^4 - 1.4822*S20^3 + 8.492*S20^2 - 1.321*S20 - 0.0869</f>
        <v>6.4860921508374849</v>
      </c>
      <c r="V26" s="14" t="s">
        <v>30</v>
      </c>
      <c r="W26" s="15">
        <f xml:space="preserve"> -0.129*W20^6 + 1.0756*W20^5 - 3.0752*W20^4 + 3.1771*W20^3 + 0.0649*W20^2 - 0.7917*W20 - 0.1795</f>
        <v>0.47648114894573923</v>
      </c>
      <c r="AD26" s="14" t="s">
        <v>28</v>
      </c>
      <c r="AE26" s="15">
        <f xml:space="preserve"> -0.266*AF20^6 + 1.8555*AF20^5 - 3.4393*AF20^4 - 1.4822*AF20^3 + 8.492*AF20^2 - 1.321*AF20 - 0.0869</f>
        <v>6.5014212689999997</v>
      </c>
      <c r="AI26" s="14" t="s">
        <v>30</v>
      </c>
      <c r="AJ26" s="15">
        <f xml:space="preserve"> -0.129*AJ20^6 + 1.0756*AJ20^5 - 3.0752*AJ20^4 + 3.1771*AJ20^3 + 0.0649*AJ20^2 - 0.7917*AJ20 - 0.1795</f>
        <v>0.46895012700000005</v>
      </c>
      <c r="AQ26" s="14" t="s">
        <v>28</v>
      </c>
      <c r="AR26" s="15">
        <f xml:space="preserve"> -0.266*AS20^6 + 1.8555*AS20^5 - 3.4393*AS20^4 - 1.4822*AS20^3 + 8.492*AS20^2 - 1.321*AS20 - 0.0869</f>
        <v>6.5382641922551619</v>
      </c>
      <c r="AV26" s="14" t="s">
        <v>30</v>
      </c>
      <c r="AW26" s="15">
        <f xml:space="preserve"> -0.129*AW20^6 + 1.0756*AW20^5 - 3.0752*AW20^4 + 3.1771*AW20^3 + 0.0649*AW20^2 - 0.7917*AW20 - 0.1795</f>
        <v>0.45074638579351167</v>
      </c>
      <c r="BD26" s="14" t="s">
        <v>28</v>
      </c>
      <c r="BE26" s="15">
        <f xml:space="preserve"> -0.266*BF20^6 + 1.8555*BF20^5 - 3.4393*BF20^4 - 1.4822*BF20^3 + 8.492*BF20^2 - 1.321*BF20 - 0.0869</f>
        <v>6.5858306839707303</v>
      </c>
      <c r="BI26" s="14" t="s">
        <v>30</v>
      </c>
      <c r="BJ26" s="15">
        <f xml:space="preserve"> -0.129*BJ20^6 + 1.0756*BJ20^5 - 3.0752*BJ20^4 + 3.1771*BJ20^3 + 0.0649*BJ20^2 - 0.7917*BJ20 - 0.1795</f>
        <v>0.42713119949496381</v>
      </c>
    </row>
    <row r="29" spans="1:65" x14ac:dyDescent="0.35">
      <c r="B29" s="4" t="s">
        <v>31</v>
      </c>
      <c r="C29">
        <f>(I29+I30)*L4</f>
        <v>0.80661989495997088</v>
      </c>
      <c r="H29" s="4" t="s">
        <v>42</v>
      </c>
      <c r="I29" s="6">
        <f>C26*1.2*I6^2*I4*L3/2</f>
        <v>3.7637667711297298E-2</v>
      </c>
      <c r="Q29" s="21" t="s">
        <v>31</v>
      </c>
      <c r="R29" s="12">
        <f>(X29+X30)*Q6</f>
        <v>0.80831342356997615</v>
      </c>
      <c r="W29" s="21" t="s">
        <v>42</v>
      </c>
      <c r="X29" s="13">
        <f>R26*1.2*I$6^2*I$4*I$3/2</f>
        <v>3.7803721697582837E-2</v>
      </c>
      <c r="AD29" s="21" t="s">
        <v>31</v>
      </c>
      <c r="AE29" s="12">
        <f>(AK29+AK30)*AD6</f>
        <v>0.80921873624374097</v>
      </c>
      <c r="AJ29" s="21" t="s">
        <v>42</v>
      </c>
      <c r="AK29" s="13">
        <f>AE26*1.2*I$6^2*I$4*I$3/2</f>
        <v>3.7893066360502908E-2</v>
      </c>
      <c r="AQ29" s="21" t="s">
        <v>31</v>
      </c>
      <c r="AR29" s="12">
        <f>(AX29+AX30)*AQ6</f>
        <v>0.81138263461947191</v>
      </c>
      <c r="AW29" s="21" t="s">
        <v>42</v>
      </c>
      <c r="AX29" s="13">
        <f>AR26*1.2*I$6^2*I$4*I$3/2</f>
        <v>3.8107802689385281E-2</v>
      </c>
      <c r="BD29" s="21" t="s">
        <v>31</v>
      </c>
      <c r="BE29" s="12">
        <f>(BK29+BK30)*BD6</f>
        <v>0.81416323898039178</v>
      </c>
      <c r="BJ29" s="21" t="s">
        <v>42</v>
      </c>
      <c r="BK29" s="13">
        <f>BE26*1.2*I$6^2*I$4*I$3/2</f>
        <v>3.838504056592601E-2</v>
      </c>
    </row>
    <row r="30" spans="1:65" x14ac:dyDescent="0.35">
      <c r="B30" s="4" t="s">
        <v>32</v>
      </c>
      <c r="C30">
        <f>(E20+I20)*D5/2</f>
        <v>16.596269360829179</v>
      </c>
      <c r="H30" s="4" t="s">
        <v>43</v>
      </c>
      <c r="I30" s="6">
        <f>H26*1.2*I6^2*I4*L3/2</f>
        <v>2.858167580605744E-3</v>
      </c>
      <c r="Q30" s="21" t="s">
        <v>32</v>
      </c>
      <c r="R30" s="12">
        <f>(T20+X20)*Q5/2</f>
        <v>17.703156462486522</v>
      </c>
      <c r="W30" s="21" t="s">
        <v>43</v>
      </c>
      <c r="X30" s="13">
        <f>W26*1.2*I$6^2*I$4*I$3/2</f>
        <v>2.7771361137019055E-3</v>
      </c>
      <c r="AD30" s="21" t="s">
        <v>32</v>
      </c>
      <c r="AE30" s="12">
        <f>(AG20+AK20)*AD5/2</f>
        <v>18.203316025635647</v>
      </c>
      <c r="AJ30" s="21" t="s">
        <v>43</v>
      </c>
      <c r="AK30" s="13">
        <f>AJ26*1.2*I$6^2*I$4*I$3/2</f>
        <v>2.7332420938338169E-3</v>
      </c>
      <c r="AQ30" s="21" t="s">
        <v>32</v>
      </c>
      <c r="AR30" s="12">
        <f>(AT20+AX20)*AQ5/2</f>
        <v>19.433374178831503</v>
      </c>
      <c r="AW30" s="21" t="s">
        <v>43</v>
      </c>
      <c r="AX30" s="13">
        <f>AW26*1.2*I$6^2*I$4*I$3/2</f>
        <v>2.6271428972110783E-3</v>
      </c>
      <c r="BD30" s="21" t="s">
        <v>32</v>
      </c>
      <c r="BE30" s="12">
        <f>(BG20+BK20)*BD5/2</f>
        <v>20.996266943428314</v>
      </c>
      <c r="BJ30" s="21" t="s">
        <v>43</v>
      </c>
      <c r="BK30" s="13">
        <f>BJ26*1.2*I$6^2*I$4*I$3/2</f>
        <v>2.4895034819968492E-3</v>
      </c>
    </row>
    <row r="31" spans="1:65" x14ac:dyDescent="0.35">
      <c r="B31" s="4" t="s">
        <v>33</v>
      </c>
      <c r="C31" s="6">
        <f>C29/C30</f>
        <v>4.860248272806237E-2</v>
      </c>
      <c r="Q31" s="21" t="s">
        <v>33</v>
      </c>
      <c r="R31" s="13">
        <f>R29/R30</f>
        <v>4.5659282585160145E-2</v>
      </c>
      <c r="AD31" s="21" t="s">
        <v>33</v>
      </c>
      <c r="AE31" s="13">
        <f>AE29/AE30</f>
        <v>4.4454468356431423E-2</v>
      </c>
      <c r="AQ31" s="21" t="s">
        <v>33</v>
      </c>
      <c r="AR31" s="13">
        <f>AR29/AR30</f>
        <v>4.1752020372421969E-2</v>
      </c>
      <c r="BD31" s="21" t="s">
        <v>33</v>
      </c>
      <c r="BE31" s="13">
        <f>BE29/BE30</f>
        <v>3.8776571148292589E-2</v>
      </c>
    </row>
  </sheetData>
  <mergeCells count="21">
    <mergeCell ref="AV8:AZ8"/>
    <mergeCell ref="BD8:BG8"/>
    <mergeCell ref="BI8:BM8"/>
    <mergeCell ref="Q8:T8"/>
    <mergeCell ref="V8:Z8"/>
    <mergeCell ref="AD8:AG8"/>
    <mergeCell ref="AI8:AM8"/>
    <mergeCell ref="AQ8:AT8"/>
    <mergeCell ref="B8:E8"/>
    <mergeCell ref="G8:K8"/>
    <mergeCell ref="B25:E25"/>
    <mergeCell ref="G25:K25"/>
    <mergeCell ref="B5:C5"/>
    <mergeCell ref="G5:H5"/>
    <mergeCell ref="G6:H6"/>
    <mergeCell ref="B2:C2"/>
    <mergeCell ref="G2:H2"/>
    <mergeCell ref="B3:C3"/>
    <mergeCell ref="G3:H3"/>
    <mergeCell ref="B4:C4"/>
    <mergeCell ref="G4:H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L4" sqref="L4"/>
    </sheetView>
  </sheetViews>
  <sheetFormatPr defaultRowHeight="14.5" x14ac:dyDescent="0.35"/>
  <cols>
    <col min="2" max="2" width="20.26953125" customWidth="1"/>
  </cols>
  <sheetData>
    <row r="1" spans="1:9" x14ac:dyDescent="0.35">
      <c r="A1" s="28" t="s">
        <v>50</v>
      </c>
      <c r="B1" s="28" t="s">
        <v>51</v>
      </c>
      <c r="C1" s="28" t="s">
        <v>70</v>
      </c>
      <c r="D1" s="28" t="s">
        <v>71</v>
      </c>
      <c r="E1" s="28" t="s">
        <v>72</v>
      </c>
      <c r="F1" s="28" t="s">
        <v>73</v>
      </c>
      <c r="I1" s="29" t="s">
        <v>74</v>
      </c>
    </row>
    <row r="2" spans="1:9" x14ac:dyDescent="0.35">
      <c r="A2" s="28"/>
      <c r="B2" s="28"/>
      <c r="C2" s="28"/>
      <c r="D2" s="28"/>
      <c r="E2" s="28"/>
      <c r="F2" s="28"/>
      <c r="I2" s="29"/>
    </row>
    <row r="3" spans="1:9" x14ac:dyDescent="0.35">
      <c r="A3">
        <v>0.48099999999999998</v>
      </c>
      <c r="B3">
        <f>'0.481'!C31</f>
        <v>0.1720134342008422</v>
      </c>
      <c r="C3">
        <f>'0.481'!R31</f>
        <v>0.17314105589889531</v>
      </c>
      <c r="D3">
        <f>'0.481'!AE31</f>
        <v>0.17326818369652131</v>
      </c>
      <c r="E3">
        <f>'0.481'!AR31</f>
        <v>0.17547871947967647</v>
      </c>
      <c r="F3">
        <f>'0.481'!BE31</f>
        <v>0.17638969132871929</v>
      </c>
      <c r="H3">
        <v>1</v>
      </c>
      <c r="I3">
        <f>'0.481'!Q3/'0.481'!Q4</f>
        <v>1.7452305613637571</v>
      </c>
    </row>
    <row r="4" spans="1:9" x14ac:dyDescent="0.35">
      <c r="A4">
        <v>0.6</v>
      </c>
      <c r="B4">
        <f>'0.6'!C31</f>
        <v>0.25980434659521273</v>
      </c>
      <c r="C4">
        <f>'0.6'!R31</f>
        <v>0.25300474236026138</v>
      </c>
      <c r="D4">
        <f>'0.6'!AE31</f>
        <v>0.25176274757991163</v>
      </c>
      <c r="E4">
        <f>'0.6'!AR31</f>
        <v>0.24904435873488739</v>
      </c>
      <c r="F4">
        <f>'0.6'!BE31</f>
        <v>0.24630225436636846</v>
      </c>
      <c r="H4">
        <v>0.8</v>
      </c>
      <c r="I4">
        <f>'0.481'!AD3/'0.481'!AD4</f>
        <v>1.7452305613637575</v>
      </c>
    </row>
    <row r="5" spans="1:9" x14ac:dyDescent="0.35">
      <c r="A5">
        <v>0.7</v>
      </c>
      <c r="B5">
        <f>'0.7'!C31</f>
        <v>0.27926109919627029</v>
      </c>
      <c r="C5">
        <f>'0.7'!R31</f>
        <v>0.2723489744926828</v>
      </c>
      <c r="D5">
        <f>'0.7'!AE31</f>
        <v>0.26960183633819484</v>
      </c>
      <c r="E5">
        <f>'0.7'!AR31</f>
        <v>0.26445823437018856</v>
      </c>
      <c r="F5">
        <f>'0.7'!BE31</f>
        <v>0.25896274255785712</v>
      </c>
      <c r="H5">
        <v>0.6</v>
      </c>
      <c r="I5">
        <f>'0.481'!BD3/'0.481'!BD4</f>
        <v>1.7452305613637578</v>
      </c>
    </row>
    <row r="6" spans="1:9" x14ac:dyDescent="0.35">
      <c r="A6">
        <v>0.8</v>
      </c>
      <c r="B6">
        <f>'0.8'!C31</f>
        <v>0.33376343590941504</v>
      </c>
      <c r="C6">
        <f>'0.8'!R31</f>
        <v>0.32669990862923676</v>
      </c>
      <c r="D6">
        <f>'0.8'!AE31</f>
        <v>0.32329783618753605</v>
      </c>
      <c r="E6">
        <f>'0.8'!AR31</f>
        <v>0.2038258224774645</v>
      </c>
      <c r="F6">
        <f>'0.8'!BE31</f>
        <v>0.19968022961571891</v>
      </c>
      <c r="H6">
        <v>0.5</v>
      </c>
      <c r="I6">
        <f>'0.481'!BD3/'0.481'!BD4</f>
        <v>1.7452305613637578</v>
      </c>
    </row>
    <row r="7" spans="1:9" x14ac:dyDescent="0.35">
      <c r="A7">
        <v>0.9</v>
      </c>
      <c r="B7">
        <f>'0.9'!C31</f>
        <v>0.31162102853760815</v>
      </c>
      <c r="C7">
        <f>'0.9'!R31</f>
        <v>0.26092039567657471</v>
      </c>
      <c r="D7">
        <f>'0.9'!AE31</f>
        <v>0.25814100690303021</v>
      </c>
      <c r="E7">
        <f>'0.9'!AR31</f>
        <v>0.25068162562568214</v>
      </c>
      <c r="F7">
        <f>'0.9'!BE31</f>
        <v>0.24210106158614644</v>
      </c>
    </row>
    <row r="8" spans="1:9" x14ac:dyDescent="0.35">
      <c r="A8">
        <v>1</v>
      </c>
      <c r="B8">
        <f>'1.0'!C31</f>
        <v>0.25469518473207053</v>
      </c>
      <c r="C8">
        <f>'1.0'!R31</f>
        <v>0.23932140259151227</v>
      </c>
      <c r="D8">
        <f>'1.0'!AE31</f>
        <v>0.24267941734193352</v>
      </c>
      <c r="E8">
        <f>'1.0'!AR31</f>
        <v>0.23438177066723809</v>
      </c>
      <c r="F8">
        <f>'1.0'!BE31</f>
        <v>0.22575524276521025</v>
      </c>
    </row>
    <row r="9" spans="1:9" x14ac:dyDescent="0.35">
      <c r="A9">
        <v>1.2</v>
      </c>
      <c r="B9">
        <f>'1.2'!C31</f>
        <v>0.22108331977486756</v>
      </c>
      <c r="C9">
        <f>'1.2'!R31</f>
        <v>0.2123001257319852</v>
      </c>
      <c r="D9">
        <f>'1.2'!AE31</f>
        <v>0.20926603994224291</v>
      </c>
      <c r="E9">
        <f>'1.2'!AR31</f>
        <v>0.20108397254647112</v>
      </c>
      <c r="F9">
        <f>'1.2'!BE31</f>
        <v>0.19217436352791994</v>
      </c>
    </row>
    <row r="10" spans="1:9" x14ac:dyDescent="0.35">
      <c r="A10">
        <v>1.6</v>
      </c>
      <c r="B10">
        <f>'1.6'!C31</f>
        <v>0.16023206355573294</v>
      </c>
      <c r="C10">
        <f>'1.6'!R31</f>
        <v>0.15285477593923361</v>
      </c>
      <c r="D10">
        <f>'1.6'!AE31</f>
        <v>0.14981542395869066</v>
      </c>
      <c r="E10">
        <f>'1.6'!AR31</f>
        <v>0.14325184335229077</v>
      </c>
      <c r="F10">
        <f>'1.6'!BE31</f>
        <v>0.1356258989615596</v>
      </c>
    </row>
    <row r="11" spans="1:9" x14ac:dyDescent="0.35">
      <c r="A11">
        <v>2.1</v>
      </c>
      <c r="B11">
        <f>'2.1'!C31</f>
        <v>0.10720808548000928</v>
      </c>
      <c r="C11">
        <f>'2.1'!R31</f>
        <v>0.10169680861416845</v>
      </c>
      <c r="D11">
        <f>'2.1'!AE31</f>
        <v>9.9420183947714014E-2</v>
      </c>
      <c r="E11">
        <f>'2.1'!AR31</f>
        <v>9.4147482082999931E-2</v>
      </c>
      <c r="F11">
        <f>'2.1'!BE31</f>
        <v>8.8288765329381583E-2</v>
      </c>
    </row>
    <row r="12" spans="1:9" x14ac:dyDescent="0.35">
      <c r="A12">
        <v>2.6</v>
      </c>
      <c r="B12">
        <f>'2.6'!C31</f>
        <v>7.3383408404839631E-2</v>
      </c>
      <c r="C12">
        <f>'2.6'!R31</f>
        <v>6.9200461363460697E-2</v>
      </c>
      <c r="D12">
        <f>'2.6'!AE31</f>
        <v>6.7492274945339326E-2</v>
      </c>
      <c r="E12">
        <f>'2.6'!AR31</f>
        <v>6.3603300032130952E-2</v>
      </c>
      <c r="F12">
        <f>'2.6'!BE31</f>
        <v>5.9285530141691974E-2</v>
      </c>
    </row>
    <row r="13" spans="1:9" x14ac:dyDescent="0.35">
      <c r="A13">
        <v>3.2</v>
      </c>
      <c r="B13">
        <f>'3.2'!C31</f>
        <v>4.860248272806237E-2</v>
      </c>
      <c r="C13">
        <f>'3.2'!R31</f>
        <v>4.5659282585160145E-2</v>
      </c>
      <c r="D13">
        <f>'3.2'!AE31</f>
        <v>4.4454468356431423E-2</v>
      </c>
      <c r="E13">
        <f>'3.2'!AR31</f>
        <v>4.1752020372421969E-2</v>
      </c>
      <c r="F13">
        <f>'3.2'!BE31</f>
        <v>3.8776571148292589E-2</v>
      </c>
    </row>
  </sheetData>
  <mergeCells count="7">
    <mergeCell ref="F1:F2"/>
    <mergeCell ref="I1:I2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O17" sqref="O17"/>
    </sheetView>
  </sheetViews>
  <sheetFormatPr defaultRowHeight="14.5" x14ac:dyDescent="0.35"/>
  <cols>
    <col min="1" max="2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0.13973781961832521</v>
      </c>
      <c r="B2">
        <v>2.3157970303545135</v>
      </c>
    </row>
    <row r="3" spans="1:2" x14ac:dyDescent="0.35">
      <c r="A3">
        <v>0.24048269491558727</v>
      </c>
      <c r="B3">
        <v>3.8237834862824371</v>
      </c>
    </row>
    <row r="4" spans="1:2" x14ac:dyDescent="0.35">
      <c r="A4">
        <v>0.34118826280930026</v>
      </c>
      <c r="B4">
        <v>5.1943670060661127</v>
      </c>
    </row>
    <row r="5" spans="1:2" x14ac:dyDescent="0.35">
      <c r="A5">
        <v>0.41693362944910672</v>
      </c>
      <c r="B5">
        <v>6.9780207946972297</v>
      </c>
    </row>
    <row r="6" spans="1:2" x14ac:dyDescent="0.35">
      <c r="A6">
        <v>0.51767850474636889</v>
      </c>
      <c r="B6">
        <v>8.4860072506251534</v>
      </c>
    </row>
    <row r="7" spans="1:2" x14ac:dyDescent="0.35">
      <c r="A7">
        <v>0.60588431831135392</v>
      </c>
      <c r="B7">
        <v>9.9944244367604291</v>
      </c>
    </row>
    <row r="8" spans="1:2" x14ac:dyDescent="0.35">
      <c r="A8">
        <v>0.74424637880544797</v>
      </c>
      <c r="B8">
        <v>11.501118702066307</v>
      </c>
    </row>
    <row r="9" spans="1:2" x14ac:dyDescent="0.35">
      <c r="A9">
        <v>0.8951868084353688</v>
      </c>
      <c r="B9">
        <v>13.144785173309081</v>
      </c>
    </row>
    <row r="10" spans="1:2" x14ac:dyDescent="0.35">
      <c r="A10">
        <v>1.0460486232581907</v>
      </c>
      <c r="B10">
        <v>14.513645772263366</v>
      </c>
    </row>
    <row r="11" spans="1:2" x14ac:dyDescent="0.35">
      <c r="A11">
        <v>1.1968318232739135</v>
      </c>
      <c r="B11">
        <v>15.607700498929155</v>
      </c>
    </row>
    <row r="12" spans="1:2" x14ac:dyDescent="0.35">
      <c r="A12">
        <v>1.3851929010829189</v>
      </c>
      <c r="B12">
        <v>16.563060098828654</v>
      </c>
    </row>
    <row r="13" spans="1:2" x14ac:dyDescent="0.35">
      <c r="A13">
        <v>1.6989839036182466</v>
      </c>
      <c r="B13">
        <v>17.651515332798912</v>
      </c>
    </row>
    <row r="14" spans="1:2" x14ac:dyDescent="0.35">
      <c r="A14">
        <v>2.2633596037813724</v>
      </c>
      <c r="B14">
        <v>18.044341281900955</v>
      </c>
    </row>
    <row r="15" spans="1:2" x14ac:dyDescent="0.35">
      <c r="A15">
        <v>3.4295709596902584</v>
      </c>
      <c r="B15">
        <v>18.279089244906018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E8" sqref="E8"/>
    </sheetView>
  </sheetViews>
  <sheetFormatPr defaultRowHeight="14.5" x14ac:dyDescent="0.35"/>
  <cols>
    <col min="1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-2.2126255519433258E-2</v>
      </c>
      <c r="B2">
        <v>-6.8343219984962289E-2</v>
      </c>
    </row>
    <row r="3" spans="1:2" x14ac:dyDescent="0.35">
      <c r="A3">
        <v>5.2559561356688933E-2</v>
      </c>
      <c r="B3">
        <v>-0.12398696632968509</v>
      </c>
    </row>
    <row r="4" spans="1:2" x14ac:dyDescent="0.35">
      <c r="A4">
        <v>0.10240186326362277</v>
      </c>
      <c r="B4">
        <v>-0.12532375302865795</v>
      </c>
    </row>
    <row r="5" spans="1:2" x14ac:dyDescent="0.35">
      <c r="A5">
        <v>0.18970352758503572</v>
      </c>
      <c r="B5">
        <v>-7.4024563455594716E-2</v>
      </c>
    </row>
    <row r="6" spans="1:2" x14ac:dyDescent="0.35">
      <c r="A6">
        <v>0.25223931292153923</v>
      </c>
      <c r="B6">
        <v>8.5220152059486409E-2</v>
      </c>
    </row>
    <row r="7" spans="1:2" x14ac:dyDescent="0.35">
      <c r="A7">
        <v>0.31493037022660009</v>
      </c>
      <c r="B7">
        <v>0.35174200016709811</v>
      </c>
    </row>
    <row r="8" spans="1:2" x14ac:dyDescent="0.35">
      <c r="A8">
        <v>0.40254257848512776</v>
      </c>
      <c r="B8">
        <v>0.6175954549252225</v>
      </c>
    </row>
    <row r="9" spans="1:2" x14ac:dyDescent="0.35">
      <c r="A9">
        <v>0.46523363579018895</v>
      </c>
      <c r="B9">
        <v>0.8841173030328342</v>
      </c>
    </row>
    <row r="10" spans="1:2" x14ac:dyDescent="0.35">
      <c r="A10">
        <v>0.54030763258770431</v>
      </c>
      <c r="B10">
        <v>1.0966663881694387</v>
      </c>
    </row>
    <row r="11" spans="1:2" x14ac:dyDescent="0.35">
      <c r="A11">
        <v>0.59053811441603199</v>
      </c>
      <c r="B11">
        <v>1.3635224329517914</v>
      </c>
    </row>
    <row r="12" spans="1:2" x14ac:dyDescent="0.35">
      <c r="A12">
        <v>0.61584744529089219</v>
      </c>
      <c r="B12">
        <v>1.6310468710836332</v>
      </c>
    </row>
    <row r="13" spans="1:2" x14ac:dyDescent="0.35">
      <c r="A13">
        <v>0.67869377456451074</v>
      </c>
      <c r="B13">
        <v>2.0048458517837737</v>
      </c>
    </row>
    <row r="14" spans="1:2" x14ac:dyDescent="0.35">
      <c r="A14">
        <v>0.74146246785385039</v>
      </c>
      <c r="B14">
        <v>2.3250062661876516</v>
      </c>
    </row>
    <row r="15" spans="1:2" x14ac:dyDescent="0.35">
      <c r="A15">
        <v>0.8043864331117474</v>
      </c>
      <c r="B15">
        <v>2.7524438131840583</v>
      </c>
    </row>
    <row r="16" spans="1:2" x14ac:dyDescent="0.35">
      <c r="A16">
        <v>0.82954049201805047</v>
      </c>
      <c r="B16">
        <v>2.9126911187233695</v>
      </c>
    </row>
    <row r="17" spans="1:2" x14ac:dyDescent="0.35">
      <c r="A17">
        <v>0.94253966713571757</v>
      </c>
      <c r="B17">
        <v>3.4997075779095983</v>
      </c>
    </row>
    <row r="18" spans="1:2" x14ac:dyDescent="0.35">
      <c r="A18">
        <v>1.118152263574167</v>
      </c>
      <c r="B18">
        <v>4.2996073189071762</v>
      </c>
    </row>
    <row r="19" spans="1:2" x14ac:dyDescent="0.35">
      <c r="A19">
        <v>1.3311465864428167</v>
      </c>
      <c r="B19">
        <v>5.098504469880524</v>
      </c>
    </row>
    <row r="20" spans="1:2" x14ac:dyDescent="0.35">
      <c r="A20">
        <v>1.6690572080159158</v>
      </c>
      <c r="B20">
        <v>6.1086139192915025</v>
      </c>
    </row>
    <row r="21" spans="1:2" x14ac:dyDescent="0.35">
      <c r="A21">
        <v>2.2190305206463199</v>
      </c>
      <c r="B21">
        <v>7.2739577241206455</v>
      </c>
    </row>
    <row r="22" spans="1:2" x14ac:dyDescent="0.35">
      <c r="A22">
        <v>3.3792614876995479</v>
      </c>
      <c r="B22">
        <v>8.2083716267023146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12" sqref="E12"/>
    </sheetView>
  </sheetViews>
  <sheetFormatPr defaultRowHeight="14.5" x14ac:dyDescent="0.35"/>
  <cols>
    <col min="1" max="1" width="11.81640625" bestFit="1" customWidth="1"/>
    <col min="2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1.1110575300188108E-2</v>
      </c>
      <c r="B2">
        <v>-0.16906354515050381</v>
      </c>
    </row>
    <row r="3" spans="1:2" x14ac:dyDescent="0.35">
      <c r="A3">
        <v>9.8143415151661251E-2</v>
      </c>
      <c r="B3">
        <v>-0.27558528428093609</v>
      </c>
    </row>
    <row r="4" spans="1:2" x14ac:dyDescent="0.35">
      <c r="A4">
        <v>0.20998215749626281</v>
      </c>
      <c r="B4">
        <v>-0.32792642140468153</v>
      </c>
    </row>
    <row r="5" spans="1:2" x14ac:dyDescent="0.35">
      <c r="A5">
        <v>0.29697641896127702</v>
      </c>
      <c r="B5">
        <v>-0.38060200668896371</v>
      </c>
    </row>
    <row r="6" spans="1:2" x14ac:dyDescent="0.35">
      <c r="A6">
        <v>0.40873800453296061</v>
      </c>
      <c r="B6">
        <v>-0.32525083612040184</v>
      </c>
    </row>
    <row r="7" spans="1:2" x14ac:dyDescent="0.35">
      <c r="A7">
        <v>0.49565510922505684</v>
      </c>
      <c r="B7">
        <v>-0.27023411371237316</v>
      </c>
    </row>
    <row r="8" spans="1:2" x14ac:dyDescent="0.35">
      <c r="A8">
        <v>0.61983893523653377</v>
      </c>
      <c r="B8">
        <v>-0.21471571906354647</v>
      </c>
    </row>
    <row r="9" spans="1:2" x14ac:dyDescent="0.35">
      <c r="A9">
        <v>0.75648358007426342</v>
      </c>
      <c r="B9">
        <v>-0.2128762541806033</v>
      </c>
    </row>
    <row r="10" spans="1:2" x14ac:dyDescent="0.35">
      <c r="A10">
        <v>0.84332352799344179</v>
      </c>
      <c r="B10">
        <v>-5.0167224080269079E-2</v>
      </c>
    </row>
    <row r="11" spans="1:2" x14ac:dyDescent="0.35">
      <c r="A11">
        <v>0.94262429473887266</v>
      </c>
      <c r="B11">
        <v>5.8862876254179852E-2</v>
      </c>
    </row>
    <row r="12" spans="1:2" x14ac:dyDescent="0.35">
      <c r="A12">
        <v>1.128765009403482</v>
      </c>
      <c r="B12">
        <v>0.330602006688963</v>
      </c>
    </row>
    <row r="13" spans="1:2" x14ac:dyDescent="0.35">
      <c r="A13">
        <v>1.3149828808410091</v>
      </c>
      <c r="B13">
        <v>0.49464882943143706</v>
      </c>
    </row>
    <row r="14" spans="1:2" x14ac:dyDescent="0.35">
      <c r="A14">
        <v>1.6626512996093941</v>
      </c>
      <c r="B14">
        <v>0.7147157190635447</v>
      </c>
    </row>
    <row r="15" spans="1:2" x14ac:dyDescent="0.35">
      <c r="A15">
        <v>2.2586873704007333</v>
      </c>
      <c r="B15">
        <v>1.045819397993311</v>
      </c>
    </row>
    <row r="16" spans="1:2" x14ac:dyDescent="0.35">
      <c r="A16">
        <v>3.3764189612769453</v>
      </c>
      <c r="B16">
        <v>1.437792642140467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abSelected="1" topLeftCell="AU1" workbookViewId="0">
      <selection activeCell="BB7" sqref="BB7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9.90625" customWidth="1"/>
    <col min="8" max="8" width="15.08984375" customWidth="1"/>
    <col min="9" max="9" width="12.36328125" customWidth="1"/>
    <col min="11" max="11" width="13" customWidth="1"/>
    <col min="15" max="15" width="5.90625" customWidth="1"/>
    <col min="16" max="16" width="15.453125" bestFit="1" customWidth="1"/>
    <col min="17" max="17" width="13.453125" customWidth="1"/>
    <col min="18" max="18" width="20.6328125" customWidth="1"/>
    <col min="19" max="19" width="11.453125" customWidth="1"/>
    <col min="20" max="20" width="13.453125" customWidth="1"/>
    <col min="21" max="21" width="11.90625" customWidth="1"/>
    <col min="22" max="22" width="12.36328125" customWidth="1"/>
    <col min="23" max="23" width="12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5</v>
      </c>
      <c r="BL1" t="s">
        <v>3</v>
      </c>
    </row>
    <row r="2" spans="1:65" x14ac:dyDescent="0.35">
      <c r="B2" s="24" t="s">
        <v>2</v>
      </c>
      <c r="C2" s="24"/>
      <c r="D2" s="12">
        <v>20</v>
      </c>
      <c r="E2" s="12" t="s">
        <v>3</v>
      </c>
      <c r="F2" s="16"/>
      <c r="G2" s="24" t="s">
        <v>9</v>
      </c>
      <c r="H2" s="24"/>
      <c r="I2" s="12">
        <v>0.24</v>
      </c>
      <c r="J2" s="12" t="s">
        <v>10</v>
      </c>
      <c r="K2" s="11" t="s">
        <v>14</v>
      </c>
      <c r="L2" s="12">
        <v>0.48099999999999998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4" t="s">
        <v>4</v>
      </c>
      <c r="C3" s="24"/>
      <c r="D3" s="12">
        <v>1.2</v>
      </c>
      <c r="E3" s="12" t="s">
        <v>5</v>
      </c>
      <c r="F3" s="16"/>
      <c r="G3" s="25" t="s">
        <v>34</v>
      </c>
      <c r="H3" s="26"/>
      <c r="I3" s="12">
        <f>(I2+I2*D4)/4</f>
        <v>0.10199999999999999</v>
      </c>
      <c r="J3" s="12" t="s">
        <v>10</v>
      </c>
      <c r="P3" s="19" t="s">
        <v>66</v>
      </c>
      <c r="Q3">
        <f>U7+U6</f>
        <v>9.7158323616068305</v>
      </c>
      <c r="R3" t="s">
        <v>63</v>
      </c>
      <c r="T3" t="s">
        <v>59</v>
      </c>
      <c r="U3">
        <f>((U2/2)-Q2*TAN(X1*PI()/180))*2</f>
        <v>198.00544150755647</v>
      </c>
      <c r="V3" t="s">
        <v>56</v>
      </c>
      <c r="AC3" s="21" t="s">
        <v>66</v>
      </c>
      <c r="AD3">
        <f>AH7+AH6</f>
        <v>14.123622452171267</v>
      </c>
      <c r="AE3" t="s">
        <v>63</v>
      </c>
      <c r="AG3" t="s">
        <v>59</v>
      </c>
      <c r="AH3">
        <f>((AH2/2)-AD2*TAN(AK1*PI()/180))*2</f>
        <v>187.50680188444559</v>
      </c>
      <c r="AI3" t="s">
        <v>56</v>
      </c>
      <c r="AP3" s="21" t="s">
        <v>66</v>
      </c>
      <c r="AQ3">
        <f>AU7+AU6</f>
        <v>24.922492987198314</v>
      </c>
      <c r="AR3" t="s">
        <v>63</v>
      </c>
      <c r="AT3" t="s">
        <v>59</v>
      </c>
      <c r="AU3">
        <f>((AU2/2)-AQ2*TAN(AX1*PI()/180))*2</f>
        <v>170.00906917926079</v>
      </c>
      <c r="AV3" t="s">
        <v>56</v>
      </c>
      <c r="BC3" s="21" t="s">
        <v>66</v>
      </c>
      <c r="BD3">
        <f>BH7+BH6</f>
        <v>38.584806982102684</v>
      </c>
      <c r="BE3" t="s">
        <v>63</v>
      </c>
      <c r="BG3" t="s">
        <v>59</v>
      </c>
      <c r="BH3">
        <f>((BH2/2)-BD2*TAN(BK1*PI()/180))*2</f>
        <v>156.01088301511294</v>
      </c>
      <c r="BI3" t="s">
        <v>56</v>
      </c>
    </row>
    <row r="4" spans="1:65" x14ac:dyDescent="0.35">
      <c r="B4" s="24" t="s">
        <v>6</v>
      </c>
      <c r="C4" s="24"/>
      <c r="D4" s="12">
        <v>0.7</v>
      </c>
      <c r="E4" s="12"/>
      <c r="F4" s="16"/>
      <c r="G4" s="24" t="s">
        <v>11</v>
      </c>
      <c r="H4" s="24"/>
      <c r="I4" s="12">
        <f>(PI()/4)*(I2^2-I2^2*D4^2)</f>
        <v>2.3071856447963442E-2</v>
      </c>
      <c r="J4" s="12" t="s">
        <v>13</v>
      </c>
      <c r="K4" s="11" t="s">
        <v>37</v>
      </c>
      <c r="L4" s="12">
        <f>I6/I3</f>
        <v>132.51452068575708</v>
      </c>
      <c r="M4" s="12" t="s">
        <v>49</v>
      </c>
      <c r="P4" s="19" t="s">
        <v>67</v>
      </c>
      <c r="Q4">
        <f>U7-U6</f>
        <v>5.5670766812693735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8.0926971855998158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14.280344121250881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22.108716083880488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4" t="s">
        <v>7</v>
      </c>
      <c r="C5" s="24"/>
      <c r="D5" s="12">
        <v>0.15</v>
      </c>
      <c r="E5" s="12" t="s">
        <v>8</v>
      </c>
      <c r="F5" s="16"/>
      <c r="G5" s="24" t="s">
        <v>36</v>
      </c>
      <c r="H5" s="24"/>
      <c r="I5" s="12">
        <f>D5/I4</f>
        <v>6.5014274138846133</v>
      </c>
      <c r="J5" s="12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4.8713252386034203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5.4320945999372166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6.607804701126704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7.8467820112988873</v>
      </c>
      <c r="BI5" t="s">
        <v>12</v>
      </c>
    </row>
    <row r="6" spans="1:65" x14ac:dyDescent="0.35">
      <c r="B6" s="12"/>
      <c r="C6" s="12"/>
      <c r="D6" s="12"/>
      <c r="E6" s="12"/>
      <c r="F6" s="16"/>
      <c r="G6" s="24" t="s">
        <v>35</v>
      </c>
      <c r="H6" s="24"/>
      <c r="I6" s="12">
        <f>I5/L2</f>
        <v>13.516481109947222</v>
      </c>
      <c r="J6" s="12" t="s">
        <v>12</v>
      </c>
      <c r="Q6">
        <f>L4</f>
        <v>132.51452068575708</v>
      </c>
      <c r="T6" t="s">
        <v>62</v>
      </c>
      <c r="U6">
        <f>Q2*Q5*Q5*0.19*(U2^4-U3^4)/(4*(U2-U3)*U2^(4)*U3^(4)*(2*9.81*PI()*PI()/16))*10^12*1.2*9.81</f>
        <v>2.0743778401687285</v>
      </c>
      <c r="V6" t="s">
        <v>63</v>
      </c>
      <c r="AD6">
        <f>L4</f>
        <v>132.51452068575708</v>
      </c>
      <c r="AG6" t="s">
        <v>62</v>
      </c>
      <c r="AH6">
        <f>AD2*AD5*AD5*0.19*(AH2^4-AH3^4)/(4*(AH2-AH3)*AH2^(4)*AH3^(4)*(2*9.81*PI()*PI()/16))*10^12*1.2*9.81</f>
        <v>3.0154626332857251</v>
      </c>
      <c r="AI6" t="s">
        <v>63</v>
      </c>
      <c r="AQ6">
        <f>L4</f>
        <v>132.51452068575708</v>
      </c>
      <c r="AT6" t="s">
        <v>62</v>
      </c>
      <c r="AU6">
        <f>AQ2*AQ5*AQ5*0.19*(AU2^4-AU3^4)/(4*(AU2-AU3)*AU2^(4)*AU3^(4)*(2*9.81*PI()*PI()/16))*10^12*1.2*9.81</f>
        <v>5.3210744329737176</v>
      </c>
      <c r="AV6" t="s">
        <v>63</v>
      </c>
      <c r="BD6">
        <f>L4</f>
        <v>132.51452068575708</v>
      </c>
      <c r="BG6" t="s">
        <v>62</v>
      </c>
      <c r="BH6">
        <f>BD2*BD5*BD5*0.19*(BH2^4-BH3^4)/(4*(BH2-BH3)*BH2^(4)*BH3^(4)*(2*9.81*PI()*PI()/16))*10^12*1.2*9.81</f>
        <v>8.2380454491110964</v>
      </c>
      <c r="BI6" t="s">
        <v>63</v>
      </c>
    </row>
    <row r="7" spans="1:65" x14ac:dyDescent="0.35">
      <c r="G7" s="1"/>
      <c r="H7" s="1"/>
      <c r="T7" t="s">
        <v>64</v>
      </c>
      <c r="U7">
        <f>(U5^2-U4^2)*1.2/2</f>
        <v>7.641454521438102</v>
      </c>
      <c r="V7" t="s">
        <v>63</v>
      </c>
      <c r="AG7" t="s">
        <v>64</v>
      </c>
      <c r="AH7">
        <f>(AH5^2-AH4^2)*1.2/2</f>
        <v>11.108159818885541</v>
      </c>
      <c r="AI7" t="s">
        <v>63</v>
      </c>
      <c r="AT7" t="s">
        <v>64</v>
      </c>
      <c r="AU7">
        <f>(AU5^2-AU4^2)*1.2/2</f>
        <v>19.601418554224598</v>
      </c>
      <c r="AV7" t="s">
        <v>63</v>
      </c>
      <c r="BG7" t="s">
        <v>64</v>
      </c>
      <c r="BH7">
        <f>(BH5^2-BH4^2)*1.2/2</f>
        <v>30.346761532991586</v>
      </c>
      <c r="BI7" t="s">
        <v>63</v>
      </c>
    </row>
    <row r="8" spans="1:65" x14ac:dyDescent="0.35">
      <c r="A8" s="11" t="s">
        <v>16</v>
      </c>
      <c r="B8" s="24" t="s">
        <v>45</v>
      </c>
      <c r="C8" s="24"/>
      <c r="D8" s="24"/>
      <c r="E8" s="24"/>
      <c r="F8" s="11" t="s">
        <v>22</v>
      </c>
      <c r="G8" s="24" t="s">
        <v>46</v>
      </c>
      <c r="H8" s="24"/>
      <c r="I8" s="24"/>
      <c r="J8" s="24"/>
      <c r="K8" s="24"/>
      <c r="P8" s="19"/>
      <c r="Q8" s="24"/>
      <c r="R8" s="24"/>
      <c r="S8" s="24"/>
      <c r="T8" s="24"/>
      <c r="U8" s="19"/>
      <c r="V8" s="24"/>
      <c r="W8" s="24"/>
      <c r="X8" s="24"/>
      <c r="Y8" s="24"/>
      <c r="Z8" s="24"/>
      <c r="AC8" s="19"/>
      <c r="AD8" s="24"/>
      <c r="AE8" s="24"/>
      <c r="AF8" s="24"/>
      <c r="AG8" s="24"/>
      <c r="AH8" s="19"/>
      <c r="AI8" s="24"/>
      <c r="AJ8" s="24"/>
      <c r="AK8" s="24"/>
      <c r="AL8" s="24"/>
      <c r="AM8" s="24"/>
      <c r="AP8" s="19"/>
      <c r="AQ8" s="24"/>
      <c r="AR8" s="24"/>
      <c r="AS8" s="24"/>
      <c r="AT8" s="24"/>
      <c r="AU8" s="19"/>
      <c r="AV8" s="24"/>
      <c r="AW8" s="24"/>
      <c r="AX8" s="24"/>
      <c r="AY8" s="24"/>
      <c r="AZ8" s="24"/>
      <c r="BC8" s="19"/>
      <c r="BD8" s="24"/>
      <c r="BE8" s="24"/>
      <c r="BF8" s="24"/>
      <c r="BG8" s="24"/>
      <c r="BH8" s="19"/>
      <c r="BI8" s="24"/>
      <c r="BJ8" s="24"/>
      <c r="BK8" s="24"/>
      <c r="BL8" s="24"/>
      <c r="BM8" s="24"/>
    </row>
    <row r="9" spans="1:65" x14ac:dyDescent="0.35">
      <c r="A9" s="3"/>
      <c r="F9" s="3"/>
      <c r="G9" s="1"/>
      <c r="H9" s="1"/>
      <c r="P9" s="20"/>
      <c r="U9" s="20"/>
      <c r="V9" s="20"/>
      <c r="W9" s="20"/>
      <c r="AC9" s="20"/>
      <c r="AH9" s="20"/>
      <c r="AI9" s="20"/>
      <c r="AJ9" s="20"/>
      <c r="AP9" s="20"/>
      <c r="AU9" s="20"/>
      <c r="AV9" s="20"/>
      <c r="AW9" s="20"/>
      <c r="BC9" s="20"/>
      <c r="BH9" s="20"/>
      <c r="BI9" s="20"/>
      <c r="BJ9" s="20"/>
    </row>
    <row r="10" spans="1:65" x14ac:dyDescent="0.35">
      <c r="A10" s="11" t="s">
        <v>16</v>
      </c>
      <c r="B10" s="10">
        <f>C20</f>
        <v>1.7697000249715493</v>
      </c>
      <c r="F10" s="11" t="s">
        <v>22</v>
      </c>
      <c r="G10" s="9">
        <f>G20</f>
        <v>1.9741228595588205</v>
      </c>
      <c r="H10" s="1"/>
      <c r="P10" s="19" t="s">
        <v>16</v>
      </c>
      <c r="Q10" s="10">
        <f>R20</f>
        <v>1.7808112114385037</v>
      </c>
      <c r="U10" s="19" t="s">
        <v>22</v>
      </c>
      <c r="V10" s="9">
        <f>V20</f>
        <v>1.9543933837709511</v>
      </c>
      <c r="W10" s="20"/>
      <c r="AC10" s="19" t="s">
        <v>16</v>
      </c>
      <c r="AD10" s="10">
        <f>AE20</f>
        <v>1.7852601324848016</v>
      </c>
      <c r="AH10" s="19" t="s">
        <v>22</v>
      </c>
      <c r="AI10" s="9">
        <f>AI20</f>
        <v>1.9465260094958758</v>
      </c>
      <c r="AJ10" s="20"/>
      <c r="AP10" s="19" t="s">
        <v>16</v>
      </c>
      <c r="AQ10" s="10">
        <f>AR20</f>
        <v>1.7993650701571748</v>
      </c>
      <c r="AU10" s="19" t="s">
        <v>22</v>
      </c>
      <c r="AV10" s="9">
        <f>AV20</f>
        <v>1.9217054434689866</v>
      </c>
      <c r="AW10" s="20"/>
      <c r="BC10" s="19" t="s">
        <v>16</v>
      </c>
      <c r="BD10" s="10">
        <f>BE20</f>
        <v>1.8142396375609768</v>
      </c>
      <c r="BH10" s="19" t="s">
        <v>22</v>
      </c>
      <c r="BI10" s="9">
        <f>BI20</f>
        <v>1.8957322710367721</v>
      </c>
      <c r="BJ10" s="20"/>
    </row>
    <row r="13" spans="1:65" x14ac:dyDescent="0.35">
      <c r="A13" s="11" t="s">
        <v>14</v>
      </c>
      <c r="B13" s="11" t="s">
        <v>26</v>
      </c>
      <c r="C13" s="11" t="s">
        <v>17</v>
      </c>
      <c r="D13" s="11" t="s">
        <v>18</v>
      </c>
      <c r="E13" s="11" t="s">
        <v>20</v>
      </c>
      <c r="F13" s="3"/>
      <c r="G13" s="11" t="s">
        <v>39</v>
      </c>
      <c r="H13" s="11" t="s">
        <v>40</v>
      </c>
      <c r="I13" s="11" t="s">
        <v>20</v>
      </c>
      <c r="J13" s="11"/>
      <c r="K13" s="11"/>
      <c r="P13" s="19" t="s">
        <v>14</v>
      </c>
      <c r="Q13" s="19" t="s">
        <v>26</v>
      </c>
      <c r="R13" s="19" t="s">
        <v>17</v>
      </c>
      <c r="S13" s="19" t="s">
        <v>18</v>
      </c>
      <c r="T13" s="19" t="s">
        <v>20</v>
      </c>
      <c r="U13" s="20"/>
      <c r="V13" s="19" t="s">
        <v>39</v>
      </c>
      <c r="W13" s="19" t="s">
        <v>40</v>
      </c>
      <c r="X13" s="19" t="s">
        <v>20</v>
      </c>
      <c r="Y13" s="19"/>
      <c r="Z13" s="19"/>
      <c r="AC13" s="19" t="s">
        <v>14</v>
      </c>
      <c r="AD13" s="19" t="s">
        <v>26</v>
      </c>
      <c r="AE13" s="19" t="s">
        <v>17</v>
      </c>
      <c r="AF13" s="19" t="s">
        <v>18</v>
      </c>
      <c r="AG13" s="19" t="s">
        <v>20</v>
      </c>
      <c r="AH13" s="20"/>
      <c r="AI13" s="19" t="s">
        <v>39</v>
      </c>
      <c r="AJ13" s="19" t="s">
        <v>40</v>
      </c>
      <c r="AK13" s="19" t="s">
        <v>20</v>
      </c>
      <c r="AL13" s="19"/>
      <c r="AM13" s="19"/>
      <c r="AP13" s="19" t="s">
        <v>14</v>
      </c>
      <c r="AQ13" s="19" t="s">
        <v>26</v>
      </c>
      <c r="AR13" s="19" t="s">
        <v>17</v>
      </c>
      <c r="AS13" s="19" t="s">
        <v>18</v>
      </c>
      <c r="AT13" s="19" t="s">
        <v>20</v>
      </c>
      <c r="AU13" s="20"/>
      <c r="AV13" s="19" t="s">
        <v>39</v>
      </c>
      <c r="AW13" s="19" t="s">
        <v>40</v>
      </c>
      <c r="AX13" s="19" t="s">
        <v>20</v>
      </c>
      <c r="AY13" s="19"/>
      <c r="AZ13" s="19"/>
      <c r="BC13" s="19" t="s">
        <v>14</v>
      </c>
      <c r="BD13" s="19" t="s">
        <v>26</v>
      </c>
      <c r="BE13" s="19" t="s">
        <v>17</v>
      </c>
      <c r="BF13" s="19" t="s">
        <v>18</v>
      </c>
      <c r="BG13" s="19" t="s">
        <v>20</v>
      </c>
      <c r="BH13" s="20"/>
      <c r="BI13" s="19" t="s">
        <v>39</v>
      </c>
      <c r="BJ13" s="19" t="s">
        <v>40</v>
      </c>
      <c r="BK13" s="19" t="s">
        <v>20</v>
      </c>
      <c r="BL13" s="19"/>
      <c r="BM13" s="19"/>
    </row>
    <row r="14" spans="1:65" x14ac:dyDescent="0.35">
      <c r="A14" s="17" t="s">
        <v>44</v>
      </c>
      <c r="B14" s="11" t="s">
        <v>15</v>
      </c>
      <c r="C14" s="11" t="s">
        <v>16</v>
      </c>
      <c r="D14" s="17" t="s">
        <v>19</v>
      </c>
      <c r="E14" s="11" t="s">
        <v>21</v>
      </c>
      <c r="F14" s="3"/>
      <c r="G14" s="11" t="s">
        <v>22</v>
      </c>
      <c r="H14" s="17" t="s">
        <v>23</v>
      </c>
      <c r="I14" s="11" t="s">
        <v>24</v>
      </c>
      <c r="J14" s="11"/>
      <c r="K14" s="11" t="s">
        <v>41</v>
      </c>
      <c r="P14" s="17" t="s">
        <v>44</v>
      </c>
      <c r="Q14" s="19" t="s">
        <v>15</v>
      </c>
      <c r="R14" s="19" t="s">
        <v>16</v>
      </c>
      <c r="S14" s="17" t="s">
        <v>19</v>
      </c>
      <c r="T14" s="19" t="s">
        <v>21</v>
      </c>
      <c r="U14" s="20"/>
      <c r="V14" s="19" t="s">
        <v>22</v>
      </c>
      <c r="W14" s="17" t="s">
        <v>23</v>
      </c>
      <c r="X14" s="19" t="s">
        <v>24</v>
      </c>
      <c r="Y14" s="19"/>
      <c r="Z14" s="19" t="s">
        <v>41</v>
      </c>
      <c r="AC14" s="17" t="s">
        <v>44</v>
      </c>
      <c r="AD14" s="19" t="s">
        <v>15</v>
      </c>
      <c r="AE14" s="19" t="s">
        <v>16</v>
      </c>
      <c r="AF14" s="17" t="s">
        <v>19</v>
      </c>
      <c r="AG14" s="19" t="s">
        <v>21</v>
      </c>
      <c r="AH14" s="20"/>
      <c r="AI14" s="19" t="s">
        <v>22</v>
      </c>
      <c r="AJ14" s="17" t="s">
        <v>23</v>
      </c>
      <c r="AK14" s="19" t="s">
        <v>24</v>
      </c>
      <c r="AL14" s="19"/>
      <c r="AM14" s="19" t="s">
        <v>41</v>
      </c>
      <c r="AP14" s="17" t="s">
        <v>44</v>
      </c>
      <c r="AQ14" s="19" t="s">
        <v>15</v>
      </c>
      <c r="AR14" s="19" t="s">
        <v>16</v>
      </c>
      <c r="AS14" s="17" t="s">
        <v>19</v>
      </c>
      <c r="AT14" s="19" t="s">
        <v>21</v>
      </c>
      <c r="AU14" s="20"/>
      <c r="AV14" s="19" t="s">
        <v>22</v>
      </c>
      <c r="AW14" s="17" t="s">
        <v>23</v>
      </c>
      <c r="AX14" s="19" t="s">
        <v>24</v>
      </c>
      <c r="AY14" s="19"/>
      <c r="AZ14" s="19" t="s">
        <v>41</v>
      </c>
      <c r="BC14" s="17" t="s">
        <v>44</v>
      </c>
      <c r="BD14" s="19" t="s">
        <v>15</v>
      </c>
      <c r="BE14" s="19" t="s">
        <v>16</v>
      </c>
      <c r="BF14" s="17" t="s">
        <v>19</v>
      </c>
      <c r="BG14" s="19" t="s">
        <v>21</v>
      </c>
      <c r="BH14" s="20"/>
      <c r="BI14" s="19" t="s">
        <v>22</v>
      </c>
      <c r="BJ14" s="17" t="s">
        <v>23</v>
      </c>
      <c r="BK14" s="19" t="s">
        <v>24</v>
      </c>
      <c r="BL14" s="19"/>
      <c r="BM14" s="19" t="s">
        <v>41</v>
      </c>
    </row>
    <row r="15" spans="1:65" x14ac:dyDescent="0.35">
      <c r="A15" s="12">
        <v>0.48099999999999998</v>
      </c>
      <c r="B15" s="12">
        <v>13.516481110000001</v>
      </c>
      <c r="C15" s="12">
        <f t="shared" ref="C15:C20" si="0" xml:space="preserve"> -0.3078*D15^6 + 2.2651*D15^5 - 4.751*D15^4 + 0.2832*D15^3 + 5.9876*D15^2 + 3.6672*D15 - 0.2951</f>
        <v>0.67321313279999995</v>
      </c>
      <c r="D15" s="12">
        <v>0.2</v>
      </c>
      <c r="E15" s="12">
        <f t="shared" ref="E15:E20" si="1">1.2*B15^2*C15*(D15^2+1)/2</f>
        <v>76.747538030231979</v>
      </c>
      <c r="G15" s="12">
        <f t="shared" ref="G15:G20" si="2" xml:space="preserve"> 0.9808*H15^6 - 9.1296*H15^5 + 32.097*H15^4 - 52.719*H15^3 + 35.366*H15^2 + 6.8355*H15 + 0.7557</f>
        <v>4.4838864264136671</v>
      </c>
      <c r="H15" s="12">
        <f t="shared" ref="H15:H20" si="3">A15-D15</f>
        <v>0.28099999999999997</v>
      </c>
      <c r="I15" s="12">
        <f t="shared" ref="I15:I20" si="4">1.2*B15^2*G15*(H15^2+1)/2</f>
        <v>530.3210729552535</v>
      </c>
      <c r="J15" s="12"/>
      <c r="K15" s="12">
        <f t="shared" ref="K15:K20" si="5">E15-I15</f>
        <v>-453.57353492502153</v>
      </c>
      <c r="P15" s="12">
        <v>0.48099999999999998</v>
      </c>
      <c r="Q15" s="12">
        <v>13.516481110000001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Q$4</f>
        <v>82.314614711501349</v>
      </c>
      <c r="V15" s="12">
        <f t="shared" ref="V15:V20" si="7" xml:space="preserve"> 0.9808*W15^6 - 9.1296*W15^5 + 32.097*W15^4 - 52.719*W15^3 + 35.366*W15^2 + 6.8355*W15 + 0.7557</f>
        <v>4.4838864264136671</v>
      </c>
      <c r="W15" s="12">
        <f t="shared" ref="W15:W20" si="8">P15-S15</f>
        <v>0.28099999999999997</v>
      </c>
      <c r="X15" s="12">
        <f>1.2*Q15^2*V15*(W15^2+1)/2 + Q$3</f>
        <v>540.03690531686038</v>
      </c>
      <c r="Y15" s="12"/>
      <c r="Z15" s="12">
        <f t="shared" ref="Z15:Z20" si="9">T15-X15</f>
        <v>-457.72229060535903</v>
      </c>
      <c r="AC15" s="12">
        <v>0.48099999999999998</v>
      </c>
      <c r="AD15" s="12">
        <v>13.516481110000001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84.840235215831797</v>
      </c>
      <c r="AI15" s="12">
        <f t="shared" ref="AI15:AI20" si="11" xml:space="preserve"> 0.9808*AJ15^6 - 9.1296*AJ15^5 + 32.097*AJ15^4 - 52.719*AJ15^3 + 35.366*AJ15^2 + 6.8355*AJ15 + 0.7557</f>
        <v>4.4838864264136671</v>
      </c>
      <c r="AJ15" s="12">
        <f t="shared" ref="AJ15:AJ20" si="12">AC15-AF15</f>
        <v>0.28099999999999997</v>
      </c>
      <c r="AK15" s="12">
        <f>1.2*AD15^2*AI15*(AJ15^2+1)/2 + AD$3</f>
        <v>544.44469540742477</v>
      </c>
      <c r="AL15" s="12"/>
      <c r="AM15" s="12">
        <f t="shared" ref="AM15:AM20" si="13">AG15-AK15</f>
        <v>-459.60446019159298</v>
      </c>
      <c r="AP15" s="12">
        <v>0.48099999999999998</v>
      </c>
      <c r="AQ15" s="12">
        <v>13.516481110000001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91.027882151482856</v>
      </c>
      <c r="AV15" s="12">
        <f t="shared" ref="AV15:AV20" si="15" xml:space="preserve"> 0.9808*AW15^6 - 9.1296*AW15^5 + 32.097*AW15^4 - 52.719*AW15^3 + 35.366*AW15^2 + 6.8355*AW15 + 0.7557</f>
        <v>4.4838864264136671</v>
      </c>
      <c r="AW15" s="12">
        <f t="shared" ref="AW15:AW20" si="16">AP15-AS15</f>
        <v>0.28099999999999997</v>
      </c>
      <c r="AX15" s="12">
        <f>1.2*AQ15^2*AV15*(AW15^2+1)/2 + AQ$3</f>
        <v>555.24356594245182</v>
      </c>
      <c r="AY15" s="12"/>
      <c r="AZ15" s="12">
        <f t="shared" ref="AZ15:AZ20" si="17">AT15-AX15</f>
        <v>-464.21568379096897</v>
      </c>
      <c r="BC15" s="12">
        <v>0.48099999999999998</v>
      </c>
      <c r="BD15" s="12">
        <v>13.516481110000001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98.85625411411246</v>
      </c>
      <c r="BI15" s="12">
        <f t="shared" ref="BI15:BI20" si="19" xml:space="preserve"> 0.9808*BJ15^6 - 9.1296*BJ15^5 + 32.097*BJ15^4 - 52.719*BJ15^3 + 35.366*BJ15^2 + 6.8355*BJ15 + 0.7557</f>
        <v>4.4838864264136671</v>
      </c>
      <c r="BJ15" s="12">
        <f t="shared" ref="BJ15:BJ20" si="20">BC15-BF15</f>
        <v>0.28099999999999997</v>
      </c>
      <c r="BK15" s="12">
        <f>1.2*BD15^2*BI15*(BJ15^2+1)/2 + BD$3</f>
        <v>568.90587993735619</v>
      </c>
      <c r="BL15" s="12"/>
      <c r="BM15" s="12">
        <f t="shared" ref="BM15:BM20" si="21">BG15-BK15</f>
        <v>-470.04962582324373</v>
      </c>
    </row>
    <row r="16" spans="1:65" x14ac:dyDescent="0.35">
      <c r="A16" s="12">
        <v>0.48099999999999998</v>
      </c>
      <c r="B16" s="12">
        <v>13.516481110000001</v>
      </c>
      <c r="C16" s="12">
        <f t="shared" si="0"/>
        <v>1.1149964265880559</v>
      </c>
      <c r="D16" s="12">
        <v>0.27</v>
      </c>
      <c r="E16" s="12">
        <f t="shared" si="1"/>
        <v>131.13277592327833</v>
      </c>
      <c r="G16" s="12">
        <f t="shared" si="2"/>
        <v>3.3371699298625233</v>
      </c>
      <c r="H16" s="12">
        <f t="shared" si="3"/>
        <v>0.21099999999999997</v>
      </c>
      <c r="I16" s="12">
        <f t="shared" si="4"/>
        <v>382.09735509048568</v>
      </c>
      <c r="J16" s="12"/>
      <c r="K16" s="12">
        <f t="shared" si="5"/>
        <v>-250.96457916720735</v>
      </c>
      <c r="P16" s="12">
        <v>0.48099999999999998</v>
      </c>
      <c r="Q16" s="12">
        <v>13.516481110000001</v>
      </c>
      <c r="R16" s="12">
        <f t="shared" si="6"/>
        <v>1.1149964265880559</v>
      </c>
      <c r="S16" s="12">
        <v>0.27</v>
      </c>
      <c r="T16" s="12">
        <f t="shared" ref="T16:T20" si="22">(1.2*Q16^2*R16*(S16^2+1)/2) + Q$4</f>
        <v>136.69985260454771</v>
      </c>
      <c r="V16" s="12">
        <f t="shared" si="7"/>
        <v>3.3371699298625233</v>
      </c>
      <c r="W16" s="12">
        <f t="shared" si="8"/>
        <v>0.21099999999999997</v>
      </c>
      <c r="X16" s="12">
        <f t="shared" ref="X16:X20" si="23">1.2*Q16^2*V16*(W16^2+1)/2 + Q$3</f>
        <v>391.81318745209251</v>
      </c>
      <c r="Y16" s="12"/>
      <c r="Z16" s="12">
        <f t="shared" si="9"/>
        <v>-255.11333484754479</v>
      </c>
      <c r="AC16" s="12">
        <v>0.48099999999999998</v>
      </c>
      <c r="AD16" s="12">
        <v>13.516481110000001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139.22547310887813</v>
      </c>
      <c r="AI16" s="12">
        <f t="shared" si="11"/>
        <v>3.3371699298625233</v>
      </c>
      <c r="AJ16" s="12">
        <f t="shared" si="12"/>
        <v>0.21099999999999997</v>
      </c>
      <c r="AK16" s="12">
        <f t="shared" ref="AK16:AK20" si="25">1.2*AD16^2*AI16*(AJ16^2+1)/2 + AD$3</f>
        <v>396.22097754265695</v>
      </c>
      <c r="AL16" s="12"/>
      <c r="AM16" s="12">
        <f t="shared" si="13"/>
        <v>-256.99550443377882</v>
      </c>
      <c r="AP16" s="12">
        <v>0.48099999999999998</v>
      </c>
      <c r="AQ16" s="12">
        <v>13.516481110000001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145.41312004452922</v>
      </c>
      <c r="AV16" s="12">
        <f t="shared" si="15"/>
        <v>3.3371699298625233</v>
      </c>
      <c r="AW16" s="12">
        <f t="shared" si="16"/>
        <v>0.21099999999999997</v>
      </c>
      <c r="AX16" s="12">
        <f t="shared" ref="AX16:AX20" si="27">1.2*AQ16^2*AV16*(AW16^2+1)/2 + AQ$3</f>
        <v>407.019848077684</v>
      </c>
      <c r="AY16" s="12"/>
      <c r="AZ16" s="12">
        <f t="shared" si="17"/>
        <v>-261.60672803315481</v>
      </c>
      <c r="BC16" s="12">
        <v>0.48099999999999998</v>
      </c>
      <c r="BD16" s="12">
        <v>13.516481110000001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153.24149200715883</v>
      </c>
      <c r="BI16" s="12">
        <f t="shared" si="19"/>
        <v>3.3371699298625233</v>
      </c>
      <c r="BJ16" s="12">
        <f t="shared" si="20"/>
        <v>0.21099999999999997</v>
      </c>
      <c r="BK16" s="12">
        <f t="shared" ref="BK16:BK20" si="29">1.2*BD16^2*BI16*(BJ16^2+1)/2 + BD$3</f>
        <v>420.68216207258837</v>
      </c>
      <c r="BL16" s="12"/>
      <c r="BM16" s="12">
        <f t="shared" si="21"/>
        <v>-267.44067006542957</v>
      </c>
    </row>
    <row r="17" spans="1:65" x14ac:dyDescent="0.35">
      <c r="A17" s="12">
        <v>0.48099999999999998</v>
      </c>
      <c r="B17" s="12">
        <v>13.516481110000001</v>
      </c>
      <c r="C17" s="12">
        <f t="shared" si="0"/>
        <v>0.85666281909629594</v>
      </c>
      <c r="D17" s="12">
        <v>0.23</v>
      </c>
      <c r="E17" s="12">
        <f t="shared" si="1"/>
        <v>98.872514170015563</v>
      </c>
      <c r="G17" s="12">
        <f t="shared" si="2"/>
        <v>3.9843920118438465</v>
      </c>
      <c r="H17" s="12">
        <f t="shared" si="3"/>
        <v>0.251</v>
      </c>
      <c r="I17" s="12">
        <f t="shared" si="4"/>
        <v>464.27389794932935</v>
      </c>
      <c r="J17" s="12"/>
      <c r="K17" s="12">
        <f t="shared" si="5"/>
        <v>-365.40138377931379</v>
      </c>
      <c r="P17" s="12">
        <v>0.48099999999999998</v>
      </c>
      <c r="Q17" s="12">
        <v>13.516481110000001</v>
      </c>
      <c r="R17" s="12">
        <f t="shared" si="6"/>
        <v>1.3183871067999997</v>
      </c>
      <c r="S17" s="12">
        <v>0.3</v>
      </c>
      <c r="T17" s="12">
        <f t="shared" si="22"/>
        <v>163.09152927661947</v>
      </c>
      <c r="V17" s="12">
        <f t="shared" si="7"/>
        <v>2.8716511104267122</v>
      </c>
      <c r="W17" s="12">
        <f t="shared" si="8"/>
        <v>0.18099999999999999</v>
      </c>
      <c r="X17" s="12">
        <f t="shared" si="23"/>
        <v>334.81064351585553</v>
      </c>
      <c r="Y17" s="12"/>
      <c r="Z17" s="12">
        <f t="shared" si="9"/>
        <v>-171.71911423923606</v>
      </c>
      <c r="AC17" s="12">
        <v>0.48099999999999998</v>
      </c>
      <c r="AD17" s="12">
        <v>13.516481110000001</v>
      </c>
      <c r="AE17" s="12">
        <f t="shared" si="10"/>
        <v>1.3183871067999997</v>
      </c>
      <c r="AF17" s="12">
        <v>0.3</v>
      </c>
      <c r="AG17" s="12">
        <f t="shared" si="24"/>
        <v>165.61714978094989</v>
      </c>
      <c r="AI17" s="12">
        <f t="shared" si="11"/>
        <v>2.8716511104267122</v>
      </c>
      <c r="AJ17" s="12">
        <f t="shared" si="12"/>
        <v>0.18099999999999999</v>
      </c>
      <c r="AK17" s="12">
        <f t="shared" si="25"/>
        <v>339.21843360641998</v>
      </c>
      <c r="AL17" s="12"/>
      <c r="AM17" s="12">
        <f t="shared" si="13"/>
        <v>-173.60128382547009</v>
      </c>
      <c r="AP17" s="12">
        <v>0.48099999999999998</v>
      </c>
      <c r="AQ17" s="12">
        <v>13.516481110000001</v>
      </c>
      <c r="AR17" s="12">
        <f t="shared" si="14"/>
        <v>1.3183871067999997</v>
      </c>
      <c r="AS17" s="12">
        <v>0.3</v>
      </c>
      <c r="AT17" s="12">
        <f t="shared" si="26"/>
        <v>171.80479671660098</v>
      </c>
      <c r="AV17" s="12">
        <f t="shared" si="15"/>
        <v>2.8716511104267122</v>
      </c>
      <c r="AW17" s="12">
        <f t="shared" si="16"/>
        <v>0.18099999999999999</v>
      </c>
      <c r="AX17" s="12">
        <f t="shared" si="27"/>
        <v>350.01730414144703</v>
      </c>
      <c r="AY17" s="12"/>
      <c r="AZ17" s="12">
        <f t="shared" si="17"/>
        <v>-178.21250742484605</v>
      </c>
      <c r="BC17" s="12">
        <v>0.48099999999999998</v>
      </c>
      <c r="BD17" s="12">
        <v>13.516481110000001</v>
      </c>
      <c r="BE17" s="12">
        <f t="shared" si="18"/>
        <v>1.3183871067999997</v>
      </c>
      <c r="BF17" s="12">
        <v>0.3</v>
      </c>
      <c r="BG17" s="12">
        <f t="shared" si="28"/>
        <v>179.63316867923058</v>
      </c>
      <c r="BI17" s="12">
        <f t="shared" si="19"/>
        <v>2.8716511104267122</v>
      </c>
      <c r="BJ17" s="12">
        <f t="shared" si="20"/>
        <v>0.18099999999999999</v>
      </c>
      <c r="BK17" s="12">
        <f t="shared" si="29"/>
        <v>363.67961813635139</v>
      </c>
      <c r="BL17" s="12"/>
      <c r="BM17" s="12">
        <f t="shared" si="21"/>
        <v>-184.04644945712081</v>
      </c>
    </row>
    <row r="18" spans="1:65" x14ac:dyDescent="0.35">
      <c r="A18" s="12">
        <v>0.48099999999999998</v>
      </c>
      <c r="B18" s="12">
        <v>13.516481110000001</v>
      </c>
      <c r="C18" s="12">
        <f t="shared" si="0"/>
        <v>1.6740794179968745</v>
      </c>
      <c r="D18" s="12">
        <v>0.35</v>
      </c>
      <c r="E18" s="12">
        <f t="shared" si="1"/>
        <v>205.98753504761501</v>
      </c>
      <c r="G18" s="12">
        <f t="shared" si="2"/>
        <v>2.1486546221046314</v>
      </c>
      <c r="H18" s="12">
        <f t="shared" si="3"/>
        <v>0.13100000000000001</v>
      </c>
      <c r="I18" s="12">
        <f t="shared" si="4"/>
        <v>239.57133118167613</v>
      </c>
      <c r="J18" s="12"/>
      <c r="K18" s="12">
        <f t="shared" si="5"/>
        <v>-33.583796134061117</v>
      </c>
      <c r="P18" s="12">
        <v>0.48099999999999998</v>
      </c>
      <c r="Q18" s="12">
        <v>13.516481110000001</v>
      </c>
      <c r="R18" s="12">
        <f t="shared" si="6"/>
        <v>1.6740794179968745</v>
      </c>
      <c r="S18" s="12">
        <v>0.35</v>
      </c>
      <c r="T18" s="12">
        <f t="shared" si="22"/>
        <v>211.5546117288844</v>
      </c>
      <c r="V18" s="12">
        <f t="shared" si="7"/>
        <v>2.1486546221046314</v>
      </c>
      <c r="W18" s="12">
        <f t="shared" si="8"/>
        <v>0.13100000000000001</v>
      </c>
      <c r="X18" s="12">
        <f t="shared" si="23"/>
        <v>249.28716354328296</v>
      </c>
      <c r="Y18" s="12"/>
      <c r="Z18" s="12">
        <f t="shared" si="9"/>
        <v>-37.732551814398562</v>
      </c>
      <c r="AC18" s="12">
        <v>0.48099999999999998</v>
      </c>
      <c r="AD18" s="12">
        <v>13.516481110000001</v>
      </c>
      <c r="AE18" s="12">
        <f t="shared" si="10"/>
        <v>1.6740794179968745</v>
      </c>
      <c r="AF18" s="12">
        <v>0.35</v>
      </c>
      <c r="AG18" s="12">
        <f t="shared" si="24"/>
        <v>214.08023223321482</v>
      </c>
      <c r="AI18" s="12">
        <f t="shared" si="11"/>
        <v>2.1486546221046314</v>
      </c>
      <c r="AJ18" s="12">
        <f t="shared" si="12"/>
        <v>0.13100000000000001</v>
      </c>
      <c r="AK18" s="12">
        <f t="shared" si="25"/>
        <v>253.6949536338474</v>
      </c>
      <c r="AL18" s="12"/>
      <c r="AM18" s="12">
        <f t="shared" si="13"/>
        <v>-39.61472140063259</v>
      </c>
      <c r="AP18" s="12">
        <v>0.48099999999999998</v>
      </c>
      <c r="AQ18" s="12">
        <v>13.516481110000001</v>
      </c>
      <c r="AR18" s="12">
        <f t="shared" si="14"/>
        <v>1.6740794179968745</v>
      </c>
      <c r="AS18" s="12">
        <v>0.35</v>
      </c>
      <c r="AT18" s="12">
        <f t="shared" si="26"/>
        <v>220.2678791688659</v>
      </c>
      <c r="AV18" s="12">
        <f t="shared" si="15"/>
        <v>2.1486546221046314</v>
      </c>
      <c r="AW18" s="12">
        <f t="shared" si="16"/>
        <v>0.13100000000000001</v>
      </c>
      <c r="AX18" s="12">
        <f t="shared" si="27"/>
        <v>264.49382416887443</v>
      </c>
      <c r="AY18" s="12"/>
      <c r="AZ18" s="12">
        <f t="shared" si="17"/>
        <v>-44.225945000008522</v>
      </c>
      <c r="BC18" s="12">
        <v>0.48099999999999998</v>
      </c>
      <c r="BD18" s="12">
        <v>13.516481110000001</v>
      </c>
      <c r="BE18" s="12">
        <f t="shared" si="18"/>
        <v>1.6740794179968745</v>
      </c>
      <c r="BF18" s="12">
        <v>0.35</v>
      </c>
      <c r="BG18" s="12">
        <f t="shared" si="28"/>
        <v>228.09625113149551</v>
      </c>
      <c r="BI18" s="12">
        <f t="shared" si="19"/>
        <v>2.1486546221046314</v>
      </c>
      <c r="BJ18" s="12">
        <f t="shared" si="20"/>
        <v>0.13100000000000001</v>
      </c>
      <c r="BK18" s="12">
        <f t="shared" si="29"/>
        <v>278.15613816377879</v>
      </c>
      <c r="BL18" s="12"/>
      <c r="BM18" s="12">
        <f t="shared" si="21"/>
        <v>-50.059887032283285</v>
      </c>
    </row>
    <row r="19" spans="1:65" x14ac:dyDescent="0.35">
      <c r="A19" s="12">
        <v>0.48099999999999998</v>
      </c>
      <c r="B19" s="12">
        <v>13.516481110000001</v>
      </c>
      <c r="C19" s="12">
        <f t="shared" si="0"/>
        <v>1.7475255629627389</v>
      </c>
      <c r="D19" s="12">
        <v>0.36</v>
      </c>
      <c r="E19" s="12">
        <f t="shared" si="1"/>
        <v>216.38480232025623</v>
      </c>
      <c r="G19" s="12">
        <f t="shared" si="2"/>
        <v>2.0138407385033714</v>
      </c>
      <c r="H19" s="12">
        <f t="shared" si="3"/>
        <v>0.121</v>
      </c>
      <c r="I19" s="12">
        <f t="shared" si="4"/>
        <v>223.98351897896609</v>
      </c>
      <c r="J19" s="12"/>
      <c r="K19" s="12">
        <f t="shared" si="5"/>
        <v>-7.5987166587098613</v>
      </c>
      <c r="P19" s="12">
        <v>0.48099999999999998</v>
      </c>
      <c r="Q19" s="12">
        <v>13.516481110000001</v>
      </c>
      <c r="R19" s="12">
        <f t="shared" si="6"/>
        <v>1.7475255629627389</v>
      </c>
      <c r="S19" s="12">
        <v>0.36</v>
      </c>
      <c r="T19" s="12">
        <f t="shared" si="22"/>
        <v>221.95187900152561</v>
      </c>
      <c r="V19" s="12">
        <f t="shared" si="7"/>
        <v>2.0138407385033714</v>
      </c>
      <c r="W19" s="12">
        <f t="shared" si="8"/>
        <v>0.121</v>
      </c>
      <c r="X19" s="12">
        <f t="shared" si="23"/>
        <v>233.69935134057292</v>
      </c>
      <c r="Y19" s="12"/>
      <c r="Z19" s="12">
        <f t="shared" si="9"/>
        <v>-11.747472339047306</v>
      </c>
      <c r="AC19" s="12">
        <v>0.48099999999999998</v>
      </c>
      <c r="AD19" s="12">
        <v>13.516481110000001</v>
      </c>
      <c r="AE19" s="12">
        <f t="shared" si="10"/>
        <v>1.7475255629627389</v>
      </c>
      <c r="AF19" s="12">
        <v>0.36</v>
      </c>
      <c r="AG19" s="12">
        <f t="shared" si="24"/>
        <v>224.47749950585603</v>
      </c>
      <c r="AI19" s="12">
        <f t="shared" si="11"/>
        <v>2.0138407385033714</v>
      </c>
      <c r="AJ19" s="12">
        <f t="shared" si="12"/>
        <v>0.121</v>
      </c>
      <c r="AK19" s="12">
        <f t="shared" si="25"/>
        <v>238.10714143113736</v>
      </c>
      <c r="AL19" s="12"/>
      <c r="AM19" s="12">
        <f t="shared" si="13"/>
        <v>-13.629641925281334</v>
      </c>
      <c r="AP19" s="12">
        <v>0.48099999999999998</v>
      </c>
      <c r="AQ19" s="12">
        <v>13.516481110000001</v>
      </c>
      <c r="AR19" s="12">
        <f t="shared" si="14"/>
        <v>1.7475255629627389</v>
      </c>
      <c r="AS19" s="12">
        <v>0.36</v>
      </c>
      <c r="AT19" s="12">
        <f t="shared" si="26"/>
        <v>230.66514644150712</v>
      </c>
      <c r="AV19" s="12">
        <f t="shared" si="15"/>
        <v>2.0138407385033714</v>
      </c>
      <c r="AW19" s="12">
        <f t="shared" si="16"/>
        <v>0.121</v>
      </c>
      <c r="AX19" s="12">
        <f t="shared" si="27"/>
        <v>248.90601196616441</v>
      </c>
      <c r="AY19" s="12"/>
      <c r="AZ19" s="12">
        <f t="shared" si="17"/>
        <v>-18.240865524657295</v>
      </c>
      <c r="BC19" s="12">
        <v>0.48099999999999998</v>
      </c>
      <c r="BD19" s="12">
        <v>13.516481110000001</v>
      </c>
      <c r="BE19" s="12">
        <f t="shared" si="18"/>
        <v>1.7475255629627389</v>
      </c>
      <c r="BF19" s="12">
        <v>0.36</v>
      </c>
      <c r="BG19" s="12">
        <f t="shared" si="28"/>
        <v>238.49351840413672</v>
      </c>
      <c r="BI19" s="12">
        <f t="shared" si="19"/>
        <v>2.0138407385033714</v>
      </c>
      <c r="BJ19" s="12">
        <f t="shared" si="20"/>
        <v>0.121</v>
      </c>
      <c r="BK19" s="12">
        <f t="shared" si="29"/>
        <v>262.56832596106875</v>
      </c>
      <c r="BL19" s="12"/>
      <c r="BM19" s="12">
        <f t="shared" si="21"/>
        <v>-24.074807556932029</v>
      </c>
    </row>
    <row r="20" spans="1:65" x14ac:dyDescent="0.35">
      <c r="A20" s="18">
        <v>0.48099999999999998</v>
      </c>
      <c r="B20" s="18">
        <v>13.516481110000001</v>
      </c>
      <c r="C20" s="18">
        <f t="shared" si="0"/>
        <v>1.7697000249715493</v>
      </c>
      <c r="D20" s="18">
        <v>0.36299999999999999</v>
      </c>
      <c r="E20" s="18">
        <f t="shared" si="1"/>
        <v>219.55128590871541</v>
      </c>
      <c r="F20" s="2"/>
      <c r="G20" s="18">
        <f t="shared" si="2"/>
        <v>1.9741228595588205</v>
      </c>
      <c r="H20" s="18">
        <f t="shared" si="3"/>
        <v>0.11799999999999999</v>
      </c>
      <c r="I20" s="18">
        <f t="shared" si="4"/>
        <v>219.41085741804179</v>
      </c>
      <c r="J20" s="12"/>
      <c r="K20" s="12">
        <f t="shared" si="5"/>
        <v>0.14042849067362795</v>
      </c>
      <c r="P20" s="18">
        <v>0.48099999999999998</v>
      </c>
      <c r="Q20" s="18">
        <v>13.516481110000001</v>
      </c>
      <c r="R20" s="18">
        <f t="shared" si="6"/>
        <v>1.7808112114385037</v>
      </c>
      <c r="S20" s="18">
        <v>0.36449999999999999</v>
      </c>
      <c r="T20" s="18">
        <f t="shared" si="22"/>
        <v>226.70985097186946</v>
      </c>
      <c r="U20" s="2"/>
      <c r="V20" s="18">
        <f t="shared" si="7"/>
        <v>1.9543933837709511</v>
      </c>
      <c r="W20" s="18">
        <f t="shared" si="8"/>
        <v>0.11649999999999999</v>
      </c>
      <c r="X20" s="18">
        <f t="shared" si="23"/>
        <v>226.85853027571781</v>
      </c>
      <c r="Y20" s="12"/>
      <c r="Z20" s="12">
        <f t="shared" si="9"/>
        <v>-0.14867930384835404</v>
      </c>
      <c r="AC20" s="18">
        <v>0.48099999999999998</v>
      </c>
      <c r="AD20" s="18">
        <v>13.516481110000001</v>
      </c>
      <c r="AE20" s="18">
        <f t="shared" si="10"/>
        <v>1.7852601324848016</v>
      </c>
      <c r="AF20" s="18">
        <v>0.36509999999999998</v>
      </c>
      <c r="AG20" s="18">
        <f t="shared" si="24"/>
        <v>229.87361008856038</v>
      </c>
      <c r="AH20" s="2"/>
      <c r="AI20" s="18">
        <f t="shared" si="11"/>
        <v>1.9465260094958758</v>
      </c>
      <c r="AJ20" s="18">
        <f t="shared" si="12"/>
        <v>0.1159</v>
      </c>
      <c r="AK20" s="18">
        <f t="shared" si="25"/>
        <v>230.36246378605753</v>
      </c>
      <c r="AL20" s="12"/>
      <c r="AM20" s="12">
        <f t="shared" si="13"/>
        <v>-0.48885369749714869</v>
      </c>
      <c r="AP20" s="18">
        <v>0.48099999999999998</v>
      </c>
      <c r="AQ20" s="18">
        <v>13.516481110000001</v>
      </c>
      <c r="AR20" s="18">
        <f t="shared" si="14"/>
        <v>1.7993650701571748</v>
      </c>
      <c r="AS20" s="18">
        <v>0.36699999999999999</v>
      </c>
      <c r="AT20" s="18">
        <f t="shared" si="26"/>
        <v>238.08785865091411</v>
      </c>
      <c r="AU20" s="2"/>
      <c r="AV20" s="18">
        <f t="shared" si="15"/>
        <v>1.9217054434689866</v>
      </c>
      <c r="AW20" s="18">
        <f t="shared" si="16"/>
        <v>0.11399999999999999</v>
      </c>
      <c r="AX20" s="18">
        <f t="shared" si="27"/>
        <v>238.3120121377155</v>
      </c>
      <c r="AY20" s="12"/>
      <c r="AZ20" s="12">
        <f t="shared" si="17"/>
        <v>-0.22415348680138436</v>
      </c>
      <c r="BC20" s="18">
        <v>0.48099999999999998</v>
      </c>
      <c r="BD20" s="18">
        <v>13.516481110000001</v>
      </c>
      <c r="BE20" s="18">
        <f t="shared" si="18"/>
        <v>1.8142396375609768</v>
      </c>
      <c r="BF20" s="18">
        <v>0.36899999999999999</v>
      </c>
      <c r="BG20" s="18">
        <f t="shared" si="28"/>
        <v>248.05908914354455</v>
      </c>
      <c r="BH20" s="2"/>
      <c r="BI20" s="18">
        <f t="shared" si="19"/>
        <v>1.8957322710367721</v>
      </c>
      <c r="BJ20" s="18">
        <f t="shared" si="20"/>
        <v>0.11199999999999999</v>
      </c>
      <c r="BK20" s="18">
        <f t="shared" si="29"/>
        <v>248.99629207126617</v>
      </c>
      <c r="BL20" s="12"/>
      <c r="BM20" s="12">
        <f t="shared" si="21"/>
        <v>-0.93720292772161429</v>
      </c>
    </row>
    <row r="25" spans="1:65" x14ac:dyDescent="0.35">
      <c r="B25" s="24" t="s">
        <v>47</v>
      </c>
      <c r="C25" s="24"/>
      <c r="D25" s="24"/>
      <c r="E25" s="24"/>
      <c r="G25" s="24" t="s">
        <v>48</v>
      </c>
      <c r="H25" s="24"/>
      <c r="I25" s="24"/>
      <c r="J25" s="24"/>
      <c r="K25" s="24"/>
    </row>
    <row r="26" spans="1:65" x14ac:dyDescent="0.35">
      <c r="B26" s="14" t="s">
        <v>28</v>
      </c>
      <c r="C26" s="15">
        <f xml:space="preserve"> -0.266*D20^6 + 1.8555*D20^5 - 3.4393*D20^4 - 1.4822*D20^3 + 8.492*D20^2 - 1.321*D20 - 0.0869</f>
        <v>0.43303198466042825</v>
      </c>
      <c r="G26" s="14" t="s">
        <v>30</v>
      </c>
      <c r="H26" s="15">
        <f xml:space="preserve"> -0.129*H20^6 + 1.0756*H20^5 - 3.0752*H20^4 + 3.1771*H20^3 + 0.0649*H20^2 - 0.7917*H20 - 0.1795</f>
        <v>-0.26736880948960878</v>
      </c>
      <c r="Q26" s="14" t="s">
        <v>28</v>
      </c>
      <c r="R26" s="15">
        <f xml:space="preserve"> -0.266*S20^6 + 1.8555*S20^5 - 3.4393*S20^4 - 1.4822*S20^3 + 8.492*S20^2 - 1.321*S20 - 0.0869</f>
        <v>0.43867005563392847</v>
      </c>
      <c r="V26" s="14" t="s">
        <v>30</v>
      </c>
      <c r="W26" s="15">
        <f xml:space="preserve"> -0.129*W20^6 + 1.0756*W20^5 - 3.0752*W20^4 + 3.1771*W20^3 + 0.0649*W20^2 - 0.7917*W20 - 0.1795</f>
        <v>-0.26637239524166823</v>
      </c>
      <c r="AD26" s="14" t="s">
        <v>28</v>
      </c>
      <c r="AE26" s="15">
        <f xml:space="preserve"> -0.266*AF20^6 + 1.8555*AF20^5 - 3.4393*AF20^4 - 1.4822*AF20^3 + 8.492*AF20^2 - 1.321*AF20 - 0.0869</f>
        <v>0.44093153556180975</v>
      </c>
      <c r="AI26" s="14" t="s">
        <v>30</v>
      </c>
      <c r="AJ26" s="15">
        <f xml:space="preserve"> -0.129*AJ20^6 + 1.0756*AJ20^5 - 3.0752*AJ20^4 + 3.1771*AJ20^3 + 0.0649*AJ20^2 - 0.7917*AJ20 - 0.1795</f>
        <v>-0.26597264109048258</v>
      </c>
      <c r="AQ26" s="14" t="s">
        <v>28</v>
      </c>
      <c r="AR26" s="15">
        <f xml:space="preserve"> -0.266*AS20^6 + 1.8555*AS20^5 - 3.4393*AS20^4 - 1.4822*AS20^3 + 8.492*AS20^2 - 1.321*AS20 - 0.0869</f>
        <v>0.44811637446367225</v>
      </c>
      <c r="AV26" s="14" t="s">
        <v>30</v>
      </c>
      <c r="AW26" s="15">
        <f xml:space="preserve"> -0.129*AW20^6 + 1.0756*AW20^5 - 3.0752*AW20^4 + 3.1771*AW20^3 + 0.0649*AW20^2 - 0.7917*AW20 - 0.1795</f>
        <v>-0.26470230857822336</v>
      </c>
      <c r="BD26" s="14" t="s">
        <v>28</v>
      </c>
      <c r="BE26" s="15">
        <f xml:space="preserve"> -0.266*BF20^6 + 1.8555*BF20^5 - 3.4393*BF20^4 - 1.4822*BF20^3 + 8.492*BF20^2 - 1.321*BF20 - 0.0869</f>
        <v>0.45571777822939374</v>
      </c>
      <c r="BI26" s="14" t="s">
        <v>30</v>
      </c>
      <c r="BJ26" s="15">
        <f xml:space="preserve"> -0.129*BJ20^6 + 1.0756*BJ20^5 - 3.0752*BJ20^4 + 3.1771*BJ20^3 + 0.0649*BJ20^2 - 0.7917*BJ20 - 0.1795</f>
        <v>-0.26335788520076908</v>
      </c>
    </row>
    <row r="29" spans="1:65" x14ac:dyDescent="0.35">
      <c r="B29" s="11" t="s">
        <v>31</v>
      </c>
      <c r="C29" s="12">
        <f>(I29+I30)*L4</f>
        <v>5.6630539318348356</v>
      </c>
      <c r="H29" s="11" t="s">
        <v>42</v>
      </c>
      <c r="I29" s="13">
        <f>C26*1.2*I6^2*I4*I3/2</f>
        <v>0.11170721438941895</v>
      </c>
      <c r="Q29" s="19" t="s">
        <v>31</v>
      </c>
      <c r="R29" s="12">
        <f>(X29+X30)*Q6</f>
        <v>5.8898481338669972</v>
      </c>
      <c r="W29" s="19" t="s">
        <v>42</v>
      </c>
      <c r="X29" s="13">
        <f>R26*1.2*I$6^2*I$4*I$3/2</f>
        <v>0.11316164091053016</v>
      </c>
      <c r="AD29" s="19" t="s">
        <v>31</v>
      </c>
      <c r="AE29" s="12">
        <f>(AK29+AK30)*AD6</f>
        <v>5.9808201443904778</v>
      </c>
      <c r="AJ29" s="19" t="s">
        <v>42</v>
      </c>
      <c r="AK29" s="13">
        <f>AE26*1.2*I$6^2*I$4*I$3/2</f>
        <v>0.11374502419880921</v>
      </c>
      <c r="AQ29" s="19" t="s">
        <v>31</v>
      </c>
      <c r="AR29" s="12">
        <f>(AX29+AX30)*AQ6</f>
        <v>6.2698529464704036</v>
      </c>
      <c r="AW29" s="19" t="s">
        <v>42</v>
      </c>
      <c r="AX29" s="13">
        <f>AR26*1.2*I$6^2*I$4*I$3/2</f>
        <v>0.11559846313171659</v>
      </c>
      <c r="BD29" s="19" t="s">
        <v>31</v>
      </c>
      <c r="BE29" s="12">
        <f>(BK29+BK30)*BD6</f>
        <v>6.5756583949319518</v>
      </c>
      <c r="BJ29" s="19" t="s">
        <v>42</v>
      </c>
      <c r="BK29" s="13">
        <f>BE26*1.2*I$6^2*I$4*I$3/2</f>
        <v>0.11755936133369087</v>
      </c>
    </row>
    <row r="30" spans="1:65" x14ac:dyDescent="0.35">
      <c r="B30" s="11" t="s">
        <v>32</v>
      </c>
      <c r="C30" s="12">
        <f>(E20+I20)*D5/2</f>
        <v>32.922160749506787</v>
      </c>
      <c r="H30" s="11" t="s">
        <v>43</v>
      </c>
      <c r="I30" s="13">
        <f>H26*1.2*I6^2*I4*I3/2</f>
        <v>-6.8971868085264745E-2</v>
      </c>
      <c r="Q30" s="19" t="s">
        <v>32</v>
      </c>
      <c r="R30" s="12">
        <f>(T20+X20)*Q5/2</f>
        <v>34.017628593569043</v>
      </c>
      <c r="W30" s="19" t="s">
        <v>43</v>
      </c>
      <c r="X30" s="13">
        <f>W26*1.2*I$6^2*I$4*I$3/2</f>
        <v>-6.8714827811201265E-2</v>
      </c>
      <c r="AD30" s="19" t="s">
        <v>32</v>
      </c>
      <c r="AE30" s="12">
        <f>(AG20+AK20)*AD5/2</f>
        <v>34.517705540596339</v>
      </c>
      <c r="AJ30" s="19" t="s">
        <v>43</v>
      </c>
      <c r="AK30" s="13">
        <f>AJ26*1.2*I$6^2*I$4*I$3/2</f>
        <v>-6.8611705122228125E-2</v>
      </c>
      <c r="AQ30" s="19" t="s">
        <v>32</v>
      </c>
      <c r="AR30" s="12">
        <f>(AT20+AX20)*AQ5/2</f>
        <v>35.729990309147219</v>
      </c>
      <c r="AW30" s="19" t="s">
        <v>43</v>
      </c>
      <c r="AX30" s="13">
        <f>AW26*1.2*I$6^2*I$4*I$3/2</f>
        <v>-6.8284003448172648E-2</v>
      </c>
      <c r="BD30" s="19" t="s">
        <v>32</v>
      </c>
      <c r="BE30" s="12">
        <f>(BG20+BK20)*BD5/2</f>
        <v>37.279153591110806</v>
      </c>
      <c r="BJ30" s="19" t="s">
        <v>43</v>
      </c>
      <c r="BK30" s="13">
        <f>BJ26*1.2*I$6^2*I$4*I$3/2</f>
        <v>-6.7937188903807746E-2</v>
      </c>
    </row>
    <row r="31" spans="1:65" x14ac:dyDescent="0.35">
      <c r="B31" s="11" t="s">
        <v>33</v>
      </c>
      <c r="C31" s="13">
        <f>C29/C30</f>
        <v>0.1720134342008422</v>
      </c>
      <c r="Q31" s="19" t="s">
        <v>33</v>
      </c>
      <c r="R31" s="13">
        <f>R29/R30</f>
        <v>0.17314105589889531</v>
      </c>
      <c r="AD31" s="19" t="s">
        <v>33</v>
      </c>
      <c r="AE31" s="13">
        <f>AE29/AE30</f>
        <v>0.17326818369652131</v>
      </c>
      <c r="AQ31" s="19" t="s">
        <v>33</v>
      </c>
      <c r="AR31" s="13">
        <f>AR29/AR30</f>
        <v>0.17547871947967647</v>
      </c>
      <c r="BD31" s="19" t="s">
        <v>33</v>
      </c>
      <c r="BE31" s="13">
        <f>BE29/BE30</f>
        <v>0.17638969132871929</v>
      </c>
    </row>
  </sheetData>
  <mergeCells count="21">
    <mergeCell ref="G5:H5"/>
    <mergeCell ref="G6:H6"/>
    <mergeCell ref="B2:C2"/>
    <mergeCell ref="B3:C3"/>
    <mergeCell ref="B4:C4"/>
    <mergeCell ref="B5:C5"/>
    <mergeCell ref="G2:H2"/>
    <mergeCell ref="G3:H3"/>
    <mergeCell ref="G4:H4"/>
    <mergeCell ref="Q8:T8"/>
    <mergeCell ref="V8:Z8"/>
    <mergeCell ref="B8:E8"/>
    <mergeCell ref="G8:K8"/>
    <mergeCell ref="B25:E25"/>
    <mergeCell ref="G25:K25"/>
    <mergeCell ref="BI8:BM8"/>
    <mergeCell ref="AD8:AG8"/>
    <mergeCell ref="AI8:AM8"/>
    <mergeCell ref="AQ8:AT8"/>
    <mergeCell ref="AV8:AZ8"/>
    <mergeCell ref="BD8:BG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AU1" workbookViewId="0">
      <selection activeCell="BH6" sqref="BH6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0.6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9.7158323616068305</v>
      </c>
      <c r="R3" t="s">
        <v>63</v>
      </c>
      <c r="T3" t="s">
        <v>59</v>
      </c>
      <c r="U3">
        <f>((U2/2)-Q2*TAN(X1*PI()/180))*2</f>
        <v>198.00544150755647</v>
      </c>
      <c r="V3" t="s">
        <v>56</v>
      </c>
      <c r="AC3" s="21" t="s">
        <v>66</v>
      </c>
      <c r="AD3">
        <f>AH7+AH6</f>
        <v>14.123622452171267</v>
      </c>
      <c r="AE3" t="s">
        <v>63</v>
      </c>
      <c r="AG3" t="s">
        <v>59</v>
      </c>
      <c r="AH3">
        <f>((AH2/2)-AD2*TAN(AK1*PI()/180))*2</f>
        <v>187.50680188444559</v>
      </c>
      <c r="AI3" t="s">
        <v>56</v>
      </c>
      <c r="AP3" s="21" t="s">
        <v>66</v>
      </c>
      <c r="AQ3">
        <f>AU7+AU6</f>
        <v>24.922492987198314</v>
      </c>
      <c r="AR3" t="s">
        <v>63</v>
      </c>
      <c r="AT3" t="s">
        <v>59</v>
      </c>
      <c r="AU3">
        <f>((AU2/2)-AQ2*TAN(AX1*PI()/180))*2</f>
        <v>170.00906917926079</v>
      </c>
      <c r="AV3" t="s">
        <v>56</v>
      </c>
      <c r="BC3" s="21" t="s">
        <v>66</v>
      </c>
      <c r="BD3">
        <f>BH7+BH6</f>
        <v>38.584806982102684</v>
      </c>
      <c r="BE3" t="s">
        <v>63</v>
      </c>
      <c r="BG3" t="s">
        <v>59</v>
      </c>
      <c r="BH3">
        <f>((BH2/2)-BD2*TAN(BK1*PI()/180))*2</f>
        <v>156.01088301511294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106.23247408308194</v>
      </c>
      <c r="P4" s="21" t="s">
        <v>67</v>
      </c>
      <c r="Q4">
        <f>U7-U6</f>
        <v>5.5670766812693735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8.0926971855998158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14.280344121250881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22.108716083880488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4.8713252386034203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5.4320945999372166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6.607804701126704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7.8467820112988873</v>
      </c>
      <c r="BI5" t="s">
        <v>12</v>
      </c>
    </row>
    <row r="6" spans="1:65" x14ac:dyDescent="0.35">
      <c r="G6" s="27" t="s">
        <v>35</v>
      </c>
      <c r="H6" s="27"/>
      <c r="I6">
        <f>I5/L2</f>
        <v>10.835712356474357</v>
      </c>
      <c r="J6" t="s">
        <v>12</v>
      </c>
      <c r="Q6">
        <f>L4</f>
        <v>106.23247408308194</v>
      </c>
      <c r="T6" t="s">
        <v>62</v>
      </c>
      <c r="U6">
        <f>Q2*Q5*Q5*0.19*(U2^4-U3^4)/(4*(U2-U3)*U2^(4)*U3^(4)*(2*9.81*PI()*PI()/16))*10^12*1.2*9.81</f>
        <v>2.0743778401687285</v>
      </c>
      <c r="V6" t="s">
        <v>63</v>
      </c>
      <c r="AD6">
        <f>L4</f>
        <v>106.23247408308194</v>
      </c>
      <c r="AG6" t="s">
        <v>62</v>
      </c>
      <c r="AH6">
        <f>AD2*AD5*AD5*0.19*(AH2^4-AH3^4)/(4*(AH2-AH3)*AH2^(4)*AH3^(4)*(2*9.81*PI()*PI()/16))*10^12*1.2*9.81</f>
        <v>3.0154626332857251</v>
      </c>
      <c r="AI6" t="s">
        <v>63</v>
      </c>
      <c r="AQ6">
        <f>L4</f>
        <v>106.23247408308194</v>
      </c>
      <c r="AT6" t="s">
        <v>62</v>
      </c>
      <c r="AU6">
        <f>AQ2*AQ5*AQ5*0.19*(AU2^4-AU3^4)/(4*(AU2-AU3)*AU2^(4)*AU3^(4)*(2*9.81*PI()*PI()/16))*10^12*1.2*9.81</f>
        <v>5.3210744329737176</v>
      </c>
      <c r="AV6" t="s">
        <v>63</v>
      </c>
      <c r="BD6">
        <f>L4</f>
        <v>106.23247408308194</v>
      </c>
      <c r="BG6" t="s">
        <v>62</v>
      </c>
      <c r="BH6">
        <f>BD2*BD5*BD5*0.19*(BH2^4-BH3^4)/(4*(BH2-BH3)*BH2^(4)*BH3^(4)*(2*9.81*PI()*PI()/16))*10^12*1.2*9.81</f>
        <v>8.2380454491110964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7.641454521438102</v>
      </c>
      <c r="V7" t="s">
        <v>63</v>
      </c>
      <c r="AG7" t="s">
        <v>64</v>
      </c>
      <c r="AH7">
        <f>(AH5^2-AH4^2)*1.2/2</f>
        <v>11.108159818885541</v>
      </c>
      <c r="AI7" t="s">
        <v>63</v>
      </c>
      <c r="AT7" t="s">
        <v>64</v>
      </c>
      <c r="AU7">
        <f>(AU5^2-AU4^2)*1.2/2</f>
        <v>19.601418554224598</v>
      </c>
      <c r="AV7" t="s">
        <v>63</v>
      </c>
      <c r="BG7" t="s">
        <v>64</v>
      </c>
      <c r="BH7">
        <f>(BH5^2-BH4^2)*1.2/2</f>
        <v>30.346761532991586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2.3116797804038165</v>
      </c>
      <c r="F10" s="3" t="s">
        <v>22</v>
      </c>
      <c r="G10" s="8">
        <f>G20</f>
        <v>2.6470282435872177</v>
      </c>
      <c r="H10" s="3"/>
      <c r="P10" s="21" t="s">
        <v>16</v>
      </c>
      <c r="Q10" s="10">
        <f>R20</f>
        <v>2.3195267744788213</v>
      </c>
      <c r="U10" s="21" t="s">
        <v>22</v>
      </c>
      <c r="V10" s="9">
        <f>V20</f>
        <v>2.6322700875699594</v>
      </c>
      <c r="W10" s="22"/>
      <c r="AC10" s="21" t="s">
        <v>16</v>
      </c>
      <c r="AD10" s="10">
        <f>AE20</f>
        <v>2.3273790931130596</v>
      </c>
      <c r="AH10" s="21" t="s">
        <v>22</v>
      </c>
      <c r="AI10" s="9">
        <f>AI20</f>
        <v>2.6175401594655314</v>
      </c>
      <c r="AJ10" s="22"/>
      <c r="AP10" s="21" t="s">
        <v>16</v>
      </c>
      <c r="AQ10" s="10">
        <f>AR20</f>
        <v>2.3470330190125379</v>
      </c>
      <c r="AU10" s="21" t="s">
        <v>22</v>
      </c>
      <c r="AV10" s="9">
        <f>AV20</f>
        <v>2.5808401758560229</v>
      </c>
      <c r="AW10" s="22"/>
      <c r="BC10" s="21" t="s">
        <v>16</v>
      </c>
      <c r="BD10" s="10">
        <f>BE20</f>
        <v>2.3730262467380414</v>
      </c>
      <c r="BH10" s="21" t="s">
        <v>22</v>
      </c>
      <c r="BI10" s="9">
        <f>BI20</f>
        <v>2.5326737219359061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0.6</v>
      </c>
      <c r="B15">
        <v>10.83571236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49.32329766007976</v>
      </c>
      <c r="G15">
        <f t="shared" ref="G15:G20" si="2" xml:space="preserve"> 0.9808*H15^6 - 9.1296*H15^5 + 32.097*H15^4 - 52.719*H15^3 + 35.366*H15^2 + 6.8355*H15 + 0.7557</f>
        <v>6.506657452799999</v>
      </c>
      <c r="H15">
        <f t="shared" ref="H15:H20" si="3">A15-D15</f>
        <v>0.39999999999999997</v>
      </c>
      <c r="I15">
        <f t="shared" ref="I15:I20" si="4">1.2*B15^2*G15*(H15^2+1)/2</f>
        <v>531.71892626868816</v>
      </c>
      <c r="K15">
        <f t="shared" ref="K15:K20" si="5">E15-I15</f>
        <v>-482.39562860860838</v>
      </c>
      <c r="P15">
        <v>0.6</v>
      </c>
      <c r="Q15">
        <v>10.83571236</v>
      </c>
      <c r="R15" s="12">
        <f t="shared" ref="R15:R20" si="6" xml:space="preserve"> -0.3078*S15^6 + 2.2651*S15^5 - 4.751*S15^4 + 0.2832*S15^3 + 5.9876*S15^2 + 3.6672*S15 - 0.2951</f>
        <v>0.67321313279999995</v>
      </c>
      <c r="S15">
        <v>0.2</v>
      </c>
      <c r="T15" s="12">
        <f>(1.2*Q15^2*R15*(S15^2+1)/2) + Q$4</f>
        <v>54.89037434134913</v>
      </c>
      <c r="V15" s="12">
        <f t="shared" ref="V15:V20" si="7" xml:space="preserve"> 0.9808*W15^6 - 9.1296*W15^5 + 32.097*W15^4 - 52.719*W15^3 + 35.366*W15^2 + 6.8355*W15 + 0.7557</f>
        <v>6.506657452799999</v>
      </c>
      <c r="W15" s="12">
        <f t="shared" ref="W15:W20" si="8">P15-S15</f>
        <v>0.39999999999999997</v>
      </c>
      <c r="X15" s="12">
        <f>1.2*Q15^2*V15*(W15^2+1)/2 + Q$3</f>
        <v>541.43475863029505</v>
      </c>
      <c r="Y15" s="12"/>
      <c r="Z15" s="12">
        <f t="shared" ref="Z15:Z20" si="9">T15-X15</f>
        <v>-486.54438428894593</v>
      </c>
      <c r="AC15">
        <v>0.6</v>
      </c>
      <c r="AD15">
        <v>10.83571236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57.415994845679577</v>
      </c>
      <c r="AI15" s="12">
        <f t="shared" ref="AI15:AI20" si="11" xml:space="preserve"> 0.9808*AJ15^6 - 9.1296*AJ15^5 + 32.097*AJ15^4 - 52.719*AJ15^3 + 35.366*AJ15^2 + 6.8355*AJ15 + 0.7557</f>
        <v>6.506657452799999</v>
      </c>
      <c r="AJ15" s="12">
        <f t="shared" ref="AJ15:AJ20" si="12">AC15-AF15</f>
        <v>0.39999999999999997</v>
      </c>
      <c r="AK15" s="12">
        <f>1.2*AD15^2*AI15*(AJ15^2+1)/2 + AD$3</f>
        <v>545.84254872085944</v>
      </c>
      <c r="AL15" s="12"/>
      <c r="AM15" s="12">
        <f t="shared" ref="AM15:AM20" si="13">AG15-AK15</f>
        <v>-488.42655387517988</v>
      </c>
      <c r="AP15">
        <v>0.6</v>
      </c>
      <c r="AQ15">
        <v>10.83571236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63.603641781330637</v>
      </c>
      <c r="AV15" s="12">
        <f t="shared" ref="AV15:AV20" si="15" xml:space="preserve"> 0.9808*AW15^6 - 9.1296*AW15^5 + 32.097*AW15^4 - 52.719*AW15^3 + 35.366*AW15^2 + 6.8355*AW15 + 0.7557</f>
        <v>6.506657452799999</v>
      </c>
      <c r="AW15" s="12">
        <f t="shared" ref="AW15:AW20" si="16">AP15-AS15</f>
        <v>0.39999999999999997</v>
      </c>
      <c r="AX15" s="12">
        <f>1.2*AQ15^2*AV15*(AW15^2+1)/2 + AQ$3</f>
        <v>556.64141925588649</v>
      </c>
      <c r="AY15" s="12"/>
      <c r="AZ15" s="12">
        <f t="shared" ref="AZ15:AZ20" si="17">AT15-AX15</f>
        <v>-493.03777747455587</v>
      </c>
      <c r="BC15">
        <v>0.6</v>
      </c>
      <c r="BD15">
        <v>10.83571236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71.432013743960255</v>
      </c>
      <c r="BI15" s="12">
        <f t="shared" ref="BI15:BI20" si="19" xml:space="preserve"> 0.9808*BJ15^6 - 9.1296*BJ15^5 + 32.097*BJ15^4 - 52.719*BJ15^3 + 35.366*BJ15^2 + 6.8355*BJ15 + 0.7557</f>
        <v>6.506657452799999</v>
      </c>
      <c r="BJ15" s="12">
        <f t="shared" ref="BJ15:BJ20" si="20">BC15-BF15</f>
        <v>0.39999999999999997</v>
      </c>
      <c r="BK15" s="12">
        <f>1.2*BD15^2*BI15*(BJ15^2+1)/2 + BD$3</f>
        <v>570.30373325079086</v>
      </c>
      <c r="BL15" s="12"/>
      <c r="BM15" s="12">
        <f t="shared" ref="BM15:BM20" si="21">BG15-BK15</f>
        <v>-498.87171950683057</v>
      </c>
    </row>
    <row r="16" spans="1:65" x14ac:dyDescent="0.35">
      <c r="A16">
        <v>0.6</v>
      </c>
      <c r="B16">
        <v>10.83571236</v>
      </c>
      <c r="C16">
        <f t="shared" si="0"/>
        <v>1.6740794179968745</v>
      </c>
      <c r="D16">
        <v>0.35</v>
      </c>
      <c r="E16">
        <f t="shared" si="1"/>
        <v>132.3818947966443</v>
      </c>
      <c r="G16">
        <f t="shared" si="2"/>
        <v>3.967918359375</v>
      </c>
      <c r="H16">
        <f t="shared" si="3"/>
        <v>0.25</v>
      </c>
      <c r="I16">
        <f t="shared" si="4"/>
        <v>297.00095982966224</v>
      </c>
      <c r="K16">
        <f t="shared" si="5"/>
        <v>-164.61906503301793</v>
      </c>
      <c r="P16">
        <v>0.6</v>
      </c>
      <c r="Q16">
        <v>10.83571236</v>
      </c>
      <c r="R16" s="12">
        <f t="shared" si="6"/>
        <v>1.6740794179968745</v>
      </c>
      <c r="S16">
        <v>0.35</v>
      </c>
      <c r="T16" s="12">
        <f t="shared" ref="T16:T20" si="22">(1.2*Q16^2*R16*(S16^2+1)/2) + Q$4</f>
        <v>137.94897147791369</v>
      </c>
      <c r="V16" s="12">
        <f t="shared" si="7"/>
        <v>3.967918359375</v>
      </c>
      <c r="W16" s="12">
        <f t="shared" si="8"/>
        <v>0.25</v>
      </c>
      <c r="X16" s="12">
        <f t="shared" ref="X16:X20" si="23">1.2*Q16^2*V16*(W16^2+1)/2 + Q$3</f>
        <v>306.71679219126906</v>
      </c>
      <c r="Y16" s="12"/>
      <c r="Z16" s="12">
        <f t="shared" si="9"/>
        <v>-168.76782071335538</v>
      </c>
      <c r="AC16">
        <v>0.6</v>
      </c>
      <c r="AD16">
        <v>10.83571236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92.36772549085434</v>
      </c>
      <c r="AI16" s="12">
        <f t="shared" si="11"/>
        <v>5.3143923837607145</v>
      </c>
      <c r="AJ16" s="12">
        <f t="shared" si="12"/>
        <v>0.32999999999999996</v>
      </c>
      <c r="AK16" s="12">
        <f t="shared" ref="AK16:AK20" si="25">1.2*AD16^2*AI16*(AJ16^2+1)/2 + AD$3</f>
        <v>429.28045204901781</v>
      </c>
      <c r="AL16" s="12"/>
      <c r="AM16" s="12">
        <f t="shared" si="13"/>
        <v>-336.91272655816346</v>
      </c>
      <c r="AP16">
        <v>0.6</v>
      </c>
      <c r="AQ16">
        <v>10.83571236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98.5553724265054</v>
      </c>
      <c r="AV16" s="12">
        <f t="shared" si="15"/>
        <v>5.3143923837607145</v>
      </c>
      <c r="AW16" s="12">
        <f t="shared" si="16"/>
        <v>0.32999999999999996</v>
      </c>
      <c r="AX16" s="12">
        <f t="shared" ref="AX16:AX20" si="27">1.2*AQ16^2*AV16*(AW16^2+1)/2 + AQ$3</f>
        <v>440.07932258404486</v>
      </c>
      <c r="AY16" s="12"/>
      <c r="AZ16" s="12">
        <f t="shared" si="17"/>
        <v>-341.52395015753945</v>
      </c>
      <c r="BC16">
        <v>0.6</v>
      </c>
      <c r="BD16">
        <v>10.83571236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106.38374438913502</v>
      </c>
      <c r="BI16" s="12">
        <f t="shared" si="19"/>
        <v>5.3143923837607145</v>
      </c>
      <c r="BJ16" s="12">
        <f t="shared" si="20"/>
        <v>0.32999999999999996</v>
      </c>
      <c r="BK16" s="12">
        <f t="shared" ref="BK16:BK20" si="29">1.2*BD16^2*BI16*(BJ16^2+1)/2 + BD$3</f>
        <v>453.74163657894923</v>
      </c>
      <c r="BL16" s="12"/>
      <c r="BM16" s="12">
        <f t="shared" si="21"/>
        <v>-347.35789218981421</v>
      </c>
    </row>
    <row r="17" spans="1:65" x14ac:dyDescent="0.35">
      <c r="A17">
        <v>0.6</v>
      </c>
      <c r="B17">
        <v>10.83571236</v>
      </c>
      <c r="C17">
        <f t="shared" si="0"/>
        <v>2.8398374999999993</v>
      </c>
      <c r="D17">
        <v>0.5</v>
      </c>
      <c r="E17">
        <f t="shared" si="1"/>
        <v>250.07466113441512</v>
      </c>
      <c r="G17">
        <f t="shared" si="2"/>
        <v>1.7433103847999996</v>
      </c>
      <c r="H17">
        <f t="shared" si="3"/>
        <v>9.9999999999999978E-2</v>
      </c>
      <c r="I17">
        <f t="shared" si="4"/>
        <v>124.04014842913412</v>
      </c>
      <c r="K17">
        <f t="shared" si="5"/>
        <v>126.034512705281</v>
      </c>
      <c r="P17">
        <v>0.6</v>
      </c>
      <c r="Q17">
        <v>10.83571236</v>
      </c>
      <c r="R17" s="12">
        <f t="shared" si="6"/>
        <v>2.8398374999999993</v>
      </c>
      <c r="S17">
        <v>0.5</v>
      </c>
      <c r="T17" s="12">
        <f t="shared" si="22"/>
        <v>255.64173781568451</v>
      </c>
      <c r="V17" s="12">
        <f t="shared" si="7"/>
        <v>1.7433103847999996</v>
      </c>
      <c r="W17" s="12">
        <f t="shared" si="8"/>
        <v>9.9999999999999978E-2</v>
      </c>
      <c r="X17" s="12">
        <f t="shared" si="23"/>
        <v>133.75598079074095</v>
      </c>
      <c r="Y17" s="12"/>
      <c r="Z17" s="12">
        <f t="shared" si="9"/>
        <v>121.88575702494356</v>
      </c>
      <c r="AC17">
        <v>0.6</v>
      </c>
      <c r="AD17">
        <v>10.83571236</v>
      </c>
      <c r="AE17" s="12">
        <f t="shared" si="10"/>
        <v>1.3183871067999997</v>
      </c>
      <c r="AF17" s="12">
        <v>0.3</v>
      </c>
      <c r="AG17" s="12">
        <f t="shared" si="24"/>
        <v>109.32884968655701</v>
      </c>
      <c r="AI17" s="12">
        <f t="shared" si="11"/>
        <v>4.8043927751999993</v>
      </c>
      <c r="AJ17" s="12">
        <f t="shared" si="12"/>
        <v>0.3</v>
      </c>
      <c r="AK17" s="12">
        <f t="shared" si="25"/>
        <v>383.04276399716514</v>
      </c>
      <c r="AL17" s="12"/>
      <c r="AM17" s="12">
        <f t="shared" si="13"/>
        <v>-273.71391431060812</v>
      </c>
      <c r="AP17">
        <v>0.6</v>
      </c>
      <c r="AQ17">
        <v>10.83571236</v>
      </c>
      <c r="AR17" s="12">
        <f t="shared" si="14"/>
        <v>1.3183871067999997</v>
      </c>
      <c r="AS17" s="12">
        <v>0.3</v>
      </c>
      <c r="AT17" s="12">
        <f t="shared" si="26"/>
        <v>115.51649662220807</v>
      </c>
      <c r="AV17" s="12">
        <f t="shared" si="15"/>
        <v>4.8043927751999993</v>
      </c>
      <c r="AW17" s="12">
        <f t="shared" si="16"/>
        <v>0.3</v>
      </c>
      <c r="AX17" s="12">
        <f t="shared" si="27"/>
        <v>393.84163453219219</v>
      </c>
      <c r="AY17" s="12"/>
      <c r="AZ17" s="12">
        <f t="shared" si="17"/>
        <v>-278.32513790998411</v>
      </c>
      <c r="BC17">
        <v>0.6</v>
      </c>
      <c r="BD17">
        <v>10.83571236</v>
      </c>
      <c r="BE17" s="12">
        <f t="shared" si="18"/>
        <v>1.3183871067999997</v>
      </c>
      <c r="BF17" s="12">
        <v>0.3</v>
      </c>
      <c r="BG17" s="12">
        <f t="shared" si="28"/>
        <v>123.34486858483768</v>
      </c>
      <c r="BI17" s="12">
        <f t="shared" si="19"/>
        <v>4.8043927751999993</v>
      </c>
      <c r="BJ17" s="12">
        <f t="shared" si="20"/>
        <v>0.3</v>
      </c>
      <c r="BK17" s="12">
        <f t="shared" si="29"/>
        <v>407.50394852709655</v>
      </c>
      <c r="BL17" s="12"/>
      <c r="BM17" s="12">
        <f t="shared" si="21"/>
        <v>-284.15907994225887</v>
      </c>
    </row>
    <row r="18" spans="1:65" x14ac:dyDescent="0.35">
      <c r="A18">
        <v>0.6</v>
      </c>
      <c r="B18">
        <v>10.83571236</v>
      </c>
      <c r="C18">
        <f t="shared" si="0"/>
        <v>2.0482290751999996</v>
      </c>
      <c r="D18">
        <v>0.4</v>
      </c>
      <c r="E18">
        <f t="shared" si="1"/>
        <v>167.37966805813474</v>
      </c>
      <c r="G18">
        <f t="shared" si="2"/>
        <v>3.1641844991999992</v>
      </c>
      <c r="H18">
        <f t="shared" si="3"/>
        <v>0.19999999999999996</v>
      </c>
      <c r="I18">
        <f t="shared" si="4"/>
        <v>231.82556355717603</v>
      </c>
      <c r="K18">
        <f t="shared" si="5"/>
        <v>-64.445895499041285</v>
      </c>
      <c r="P18">
        <v>0.6</v>
      </c>
      <c r="Q18">
        <v>10.83571236</v>
      </c>
      <c r="R18" s="12">
        <f t="shared" si="6"/>
        <v>2.0482290751999996</v>
      </c>
      <c r="S18">
        <v>0.4</v>
      </c>
      <c r="T18" s="12">
        <f t="shared" si="22"/>
        <v>172.94674473940412</v>
      </c>
      <c r="V18" s="12">
        <f t="shared" si="7"/>
        <v>3.1641844991999992</v>
      </c>
      <c r="W18" s="12">
        <f t="shared" si="8"/>
        <v>0.19999999999999996</v>
      </c>
      <c r="X18" s="12">
        <f t="shared" si="23"/>
        <v>241.54139591878285</v>
      </c>
      <c r="Y18" s="12"/>
      <c r="Z18" s="12">
        <f t="shared" si="9"/>
        <v>-68.594651179378729</v>
      </c>
      <c r="AC18">
        <v>0.6</v>
      </c>
      <c r="AD18">
        <v>10.83571236</v>
      </c>
      <c r="AE18" s="12">
        <f t="shared" si="10"/>
        <v>1.6740794179968745</v>
      </c>
      <c r="AF18" s="12">
        <v>0.35</v>
      </c>
      <c r="AG18" s="12">
        <f t="shared" si="24"/>
        <v>140.47459198224411</v>
      </c>
      <c r="AI18" s="12">
        <f t="shared" si="11"/>
        <v>3.967918359375</v>
      </c>
      <c r="AJ18" s="12">
        <f t="shared" si="12"/>
        <v>0.25</v>
      </c>
      <c r="AK18" s="12">
        <f t="shared" si="25"/>
        <v>311.12458228183351</v>
      </c>
      <c r="AL18" s="12"/>
      <c r="AM18" s="12">
        <f t="shared" si="13"/>
        <v>-170.6499902995894</v>
      </c>
      <c r="AP18">
        <v>0.6</v>
      </c>
      <c r="AQ18">
        <v>10.83571236</v>
      </c>
      <c r="AR18" s="12">
        <f t="shared" si="14"/>
        <v>1.6740794179968745</v>
      </c>
      <c r="AS18" s="12">
        <v>0.35</v>
      </c>
      <c r="AT18" s="12">
        <f t="shared" si="26"/>
        <v>146.66223891789519</v>
      </c>
      <c r="AV18" s="12">
        <f t="shared" si="15"/>
        <v>3.967918359375</v>
      </c>
      <c r="AW18" s="12">
        <f t="shared" si="16"/>
        <v>0.25</v>
      </c>
      <c r="AX18" s="12">
        <f t="shared" si="27"/>
        <v>321.92345281686056</v>
      </c>
      <c r="AY18" s="12"/>
      <c r="AZ18" s="12">
        <f t="shared" si="17"/>
        <v>-175.26121389896537</v>
      </c>
      <c r="BC18">
        <v>0.6</v>
      </c>
      <c r="BD18">
        <v>10.83571236</v>
      </c>
      <c r="BE18" s="12">
        <f t="shared" si="18"/>
        <v>1.6740794179968745</v>
      </c>
      <c r="BF18" s="12">
        <v>0.35</v>
      </c>
      <c r="BG18" s="12">
        <f t="shared" si="28"/>
        <v>154.4906108805248</v>
      </c>
      <c r="BI18" s="12">
        <f t="shared" si="19"/>
        <v>3.967918359375</v>
      </c>
      <c r="BJ18" s="12">
        <f t="shared" si="20"/>
        <v>0.25</v>
      </c>
      <c r="BK18" s="12">
        <f t="shared" si="29"/>
        <v>335.58576681176493</v>
      </c>
      <c r="BL18" s="12"/>
      <c r="BM18" s="12">
        <f t="shared" si="21"/>
        <v>-181.09515593124013</v>
      </c>
    </row>
    <row r="19" spans="1:65" x14ac:dyDescent="0.35">
      <c r="A19">
        <v>0.6</v>
      </c>
      <c r="B19">
        <v>10.83571236</v>
      </c>
      <c r="C19">
        <f t="shared" si="0"/>
        <v>2.4378564727843748</v>
      </c>
      <c r="D19">
        <v>0.45</v>
      </c>
      <c r="E19">
        <f t="shared" si="1"/>
        <v>206.51871043167409</v>
      </c>
      <c r="G19">
        <f t="shared" si="2"/>
        <v>2.4144003741749995</v>
      </c>
      <c r="H19">
        <f t="shared" si="3"/>
        <v>0.14999999999999997</v>
      </c>
      <c r="I19">
        <f t="shared" si="4"/>
        <v>173.91570141923884</v>
      </c>
      <c r="K19">
        <f t="shared" si="5"/>
        <v>32.603009012435251</v>
      </c>
      <c r="P19">
        <v>0.6</v>
      </c>
      <c r="Q19">
        <v>10.83571236</v>
      </c>
      <c r="R19" s="12">
        <f t="shared" si="6"/>
        <v>2.4378564727843748</v>
      </c>
      <c r="S19">
        <v>0.45</v>
      </c>
      <c r="T19" s="12">
        <f t="shared" si="22"/>
        <v>212.08578711294348</v>
      </c>
      <c r="V19" s="12">
        <f t="shared" si="7"/>
        <v>2.4144003741749995</v>
      </c>
      <c r="W19" s="12">
        <f t="shared" si="8"/>
        <v>0.14999999999999997</v>
      </c>
      <c r="X19" s="12">
        <f t="shared" si="23"/>
        <v>183.63153378084567</v>
      </c>
      <c r="Y19" s="12"/>
      <c r="Z19" s="12">
        <f t="shared" si="9"/>
        <v>28.454253332097807</v>
      </c>
      <c r="AC19">
        <v>0.6</v>
      </c>
      <c r="AD19">
        <v>10.83571236</v>
      </c>
      <c r="AE19" s="12">
        <f t="shared" si="10"/>
        <v>1.7475255629627389</v>
      </c>
      <c r="AF19" s="12">
        <v>0.36</v>
      </c>
      <c r="AG19" s="12">
        <f t="shared" si="24"/>
        <v>147.15659796838892</v>
      </c>
      <c r="AI19" s="12">
        <f t="shared" si="11"/>
        <v>3.803922163311821</v>
      </c>
      <c r="AJ19" s="12">
        <f t="shared" si="12"/>
        <v>0.24</v>
      </c>
      <c r="AK19" s="12">
        <f t="shared" si="25"/>
        <v>297.53628499215858</v>
      </c>
      <c r="AL19" s="12"/>
      <c r="AM19" s="12">
        <f t="shared" si="13"/>
        <v>-150.37968702376966</v>
      </c>
      <c r="AP19">
        <v>0.6</v>
      </c>
      <c r="AQ19">
        <v>10.83571236</v>
      </c>
      <c r="AR19" s="12">
        <f t="shared" si="14"/>
        <v>1.7475255629627389</v>
      </c>
      <c r="AS19" s="12">
        <v>0.36</v>
      </c>
      <c r="AT19" s="12">
        <f t="shared" si="26"/>
        <v>153.34424490404001</v>
      </c>
      <c r="AV19" s="12">
        <f t="shared" si="15"/>
        <v>3.803922163311821</v>
      </c>
      <c r="AW19" s="12">
        <f t="shared" si="16"/>
        <v>0.24</v>
      </c>
      <c r="AX19" s="12">
        <f t="shared" si="27"/>
        <v>308.33515552718563</v>
      </c>
      <c r="AY19" s="12"/>
      <c r="AZ19" s="12">
        <f t="shared" si="17"/>
        <v>-154.99091062314562</v>
      </c>
      <c r="BC19">
        <v>0.6</v>
      </c>
      <c r="BD19">
        <v>10.83571236</v>
      </c>
      <c r="BE19" s="12">
        <f t="shared" si="18"/>
        <v>1.7475255629627389</v>
      </c>
      <c r="BF19" s="12">
        <v>0.36</v>
      </c>
      <c r="BG19" s="12">
        <f t="shared" si="28"/>
        <v>161.17261686666961</v>
      </c>
      <c r="BI19" s="12">
        <f t="shared" si="19"/>
        <v>3.803922163311821</v>
      </c>
      <c r="BJ19" s="12">
        <f t="shared" si="20"/>
        <v>0.24</v>
      </c>
      <c r="BK19" s="12">
        <f t="shared" si="29"/>
        <v>321.99746952209</v>
      </c>
      <c r="BL19" s="12"/>
      <c r="BM19" s="12">
        <f t="shared" si="21"/>
        <v>-160.82485265542039</v>
      </c>
    </row>
    <row r="20" spans="1:65" x14ac:dyDescent="0.35">
      <c r="A20" s="2">
        <v>0.6</v>
      </c>
      <c r="B20" s="2">
        <v>10.83571236</v>
      </c>
      <c r="C20" s="2">
        <f t="shared" si="0"/>
        <v>2.3116797804038165</v>
      </c>
      <c r="D20" s="2">
        <v>0.434</v>
      </c>
      <c r="E20" s="2">
        <f t="shared" si="1"/>
        <v>193.52649178652544</v>
      </c>
      <c r="F20" s="2"/>
      <c r="G20" s="2">
        <f t="shared" si="2"/>
        <v>2.6470282435872177</v>
      </c>
      <c r="H20" s="2">
        <f t="shared" si="3"/>
        <v>0.16599999999999998</v>
      </c>
      <c r="I20" s="2">
        <f t="shared" si="4"/>
        <v>191.61533418564278</v>
      </c>
      <c r="K20">
        <f t="shared" si="5"/>
        <v>1.9111576008826603</v>
      </c>
      <c r="P20" s="2">
        <v>0.6</v>
      </c>
      <c r="Q20" s="2">
        <v>10.83571236</v>
      </c>
      <c r="R20" s="18">
        <f t="shared" si="6"/>
        <v>2.3195267744788213</v>
      </c>
      <c r="S20" s="2">
        <v>0.435</v>
      </c>
      <c r="T20" s="18">
        <f t="shared" si="22"/>
        <v>199.89249291988168</v>
      </c>
      <c r="U20" s="2"/>
      <c r="V20" s="18">
        <f t="shared" si="7"/>
        <v>2.6322700875699594</v>
      </c>
      <c r="W20" s="18">
        <f t="shared" si="8"/>
        <v>0.16499999999999998</v>
      </c>
      <c r="X20" s="18">
        <f t="shared" si="23"/>
        <v>200.20146090310226</v>
      </c>
      <c r="Y20" s="12"/>
      <c r="Z20" s="12">
        <f t="shared" si="9"/>
        <v>-0.30896798322058316</v>
      </c>
      <c r="AC20" s="2">
        <v>0.6</v>
      </c>
      <c r="AD20" s="2">
        <v>10.83571236</v>
      </c>
      <c r="AE20" s="18">
        <f t="shared" si="10"/>
        <v>2.3273790931130596</v>
      </c>
      <c r="AF20" s="18">
        <v>0.436</v>
      </c>
      <c r="AG20" s="18">
        <f t="shared" si="24"/>
        <v>203.2187729696181</v>
      </c>
      <c r="AH20" s="2"/>
      <c r="AI20" s="18">
        <f t="shared" si="11"/>
        <v>2.6175401594655314</v>
      </c>
      <c r="AJ20" s="18">
        <f t="shared" si="12"/>
        <v>0.16399999999999998</v>
      </c>
      <c r="AK20" s="18">
        <f t="shared" si="25"/>
        <v>203.48264448402307</v>
      </c>
      <c r="AL20" s="12"/>
      <c r="AM20" s="12">
        <f t="shared" si="13"/>
        <v>-0.26387151440496837</v>
      </c>
      <c r="AP20" s="2">
        <v>0.6</v>
      </c>
      <c r="AQ20" s="2">
        <v>10.83571236</v>
      </c>
      <c r="AR20" s="18">
        <f t="shared" si="14"/>
        <v>2.3470330190125379</v>
      </c>
      <c r="AS20" s="18">
        <v>0.4385</v>
      </c>
      <c r="AT20" s="18">
        <f t="shared" si="26"/>
        <v>211.41567411459974</v>
      </c>
      <c r="AU20" s="2"/>
      <c r="AV20" s="18">
        <f t="shared" si="15"/>
        <v>2.5808401758560229</v>
      </c>
      <c r="AW20" s="18">
        <f t="shared" si="16"/>
        <v>0.16149999999999998</v>
      </c>
      <c r="AX20" s="18">
        <f t="shared" si="27"/>
        <v>211.47860060586936</v>
      </c>
      <c r="AY20" s="12"/>
      <c r="AZ20" s="12">
        <f t="shared" si="17"/>
        <v>-6.2926491269621465E-2</v>
      </c>
      <c r="BC20" s="2">
        <v>0.6</v>
      </c>
      <c r="BD20" s="2">
        <v>10.83571236</v>
      </c>
      <c r="BE20" s="18">
        <f t="shared" si="18"/>
        <v>2.3730262467380414</v>
      </c>
      <c r="BF20" s="18">
        <v>0.44180000000000003</v>
      </c>
      <c r="BG20" s="18">
        <f t="shared" si="28"/>
        <v>221.91294496082912</v>
      </c>
      <c r="BH20" s="2"/>
      <c r="BI20" s="18">
        <f t="shared" si="19"/>
        <v>2.5326737219359061</v>
      </c>
      <c r="BJ20" s="18">
        <f t="shared" si="20"/>
        <v>0.15819999999999995</v>
      </c>
      <c r="BK20" s="18">
        <f t="shared" si="29"/>
        <v>221.47096536419582</v>
      </c>
      <c r="BL20" s="12"/>
      <c r="BM20" s="12">
        <f t="shared" si="21"/>
        <v>0.44197959663330266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0.72291347344708556</v>
      </c>
      <c r="G26" s="3" t="s">
        <v>30</v>
      </c>
      <c r="H26" s="7">
        <f xml:space="preserve"> -0.129*H20^6 + 1.0756*H20^5 - 3.0752*H20^4 + 3.1771*H20^3 + 0.0649*H20^2 - 0.7917*H20 - 0.1795</f>
        <v>-0.29680304163025018</v>
      </c>
      <c r="Q26" s="14" t="s">
        <v>28</v>
      </c>
      <c r="R26" s="15">
        <f xml:space="preserve"> -0.266*S20^6 + 1.8555*S20^5 - 3.4393*S20^4 - 1.4822*S20^3 + 8.492*S20^2 - 1.321*S20 - 0.0869</f>
        <v>0.72731000147120795</v>
      </c>
      <c r="V26" s="14" t="s">
        <v>30</v>
      </c>
      <c r="W26" s="15">
        <f xml:space="preserve"> -0.129*W20^6 + 1.0756*W20^5 - 3.0752*W20^4 + 3.1771*W20^3 + 0.0649*W20^2 - 0.7917*W20 - 0.1795</f>
        <v>-0.29624206659990376</v>
      </c>
      <c r="AD26" s="14" t="s">
        <v>28</v>
      </c>
      <c r="AE26" s="15">
        <f xml:space="preserve"> -0.266*AF20^6 + 1.8555*AF20^5 - 3.4393*AF20^4 - 1.4822*AF20^3 + 8.492*AF20^2 - 1.321*AF20 - 0.0869</f>
        <v>0.73171460423261159</v>
      </c>
      <c r="AI26" s="14" t="s">
        <v>30</v>
      </c>
      <c r="AJ26" s="15">
        <f xml:space="preserve"> -0.129*AJ20^6 + 1.0756*AJ20^5 - 3.0752*AJ20^4 + 3.1771*AJ20^3 + 0.0649*AJ20^2 - 0.7917*AJ20 - 0.1795</f>
        <v>-0.29567872734673173</v>
      </c>
      <c r="AQ26" s="14" t="s">
        <v>28</v>
      </c>
      <c r="AR26" s="15">
        <f xml:space="preserve"> -0.266*AS20^6 + 1.8555*AS20^5 - 3.4393*AS20^4 - 1.4822*AS20^3 + 8.492*AS20^2 - 1.321*AS20 - 0.0869</f>
        <v>0.74276126509969476</v>
      </c>
      <c r="AV26" s="14" t="s">
        <v>30</v>
      </c>
      <c r="AW26" s="15">
        <f xml:space="preserve"> -0.129*AW20^6 + 1.0756*AW20^5 - 3.0752*AW20^4 + 3.1771*AW20^3 + 0.0649*AW20^2 - 0.7917*AW20 - 0.1795</f>
        <v>-0.29426009230367778</v>
      </c>
      <c r="BD26" s="14" t="s">
        <v>28</v>
      </c>
      <c r="BE26" s="15">
        <f xml:space="preserve"> -0.266*BF20^6 + 1.8555*BF20^5 - 3.4393*BF20^4 - 1.4822*BF20^3 + 8.492*BF20^2 - 1.321*BF20 - 0.0869</f>
        <v>0.75741918219747839</v>
      </c>
      <c r="BI26" s="14" t="s">
        <v>30</v>
      </c>
      <c r="BJ26" s="15">
        <f xml:space="preserve"> -0.129*BJ20^6 + 1.0756*BJ20^5 - 3.0752*BJ20^4 + 3.1771*BJ20^3 + 0.0649*BJ20^2 - 0.7917*BJ20 - 0.1795</f>
        <v>-0.2923651814219636</v>
      </c>
    </row>
    <row r="29" spans="1:65" x14ac:dyDescent="0.35">
      <c r="B29" s="3" t="s">
        <v>31</v>
      </c>
      <c r="C29">
        <f>(I29+I30)*L4</f>
        <v>7.5046140332389726</v>
      </c>
      <c r="H29" s="3" t="s">
        <v>42</v>
      </c>
      <c r="I29" s="6">
        <f>C26*1.2*I6^2*I4*L3/2</f>
        <v>0.11984922159045343</v>
      </c>
      <c r="Q29" s="21" t="s">
        <v>31</v>
      </c>
      <c r="R29" s="12">
        <f>(X29+X30)*Q6</f>
        <v>7.5919250780161773</v>
      </c>
      <c r="W29" s="21" t="s">
        <v>42</v>
      </c>
      <c r="X29" s="13">
        <f>R26*1.2*I$6^2*I$4*I$3/2</f>
        <v>0.12057810613991297</v>
      </c>
      <c r="AD29" s="21" t="s">
        <v>31</v>
      </c>
      <c r="AE29" s="12">
        <f>(AK29+AK30)*AD6</f>
        <v>7.6794199727079997</v>
      </c>
      <c r="AJ29" s="21" t="s">
        <v>42</v>
      </c>
      <c r="AK29" s="13">
        <f>AE26*1.2*I$6^2*I$4*I$3/2</f>
        <v>0.12130832937098962</v>
      </c>
      <c r="AQ29" s="21" t="s">
        <v>31</v>
      </c>
      <c r="AR29" s="12">
        <f>(AX29+AX30)*AQ6</f>
        <v>7.8989575095310887</v>
      </c>
      <c r="AW29" s="21" t="s">
        <v>42</v>
      </c>
      <c r="AX29" s="13">
        <f>AR26*1.2*I$6^2*I$4*I$3/2</f>
        <v>0.1231397154977147</v>
      </c>
      <c r="BD29" s="21" t="s">
        <v>31</v>
      </c>
      <c r="BE29" s="12">
        <f>(BK29+BK30)*BD6</f>
        <v>8.1904842497122043</v>
      </c>
      <c r="BJ29" s="21" t="s">
        <v>42</v>
      </c>
      <c r="BK29" s="13">
        <f>BE26*1.2*I$6^2*I$4*I$3/2</f>
        <v>0.12556979879098915</v>
      </c>
    </row>
    <row r="30" spans="1:65" x14ac:dyDescent="0.35">
      <c r="B30" s="3" t="s">
        <v>32</v>
      </c>
      <c r="C30">
        <f>(E20+I20)*D5/2</f>
        <v>28.885636947912616</v>
      </c>
      <c r="H30" s="3" t="s">
        <v>43</v>
      </c>
      <c r="I30" s="6">
        <f>H26*1.2*I6^2*I4*L3/2</f>
        <v>-4.9205907500170745E-2</v>
      </c>
      <c r="Q30" s="21" t="s">
        <v>32</v>
      </c>
      <c r="R30" s="12">
        <f>(T20+X20)*Q5/2</f>
        <v>30.007046536723795</v>
      </c>
      <c r="W30" s="21" t="s">
        <v>43</v>
      </c>
      <c r="X30" s="13">
        <f>W26*1.2*I$6^2*I$4*I$3/2</f>
        <v>-4.9112905469930378E-2</v>
      </c>
      <c r="AD30" s="21" t="s">
        <v>32</v>
      </c>
      <c r="AE30" s="12">
        <f>(AG20+AK20)*AD5/2</f>
        <v>30.502606309023086</v>
      </c>
      <c r="AJ30" s="21" t="s">
        <v>43</v>
      </c>
      <c r="AK30" s="13">
        <f>AJ26*1.2*I$6^2*I$4*I$3/2</f>
        <v>-4.9019511483701185E-2</v>
      </c>
      <c r="AQ30" s="21" t="s">
        <v>32</v>
      </c>
      <c r="AR30" s="12">
        <f>(AT20+AX20)*AQ5/2</f>
        <v>31.717070604035179</v>
      </c>
      <c r="AW30" s="21" t="s">
        <v>43</v>
      </c>
      <c r="AX30" s="13">
        <f>AW26*1.2*I$6^2*I$4*I$3/2</f>
        <v>-4.8784321088341367E-2</v>
      </c>
      <c r="BD30" s="21" t="s">
        <v>32</v>
      </c>
      <c r="BE30" s="12">
        <f>(BG20+BK20)*BD5/2</f>
        <v>33.253793274376868</v>
      </c>
      <c r="BJ30" s="21" t="s">
        <v>43</v>
      </c>
      <c r="BK30" s="13">
        <f>BJ26*1.2*I$6^2*I$4*I$3/2</f>
        <v>-4.8470170636733617E-2</v>
      </c>
    </row>
    <row r="31" spans="1:65" x14ac:dyDescent="0.35">
      <c r="B31" s="3" t="s">
        <v>33</v>
      </c>
      <c r="C31" s="6">
        <f>C29/C30</f>
        <v>0.25980434659521273</v>
      </c>
      <c r="Q31" s="21" t="s">
        <v>33</v>
      </c>
      <c r="R31" s="13">
        <f>R29/R30</f>
        <v>0.25300474236026138</v>
      </c>
      <c r="AD31" s="21" t="s">
        <v>33</v>
      </c>
      <c r="AE31" s="13">
        <f>AE29/AE30</f>
        <v>0.25176274757991163</v>
      </c>
      <c r="AQ31" s="21" t="s">
        <v>33</v>
      </c>
      <c r="AR31" s="13">
        <f>AR29/AR30</f>
        <v>0.24904435873488739</v>
      </c>
      <c r="BD31" s="21" t="s">
        <v>33</v>
      </c>
      <c r="BE31" s="13">
        <f>BE29/BE30</f>
        <v>0.24630225436636846</v>
      </c>
    </row>
  </sheetData>
  <mergeCells count="21">
    <mergeCell ref="AV8:AZ8"/>
    <mergeCell ref="BD8:BG8"/>
    <mergeCell ref="BI8:BM8"/>
    <mergeCell ref="Q8:T8"/>
    <mergeCell ref="V8:Z8"/>
    <mergeCell ref="AD8:AG8"/>
    <mergeCell ref="AI8:AM8"/>
    <mergeCell ref="AQ8:AT8"/>
    <mergeCell ref="B2:C2"/>
    <mergeCell ref="G2:H2"/>
    <mergeCell ref="B3:C3"/>
    <mergeCell ref="G3:H3"/>
    <mergeCell ref="B4:C4"/>
    <mergeCell ref="G4:H4"/>
    <mergeCell ref="B8:E8"/>
    <mergeCell ref="G8:K8"/>
    <mergeCell ref="B25:E25"/>
    <mergeCell ref="G25:K25"/>
    <mergeCell ref="B5:C5"/>
    <mergeCell ref="G5:H5"/>
    <mergeCell ref="G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N11" workbookViewId="0">
      <selection activeCell="D20" sqref="D20"/>
    </sheetView>
  </sheetViews>
  <sheetFormatPr defaultRowHeight="14.5" x14ac:dyDescent="0.35"/>
  <cols>
    <col min="1" max="1" width="10.54296875" customWidth="1"/>
    <col min="2" max="2" width="15.6328125" customWidth="1"/>
    <col min="3" max="3" width="17.17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0.7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9.7158323616068305</v>
      </c>
      <c r="R3" t="s">
        <v>63</v>
      </c>
      <c r="T3" t="s">
        <v>59</v>
      </c>
      <c r="U3">
        <f>((U2/2)-Q2*TAN(X1*PI()/180))*2</f>
        <v>198.00544150755647</v>
      </c>
      <c r="V3" t="s">
        <v>56</v>
      </c>
      <c r="AC3" s="21" t="s">
        <v>66</v>
      </c>
      <c r="AD3">
        <f>AH7+AH6</f>
        <v>14.123622452171267</v>
      </c>
      <c r="AE3" t="s">
        <v>63</v>
      </c>
      <c r="AG3" t="s">
        <v>59</v>
      </c>
      <c r="AH3">
        <f>((AH2/2)-AD2*TAN(AK1*PI()/180))*2</f>
        <v>187.50680188444559</v>
      </c>
      <c r="AI3" t="s">
        <v>56</v>
      </c>
      <c r="AP3" s="21" t="s">
        <v>66</v>
      </c>
      <c r="AQ3">
        <f>AU7+AU6</f>
        <v>24.922492987198314</v>
      </c>
      <c r="AR3" t="s">
        <v>63</v>
      </c>
      <c r="AT3" t="s">
        <v>59</v>
      </c>
      <c r="AU3">
        <f>((AU2/2)-AQ2*TAN(AX1*PI()/180))*2</f>
        <v>170.00906917926079</v>
      </c>
      <c r="AV3" t="s">
        <v>56</v>
      </c>
      <c r="BC3" s="21" t="s">
        <v>66</v>
      </c>
      <c r="BD3">
        <f>BH7+BH6</f>
        <v>38.584806982102684</v>
      </c>
      <c r="BE3" t="s">
        <v>63</v>
      </c>
      <c r="BG3" t="s">
        <v>59</v>
      </c>
      <c r="BH3">
        <f>((BH2/2)-BD2*TAN(BK1*PI()/180))*2</f>
        <v>156.01088301511294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91.056406356927369</v>
      </c>
      <c r="P4" s="21" t="s">
        <v>67</v>
      </c>
      <c r="Q4">
        <f>U7-U6</f>
        <v>5.5670766812693735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8.0926971855998158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14.280344121250881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22.108716083880488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4.8713252386034203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5.4320945999372166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6.607804701126704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7.8467820112988873</v>
      </c>
      <c r="BI5" t="s">
        <v>12</v>
      </c>
    </row>
    <row r="6" spans="1:65" x14ac:dyDescent="0.35">
      <c r="G6" s="27" t="s">
        <v>35</v>
      </c>
      <c r="H6" s="27"/>
      <c r="I6">
        <f>I5/L2</f>
        <v>9.2877534484065905</v>
      </c>
      <c r="J6" t="s">
        <v>12</v>
      </c>
      <c r="Q6">
        <f>L4</f>
        <v>91.056406356927369</v>
      </c>
      <c r="T6" t="s">
        <v>62</v>
      </c>
      <c r="U6">
        <f>Q2*Q5*Q5*0.19*(U2^4-U3^4)/(4*(U2-U3)*U2^(4)*U3^(4)*(2*9.81*PI()*PI()/16))*10^12*1.2*9.81</f>
        <v>2.0743778401687285</v>
      </c>
      <c r="V6" t="s">
        <v>63</v>
      </c>
      <c r="AD6">
        <f>L4</f>
        <v>91.056406356927369</v>
      </c>
      <c r="AG6" t="s">
        <v>62</v>
      </c>
      <c r="AH6">
        <f>AD2*AD5*AD5*0.19*(AH2^4-AH3^4)/(4*(AH2-AH3)*AH2^(4)*AH3^(4)*(2*9.81*PI()*PI()/16))*10^12*1.2*9.81</f>
        <v>3.0154626332857251</v>
      </c>
      <c r="AI6" t="s">
        <v>63</v>
      </c>
      <c r="AQ6">
        <f>L4</f>
        <v>91.056406356927369</v>
      </c>
      <c r="AT6" t="s">
        <v>62</v>
      </c>
      <c r="AU6">
        <f>AQ2*AQ5*AQ5*0.19*(AU2^4-AU3^4)/(4*(AU2-AU3)*AU2^(4)*AU3^(4)*(2*9.81*PI()*PI()/16))*10^12*1.2*9.81</f>
        <v>5.3210744329737176</v>
      </c>
      <c r="AV6" t="s">
        <v>63</v>
      </c>
      <c r="BD6">
        <f>L4</f>
        <v>91.056406356927369</v>
      </c>
      <c r="BG6" t="s">
        <v>62</v>
      </c>
      <c r="BH6">
        <f>BD2*BD5*BD5*0.19*(BH2^4-BH3^4)/(4*(BH2-BH3)*BH2^(4)*BH3^(4)*(2*9.81*PI()*PI()/16))*10^12*1.2*9.81</f>
        <v>8.2380454491110964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7.641454521438102</v>
      </c>
      <c r="V7" t="s">
        <v>63</v>
      </c>
      <c r="AG7" t="s">
        <v>64</v>
      </c>
      <c r="AH7">
        <f>(AH5^2-AH4^2)*1.2/2</f>
        <v>11.108159818885541</v>
      </c>
      <c r="AI7" t="s">
        <v>63</v>
      </c>
      <c r="AT7" t="s">
        <v>64</v>
      </c>
      <c r="AU7">
        <f>(AU5^2-AU4^2)*1.2/2</f>
        <v>19.601418554224598</v>
      </c>
      <c r="AV7" t="s">
        <v>63</v>
      </c>
      <c r="BG7" t="s">
        <v>64</v>
      </c>
      <c r="BH7">
        <f>(BH5^2-BH4^2)*1.2/2</f>
        <v>30.346761532991586</v>
      </c>
      <c r="BI7" t="s">
        <v>63</v>
      </c>
    </row>
    <row r="8" spans="1:65" x14ac:dyDescent="0.35">
      <c r="A8" s="3" t="s">
        <v>16</v>
      </c>
      <c r="B8" s="27" t="s">
        <v>45</v>
      </c>
      <c r="C8" s="27"/>
      <c r="D8" s="27"/>
      <c r="E8" s="27"/>
      <c r="F8" s="3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2.7748221012442742</v>
      </c>
      <c r="F10" s="3" t="s">
        <v>22</v>
      </c>
      <c r="G10" s="8">
        <f>G20</f>
        <v>3.2897483107976049</v>
      </c>
      <c r="H10" s="3"/>
      <c r="P10" s="21" t="s">
        <v>16</v>
      </c>
      <c r="Q10" s="10">
        <f>R20</f>
        <v>2.7910532801440722</v>
      </c>
      <c r="U10" s="21" t="s">
        <v>22</v>
      </c>
      <c r="V10" s="9">
        <f>V20</f>
        <v>3.258233673682434</v>
      </c>
      <c r="W10" s="22"/>
      <c r="AC10" s="21" t="s">
        <v>16</v>
      </c>
      <c r="AD10" s="10">
        <f>AE20</f>
        <v>2.7991746021004897</v>
      </c>
      <c r="AH10" s="21" t="s">
        <v>22</v>
      </c>
      <c r="AI10" s="9">
        <f>AI20</f>
        <v>3.2425068248185878</v>
      </c>
      <c r="AJ10" s="22"/>
      <c r="AP10" s="21" t="s">
        <v>16</v>
      </c>
      <c r="AQ10" s="10">
        <f>AR20</f>
        <v>2.8235611869504766</v>
      </c>
      <c r="AU10" s="21" t="s">
        <v>22</v>
      </c>
      <c r="AV10" s="9">
        <f>AV20</f>
        <v>3.1954503201629429</v>
      </c>
      <c r="AW10" s="22"/>
      <c r="BC10" s="21" t="s">
        <v>16</v>
      </c>
      <c r="BD10" s="10">
        <f>BE20</f>
        <v>2.8561284427417628</v>
      </c>
      <c r="BH10" s="21" t="s">
        <v>22</v>
      </c>
      <c r="BI10" s="9">
        <f>BI20</f>
        <v>3.1330045274004439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0.7</v>
      </c>
      <c r="B15">
        <v>9.2877534480000001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36.237524784733033</v>
      </c>
      <c r="G15">
        <f t="shared" ref="G15:G20" si="2" xml:space="preserve"> 0.9808*H15^6 - 9.1296*H15^5 + 32.097*H15^4 - 52.719*H15^3 + 35.366*H15^2 + 6.8355*H15 + 0.7557</f>
        <v>8.1611624999999997</v>
      </c>
      <c r="H15">
        <f t="shared" ref="H15:H20" si="3">A15-D15</f>
        <v>0.49999999999999994</v>
      </c>
      <c r="I15">
        <f t="shared" ref="I15:I20" si="4">1.2*B15^2*G15*(H15^2+1)/2</f>
        <v>528.00087835702482</v>
      </c>
      <c r="K15">
        <f t="shared" ref="K15:K20" si="5">E15-I15</f>
        <v>-491.76335357229181</v>
      </c>
      <c r="P15">
        <v>0.7</v>
      </c>
      <c r="Q15">
        <v>9.2877534480000001</v>
      </c>
      <c r="R15" s="12">
        <f t="shared" ref="R15:R20" si="6" xml:space="preserve"> -0.3078*S15^6 + 2.2651*S15^5 - 4.751*S15^4 + 0.2832*S15^3 + 5.9876*S15^2 + 3.6672*S15 - 0.2951</f>
        <v>0.67321313279999995</v>
      </c>
      <c r="S15">
        <v>0.2</v>
      </c>
      <c r="T15" s="12">
        <f>(1.2*Q15^2*R15*(S15^2+1)/2) + Q$4</f>
        <v>41.80460146600241</v>
      </c>
      <c r="V15" s="12">
        <f t="shared" ref="V15:V20" si="7" xml:space="preserve"> 0.9808*W15^6 - 9.1296*W15^5 + 32.097*W15^4 - 52.719*W15^3 + 35.366*W15^2 + 6.8355*W15 + 0.7557</f>
        <v>8.1611624999999997</v>
      </c>
      <c r="W15" s="12">
        <f t="shared" ref="W15:W20" si="8">P15-S15</f>
        <v>0.49999999999999994</v>
      </c>
      <c r="X15" s="12">
        <f>1.2*Q15^2*V15*(W15^2+1)/2 + Q$3</f>
        <v>537.7167107186317</v>
      </c>
      <c r="Y15" s="12"/>
      <c r="Z15" s="12">
        <f t="shared" ref="Z15:Z20" si="9">T15-X15</f>
        <v>-495.91210925262931</v>
      </c>
      <c r="AC15">
        <v>0.7</v>
      </c>
      <c r="AD15">
        <v>9.2877534480000001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44.33022197033285</v>
      </c>
      <c r="AI15" s="12">
        <f t="shared" ref="AI15:AI20" si="11" xml:space="preserve"> 0.9808*AJ15^6 - 9.1296*AJ15^5 + 32.097*AJ15^4 - 52.719*AJ15^3 + 35.366*AJ15^2 + 6.8355*AJ15 + 0.7557</f>
        <v>8.1611624999999997</v>
      </c>
      <c r="AJ15" s="12">
        <f t="shared" ref="AJ15:AJ20" si="12">AC15-AF15</f>
        <v>0.49999999999999994</v>
      </c>
      <c r="AK15" s="12">
        <f>1.2*AD15^2*AI15*(AJ15^2+1)/2 + AD$3</f>
        <v>542.12450080919609</v>
      </c>
      <c r="AL15" s="12"/>
      <c r="AM15" s="12">
        <f t="shared" ref="AM15:AM20" si="13">AG15-AK15</f>
        <v>-497.79427883886325</v>
      </c>
      <c r="AP15">
        <v>0.7</v>
      </c>
      <c r="AQ15">
        <v>9.2877534480000001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50.517868905983917</v>
      </c>
      <c r="AV15" s="12">
        <f t="shared" ref="AV15:AV20" si="15" xml:space="preserve"> 0.9808*AW15^6 - 9.1296*AW15^5 + 32.097*AW15^4 - 52.719*AW15^3 + 35.366*AW15^2 + 6.8355*AW15 + 0.7557</f>
        <v>8.1611624999999997</v>
      </c>
      <c r="AW15" s="12">
        <f t="shared" ref="AW15:AW20" si="16">AP15-AS15</f>
        <v>0.49999999999999994</v>
      </c>
      <c r="AX15" s="12">
        <f>1.2*AQ15^2*AV15*(AW15^2+1)/2 + AQ$3</f>
        <v>552.92337134422314</v>
      </c>
      <c r="AY15" s="12"/>
      <c r="AZ15" s="12">
        <f t="shared" ref="AZ15:AZ20" si="17">AT15-AX15</f>
        <v>-502.40550243823924</v>
      </c>
      <c r="BC15">
        <v>0.7</v>
      </c>
      <c r="BD15">
        <v>9.2877534480000001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58.346240868613521</v>
      </c>
      <c r="BI15" s="12">
        <f t="shared" ref="BI15:BI20" si="19" xml:space="preserve"> 0.9808*BJ15^6 - 9.1296*BJ15^5 + 32.097*BJ15^4 - 52.719*BJ15^3 + 35.366*BJ15^2 + 6.8355*BJ15 + 0.7557</f>
        <v>8.1611624999999997</v>
      </c>
      <c r="BJ15" s="12">
        <f t="shared" ref="BJ15:BJ20" si="20">BC15-BF15</f>
        <v>0.49999999999999994</v>
      </c>
      <c r="BK15" s="12">
        <f>1.2*BD15^2*BI15*(BJ15^2+1)/2 + BD$3</f>
        <v>566.58568533912751</v>
      </c>
      <c r="BL15" s="12"/>
      <c r="BM15" s="12">
        <f t="shared" ref="BM15:BM20" si="21">BG15-BK15</f>
        <v>-508.239444470514</v>
      </c>
    </row>
    <row r="16" spans="1:65" x14ac:dyDescent="0.35">
      <c r="A16">
        <v>0.7</v>
      </c>
      <c r="B16">
        <v>9.2877534480000001</v>
      </c>
      <c r="C16">
        <f t="shared" si="0"/>
        <v>1.6740794179968745</v>
      </c>
      <c r="D16">
        <v>0.35</v>
      </c>
      <c r="E16">
        <f t="shared" si="1"/>
        <v>97.260167533890723</v>
      </c>
      <c r="G16">
        <f t="shared" si="2"/>
        <v>5.6556410811749993</v>
      </c>
      <c r="H16">
        <f t="shared" si="3"/>
        <v>0.35</v>
      </c>
      <c r="I16">
        <f t="shared" si="4"/>
        <v>328.57975144621383</v>
      </c>
      <c r="K16">
        <f t="shared" si="5"/>
        <v>-231.31958391232311</v>
      </c>
      <c r="P16">
        <v>0.7</v>
      </c>
      <c r="Q16">
        <v>9.2877534480000001</v>
      </c>
      <c r="R16" s="12">
        <f t="shared" si="6"/>
        <v>1.6740794179968745</v>
      </c>
      <c r="S16">
        <v>0.35</v>
      </c>
      <c r="T16" s="12">
        <f t="shared" ref="T16:T20" si="22">(1.2*Q16^2*R16*(S16^2+1)/2) + Q$4</f>
        <v>102.82724421516009</v>
      </c>
      <c r="V16" s="12">
        <f t="shared" si="7"/>
        <v>5.6556410811749993</v>
      </c>
      <c r="W16" s="12">
        <f t="shared" si="8"/>
        <v>0.35</v>
      </c>
      <c r="X16" s="12">
        <f t="shared" ref="X16:X20" si="23">1.2*Q16^2*V16*(W16^2+1)/2 + Q$3</f>
        <v>338.29558380782066</v>
      </c>
      <c r="Y16" s="12"/>
      <c r="Z16" s="12">
        <f t="shared" si="9"/>
        <v>-235.46833959266058</v>
      </c>
      <c r="AC16">
        <v>0.7</v>
      </c>
      <c r="AD16">
        <v>9.2877534480000001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70.009044466196471</v>
      </c>
      <c r="AI16" s="12">
        <f t="shared" si="11"/>
        <v>7.0119285887271792</v>
      </c>
      <c r="AJ16" s="12">
        <f t="shared" si="12"/>
        <v>0.42999999999999994</v>
      </c>
      <c r="AK16" s="12">
        <f t="shared" ref="AK16:AK20" si="25">1.2*AD16^2*AI16*(AJ16^2+1)/2 + AD$3</f>
        <v>444.14672735536294</v>
      </c>
      <c r="AL16" s="12"/>
      <c r="AM16" s="12">
        <f t="shared" si="13"/>
        <v>-374.13768288916646</v>
      </c>
      <c r="AP16">
        <v>0.7</v>
      </c>
      <c r="AQ16">
        <v>9.2877534480000001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76.196691401847531</v>
      </c>
      <c r="AV16" s="12">
        <f t="shared" si="15"/>
        <v>7.0119285887271792</v>
      </c>
      <c r="AW16" s="12">
        <f t="shared" si="16"/>
        <v>0.42999999999999994</v>
      </c>
      <c r="AX16" s="12">
        <f t="shared" ref="AX16:AX20" si="27">1.2*AQ16^2*AV16*(AW16^2+1)/2 + AQ$3</f>
        <v>454.94559789038999</v>
      </c>
      <c r="AY16" s="12"/>
      <c r="AZ16" s="12">
        <f t="shared" si="17"/>
        <v>-378.74890648854245</v>
      </c>
      <c r="BC16">
        <v>0.7</v>
      </c>
      <c r="BD16">
        <v>9.2877534480000001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84.025063364477148</v>
      </c>
      <c r="BI16" s="12">
        <f t="shared" si="19"/>
        <v>7.0119285887271792</v>
      </c>
      <c r="BJ16" s="12">
        <f t="shared" si="20"/>
        <v>0.42999999999999994</v>
      </c>
      <c r="BK16" s="12">
        <f t="shared" ref="BK16:BK20" si="29">1.2*BD16^2*BI16*(BJ16^2+1)/2 + BD$3</f>
        <v>468.60791188529436</v>
      </c>
      <c r="BL16" s="12"/>
      <c r="BM16" s="12">
        <f t="shared" si="21"/>
        <v>-384.58284852081721</v>
      </c>
    </row>
    <row r="17" spans="1:65" x14ac:dyDescent="0.35">
      <c r="A17">
        <v>0.7</v>
      </c>
      <c r="B17">
        <v>9.2877534480000001</v>
      </c>
      <c r="C17">
        <f t="shared" si="0"/>
        <v>2.8398374999999993</v>
      </c>
      <c r="D17">
        <v>0.5</v>
      </c>
      <c r="E17">
        <f t="shared" si="1"/>
        <v>183.7283223304544</v>
      </c>
      <c r="G17">
        <f t="shared" si="2"/>
        <v>3.1641844991999992</v>
      </c>
      <c r="H17">
        <f t="shared" si="3"/>
        <v>0.19999999999999996</v>
      </c>
      <c r="I17">
        <f t="shared" si="4"/>
        <v>170.32082207952445</v>
      </c>
      <c r="K17">
        <f t="shared" si="5"/>
        <v>13.407500250929957</v>
      </c>
      <c r="P17">
        <v>0.7</v>
      </c>
      <c r="Q17">
        <v>9.2877534480000001</v>
      </c>
      <c r="R17" s="12">
        <f t="shared" si="6"/>
        <v>2.8398374999999993</v>
      </c>
      <c r="S17">
        <v>0.5</v>
      </c>
      <c r="T17" s="12">
        <f t="shared" si="22"/>
        <v>189.29539901172379</v>
      </c>
      <c r="V17" s="12">
        <f t="shared" si="7"/>
        <v>3.1641844991999992</v>
      </c>
      <c r="W17" s="12">
        <f t="shared" si="8"/>
        <v>0.19999999999999996</v>
      </c>
      <c r="X17" s="12">
        <f t="shared" si="23"/>
        <v>180.03665444113128</v>
      </c>
      <c r="Y17" s="12"/>
      <c r="Z17" s="12">
        <f t="shared" si="9"/>
        <v>9.258744570592512</v>
      </c>
      <c r="AC17">
        <v>0.7</v>
      </c>
      <c r="AD17">
        <v>9.2877534480000001</v>
      </c>
      <c r="AE17" s="12">
        <f t="shared" si="10"/>
        <v>1.3183871067999997</v>
      </c>
      <c r="AF17" s="12">
        <v>0.3</v>
      </c>
      <c r="AG17" s="12">
        <f t="shared" si="24"/>
        <v>82.470278559961571</v>
      </c>
      <c r="AI17" s="12">
        <f t="shared" si="11"/>
        <v>6.506657452799999</v>
      </c>
      <c r="AJ17" s="12">
        <f t="shared" si="12"/>
        <v>0.39999999999999997</v>
      </c>
      <c r="AK17" s="12">
        <f t="shared" si="25"/>
        <v>404.77426187136183</v>
      </c>
      <c r="AL17" s="12"/>
      <c r="AM17" s="12">
        <f t="shared" si="13"/>
        <v>-322.30398331140026</v>
      </c>
      <c r="AP17">
        <v>0.7</v>
      </c>
      <c r="AQ17">
        <v>9.2877534480000001</v>
      </c>
      <c r="AR17" s="12">
        <f t="shared" si="14"/>
        <v>1.3183871067999997</v>
      </c>
      <c r="AS17" s="12">
        <v>0.3</v>
      </c>
      <c r="AT17" s="12">
        <f t="shared" si="26"/>
        <v>88.657925495612631</v>
      </c>
      <c r="AV17" s="12">
        <f t="shared" si="15"/>
        <v>6.506657452799999</v>
      </c>
      <c r="AW17" s="12">
        <f t="shared" si="16"/>
        <v>0.39999999999999997</v>
      </c>
      <c r="AX17" s="12">
        <f t="shared" si="27"/>
        <v>415.57313240638888</v>
      </c>
      <c r="AY17" s="12"/>
      <c r="AZ17" s="12">
        <f t="shared" si="17"/>
        <v>-326.91520691077625</v>
      </c>
      <c r="BC17">
        <v>0.7</v>
      </c>
      <c r="BD17">
        <v>9.2877534480000001</v>
      </c>
      <c r="BE17" s="12">
        <f t="shared" si="18"/>
        <v>1.3183871067999997</v>
      </c>
      <c r="BF17" s="12">
        <v>0.3</v>
      </c>
      <c r="BG17" s="12">
        <f t="shared" si="28"/>
        <v>96.486297458242234</v>
      </c>
      <c r="BI17" s="12">
        <f t="shared" si="19"/>
        <v>6.506657452799999</v>
      </c>
      <c r="BJ17" s="12">
        <f t="shared" si="20"/>
        <v>0.39999999999999997</v>
      </c>
      <c r="BK17" s="12">
        <f t="shared" si="29"/>
        <v>429.23544640129325</v>
      </c>
      <c r="BL17" s="12"/>
      <c r="BM17" s="12">
        <f t="shared" si="21"/>
        <v>-332.74914894305101</v>
      </c>
    </row>
    <row r="18" spans="1:65" x14ac:dyDescent="0.35">
      <c r="A18">
        <v>0.7</v>
      </c>
      <c r="B18">
        <v>9.2877534480000001</v>
      </c>
      <c r="C18">
        <f t="shared" si="0"/>
        <v>2.7586063817405218</v>
      </c>
      <c r="D18">
        <v>0.49</v>
      </c>
      <c r="E18">
        <f t="shared" si="1"/>
        <v>177.05942549077966</v>
      </c>
      <c r="G18">
        <f t="shared" si="2"/>
        <v>3.3213430061325164</v>
      </c>
      <c r="H18">
        <f t="shared" si="3"/>
        <v>0.20999999999999996</v>
      </c>
      <c r="I18">
        <f t="shared" si="4"/>
        <v>179.48511240609704</v>
      </c>
      <c r="K18">
        <f t="shared" si="5"/>
        <v>-2.4256869153173852</v>
      </c>
      <c r="P18">
        <v>0.7</v>
      </c>
      <c r="Q18">
        <v>9.2877534480000001</v>
      </c>
      <c r="R18" s="12">
        <f t="shared" si="6"/>
        <v>2.7586063817405218</v>
      </c>
      <c r="S18">
        <v>0.49</v>
      </c>
      <c r="T18" s="12">
        <f t="shared" si="22"/>
        <v>182.62650217204904</v>
      </c>
      <c r="V18" s="12">
        <f t="shared" si="7"/>
        <v>3.3213430061325164</v>
      </c>
      <c r="W18" s="12">
        <f t="shared" si="8"/>
        <v>0.20999999999999996</v>
      </c>
      <c r="X18" s="12">
        <f t="shared" si="23"/>
        <v>189.20094476770387</v>
      </c>
      <c r="Y18" s="12"/>
      <c r="Z18" s="12">
        <f t="shared" si="9"/>
        <v>-6.5744425956548298</v>
      </c>
      <c r="AC18">
        <v>0.7</v>
      </c>
      <c r="AD18">
        <v>9.2877534480000001</v>
      </c>
      <c r="AE18" s="12">
        <f t="shared" si="10"/>
        <v>1.6740794179968745</v>
      </c>
      <c r="AF18" s="12">
        <v>0.35</v>
      </c>
      <c r="AG18" s="12">
        <f t="shared" si="24"/>
        <v>105.35286471949054</v>
      </c>
      <c r="AI18" s="12">
        <f t="shared" si="11"/>
        <v>5.6556410811749993</v>
      </c>
      <c r="AJ18" s="12">
        <f t="shared" si="12"/>
        <v>0.35</v>
      </c>
      <c r="AK18" s="12">
        <f t="shared" si="25"/>
        <v>342.70337389838511</v>
      </c>
      <c r="AL18" s="12"/>
      <c r="AM18" s="12">
        <f t="shared" si="13"/>
        <v>-237.35050917889458</v>
      </c>
      <c r="AP18">
        <v>0.7</v>
      </c>
      <c r="AQ18">
        <v>9.2877534480000001</v>
      </c>
      <c r="AR18" s="12">
        <f t="shared" si="14"/>
        <v>1.6740794179968745</v>
      </c>
      <c r="AS18" s="12">
        <v>0.35</v>
      </c>
      <c r="AT18" s="12">
        <f t="shared" si="26"/>
        <v>111.5405116551416</v>
      </c>
      <c r="AV18" s="12">
        <f t="shared" si="15"/>
        <v>5.6556410811749993</v>
      </c>
      <c r="AW18" s="12">
        <f t="shared" si="16"/>
        <v>0.35</v>
      </c>
      <c r="AX18" s="12">
        <f t="shared" si="27"/>
        <v>353.50224443341216</v>
      </c>
      <c r="AY18" s="12"/>
      <c r="AZ18" s="12">
        <f t="shared" si="17"/>
        <v>-241.96173277827057</v>
      </c>
      <c r="BC18">
        <v>0.7</v>
      </c>
      <c r="BD18">
        <v>9.2877534480000001</v>
      </c>
      <c r="BE18" s="12">
        <f t="shared" si="18"/>
        <v>1.6740794179968745</v>
      </c>
      <c r="BF18" s="12">
        <v>0.35</v>
      </c>
      <c r="BG18" s="12">
        <f t="shared" si="28"/>
        <v>119.36888361777122</v>
      </c>
      <c r="BI18" s="12">
        <f t="shared" si="19"/>
        <v>5.6556410811749993</v>
      </c>
      <c r="BJ18" s="12">
        <f t="shared" si="20"/>
        <v>0.35</v>
      </c>
      <c r="BK18" s="12">
        <f t="shared" si="29"/>
        <v>367.16455842831652</v>
      </c>
      <c r="BL18" s="12"/>
      <c r="BM18" s="12">
        <f t="shared" si="21"/>
        <v>-247.79567481054531</v>
      </c>
    </row>
    <row r="19" spans="1:65" x14ac:dyDescent="0.35">
      <c r="A19">
        <v>0.7</v>
      </c>
      <c r="B19">
        <v>9.2877534480000001</v>
      </c>
      <c r="C19">
        <f t="shared" si="0"/>
        <v>2.7991746021004897</v>
      </c>
      <c r="D19">
        <v>0.495</v>
      </c>
      <c r="E19">
        <f t="shared" si="1"/>
        <v>180.37679574721992</v>
      </c>
      <c r="G19">
        <f t="shared" si="2"/>
        <v>3.2425068248185878</v>
      </c>
      <c r="H19">
        <f t="shared" si="3"/>
        <v>0.20499999999999996</v>
      </c>
      <c r="I19">
        <f t="shared" si="4"/>
        <v>174.8765770769183</v>
      </c>
      <c r="K19">
        <f t="shared" si="5"/>
        <v>5.5002186703016207</v>
      </c>
      <c r="P19">
        <v>0.7</v>
      </c>
      <c r="Q19">
        <v>9.2877534480000001</v>
      </c>
      <c r="R19" s="12">
        <f t="shared" si="6"/>
        <v>2.7991746021004897</v>
      </c>
      <c r="S19">
        <v>0.495</v>
      </c>
      <c r="T19" s="12">
        <f t="shared" si="22"/>
        <v>185.9438724284893</v>
      </c>
      <c r="V19" s="12">
        <f t="shared" si="7"/>
        <v>3.2425068248185878</v>
      </c>
      <c r="W19" s="12">
        <f t="shared" si="8"/>
        <v>0.20499999999999996</v>
      </c>
      <c r="X19" s="12">
        <f t="shared" si="23"/>
        <v>184.59240943852512</v>
      </c>
      <c r="Y19" s="12"/>
      <c r="Z19" s="12">
        <f t="shared" si="9"/>
        <v>1.3514629899641761</v>
      </c>
      <c r="AC19">
        <v>0.7</v>
      </c>
      <c r="AD19">
        <v>9.2877534480000001</v>
      </c>
      <c r="AE19" s="12">
        <f t="shared" si="10"/>
        <v>1.7475255629627389</v>
      </c>
      <c r="AF19" s="12">
        <v>0.36</v>
      </c>
      <c r="AG19" s="12">
        <f t="shared" si="24"/>
        <v>110.26209360364595</v>
      </c>
      <c r="AI19" s="12">
        <f t="shared" si="11"/>
        <v>5.484970209396173</v>
      </c>
      <c r="AJ19" s="12">
        <f t="shared" si="12"/>
        <v>0.33999999999999997</v>
      </c>
      <c r="AK19" s="12">
        <f t="shared" si="25"/>
        <v>330.82896191168737</v>
      </c>
      <c r="AL19" s="12"/>
      <c r="AM19" s="12">
        <f t="shared" si="13"/>
        <v>-220.56686830804142</v>
      </c>
      <c r="AP19">
        <v>0.7</v>
      </c>
      <c r="AQ19">
        <v>9.2877534480000001</v>
      </c>
      <c r="AR19" s="12">
        <f t="shared" si="14"/>
        <v>1.7475255629627389</v>
      </c>
      <c r="AS19" s="12">
        <v>0.36</v>
      </c>
      <c r="AT19" s="12">
        <f t="shared" si="26"/>
        <v>116.44974053929701</v>
      </c>
      <c r="AV19" s="12">
        <f t="shared" si="15"/>
        <v>5.484970209396173</v>
      </c>
      <c r="AW19" s="12">
        <f t="shared" si="16"/>
        <v>0.33999999999999997</v>
      </c>
      <c r="AX19" s="12">
        <f t="shared" si="27"/>
        <v>341.62783244671442</v>
      </c>
      <c r="AY19" s="12"/>
      <c r="AZ19" s="12">
        <f t="shared" si="17"/>
        <v>-225.17809190741741</v>
      </c>
      <c r="BC19">
        <v>0.7</v>
      </c>
      <c r="BD19">
        <v>9.2877534480000001</v>
      </c>
      <c r="BE19" s="12">
        <f t="shared" si="18"/>
        <v>1.7475255629627389</v>
      </c>
      <c r="BF19" s="12">
        <v>0.36</v>
      </c>
      <c r="BG19" s="12">
        <f t="shared" si="28"/>
        <v>124.27811250192661</v>
      </c>
      <c r="BI19" s="12">
        <f t="shared" si="19"/>
        <v>5.484970209396173</v>
      </c>
      <c r="BJ19" s="12">
        <f t="shared" si="20"/>
        <v>0.33999999999999997</v>
      </c>
      <c r="BK19" s="12">
        <f t="shared" si="29"/>
        <v>355.29014644161879</v>
      </c>
      <c r="BL19" s="12"/>
      <c r="BM19" s="12">
        <f t="shared" si="21"/>
        <v>-231.01203393969217</v>
      </c>
    </row>
    <row r="20" spans="1:65" x14ac:dyDescent="0.35">
      <c r="A20" s="2">
        <v>0.7</v>
      </c>
      <c r="B20" s="2">
        <v>9.2877534480000001</v>
      </c>
      <c r="C20" s="2">
        <f t="shared" si="0"/>
        <v>2.7748221012442742</v>
      </c>
      <c r="D20" s="2">
        <v>0.49199999999999999</v>
      </c>
      <c r="E20" s="2">
        <f t="shared" si="1"/>
        <v>178.38228632916719</v>
      </c>
      <c r="F20" s="2"/>
      <c r="G20" s="2">
        <f t="shared" si="2"/>
        <v>3.2897483107976049</v>
      </c>
      <c r="H20" s="2">
        <f t="shared" si="3"/>
        <v>0.20799999999999996</v>
      </c>
      <c r="I20" s="2">
        <f t="shared" si="4"/>
        <v>177.63539279450163</v>
      </c>
      <c r="K20">
        <f t="shared" si="5"/>
        <v>0.74689353466555986</v>
      </c>
      <c r="P20" s="2">
        <v>0.7</v>
      </c>
      <c r="Q20" s="2">
        <v>9.2877534480000001</v>
      </c>
      <c r="R20" s="18">
        <f t="shared" si="6"/>
        <v>2.7910532801440722</v>
      </c>
      <c r="S20" s="2">
        <v>0.49399999999999999</v>
      </c>
      <c r="T20" s="18">
        <f t="shared" si="22"/>
        <v>185.27767161182413</v>
      </c>
      <c r="U20" s="2"/>
      <c r="V20" s="18">
        <f t="shared" si="7"/>
        <v>3.258233673682434</v>
      </c>
      <c r="W20" s="18">
        <f t="shared" si="8"/>
        <v>0.20599999999999996</v>
      </c>
      <c r="X20" s="18">
        <f t="shared" si="23"/>
        <v>185.50990821285089</v>
      </c>
      <c r="Y20" s="12"/>
      <c r="Z20" s="12">
        <f t="shared" si="9"/>
        <v>-0.23223660102675581</v>
      </c>
      <c r="AC20" s="2">
        <v>0.7</v>
      </c>
      <c r="AD20" s="2">
        <v>9.2877534480000001</v>
      </c>
      <c r="AE20" s="18">
        <f t="shared" si="10"/>
        <v>2.7991746021004897</v>
      </c>
      <c r="AF20" s="18">
        <v>0.495</v>
      </c>
      <c r="AG20" s="18">
        <f t="shared" si="24"/>
        <v>188.46949293281972</v>
      </c>
      <c r="AH20" s="2"/>
      <c r="AI20" s="18">
        <f t="shared" si="11"/>
        <v>3.2425068248185878</v>
      </c>
      <c r="AJ20" s="18">
        <f t="shared" si="12"/>
        <v>0.20499999999999996</v>
      </c>
      <c r="AK20" s="18">
        <f t="shared" si="25"/>
        <v>189.00019952908957</v>
      </c>
      <c r="AL20" s="12"/>
      <c r="AM20" s="12">
        <f t="shared" si="13"/>
        <v>-0.53070659626985162</v>
      </c>
      <c r="AP20" s="2">
        <v>0.7</v>
      </c>
      <c r="AQ20" s="2">
        <v>9.2877534480000001</v>
      </c>
      <c r="AR20" s="18">
        <f t="shared" si="14"/>
        <v>2.8235611869504766</v>
      </c>
      <c r="AS20" s="18">
        <v>0.498</v>
      </c>
      <c r="AT20" s="18">
        <f t="shared" si="26"/>
        <v>196.66394560482451</v>
      </c>
      <c r="AU20" s="2"/>
      <c r="AV20" s="18">
        <f t="shared" si="15"/>
        <v>3.1954503201629429</v>
      </c>
      <c r="AW20" s="18">
        <f t="shared" si="16"/>
        <v>0.20199999999999996</v>
      </c>
      <c r="AX20" s="18">
        <f t="shared" si="27"/>
        <v>197.05925493373698</v>
      </c>
      <c r="AY20" s="12"/>
      <c r="AZ20" s="12">
        <f t="shared" si="17"/>
        <v>-0.39530932891247517</v>
      </c>
      <c r="BC20" s="2">
        <v>0.7</v>
      </c>
      <c r="BD20" s="2">
        <v>9.2877534480000001</v>
      </c>
      <c r="BE20" s="18">
        <f t="shared" si="18"/>
        <v>2.8561284427417628</v>
      </c>
      <c r="BF20" s="18">
        <v>0.502</v>
      </c>
      <c r="BG20" s="18">
        <f t="shared" si="28"/>
        <v>207.1872528135591</v>
      </c>
      <c r="BH20" s="2"/>
      <c r="BI20" s="18">
        <f t="shared" si="19"/>
        <v>3.1330045274004439</v>
      </c>
      <c r="BJ20" s="18">
        <f t="shared" si="20"/>
        <v>0.19799999999999995</v>
      </c>
      <c r="BK20" s="18">
        <f t="shared" si="29"/>
        <v>207.09820606329555</v>
      </c>
      <c r="BL20" s="12"/>
      <c r="BM20" s="12">
        <f t="shared" si="21"/>
        <v>8.9046750263548802E-2</v>
      </c>
    </row>
    <row r="25" spans="1:65" x14ac:dyDescent="0.35">
      <c r="B25" s="27" t="s">
        <v>47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3" t="s">
        <v>28</v>
      </c>
      <c r="C26" s="7">
        <f xml:space="preserve"> -0.266*D20^6 + 1.8555*D20^5 - 3.4393*D20^4 - 1.4822*D20^3 + 8.492*D20^2 - 1.321*D20 - 0.0869</f>
        <v>0.99044527596206566</v>
      </c>
      <c r="G26" s="3" t="s">
        <v>30</v>
      </c>
      <c r="H26" s="7">
        <f xml:space="preserve"> -0.129*H20^6 + 1.0756*H20^5 - 3.0752*H20^4 + 3.1771*H20^3 + 0.0649*H20^2 - 0.7917*H20 - 0.1795</f>
        <v>-0.31812308583277304</v>
      </c>
      <c r="Q26" s="14" t="s">
        <v>28</v>
      </c>
      <c r="R26" s="15">
        <f xml:space="preserve"> -0.266*S20^6 + 1.8555*S20^5 - 3.4393*S20^4 - 1.4822*S20^3 + 8.492*S20^2 - 1.321*S20 - 0.0869</f>
        <v>1.0000942813562921</v>
      </c>
      <c r="V26" s="14" t="s">
        <v>30</v>
      </c>
      <c r="W26" s="15">
        <f xml:space="preserve"> -0.129*W20^6 + 1.0756*W20^5 - 3.0752*W20^4 + 3.1771*W20^3 + 0.0649*W20^2 - 0.7917*W20 - 0.1795</f>
        <v>-0.31721118872799786</v>
      </c>
      <c r="AD26" s="14" t="s">
        <v>28</v>
      </c>
      <c r="AE26" s="15">
        <f xml:space="preserve"> -0.266*AF20^6 + 1.8555*AF20^5 - 3.4393*AF20^4 - 1.4822*AF20^3 + 8.492*AF20^2 - 1.321*AF20 - 0.0869</f>
        <v>1.0049285735041602</v>
      </c>
      <c r="AI26" s="14" t="s">
        <v>30</v>
      </c>
      <c r="AJ26" s="15">
        <f xml:space="preserve"> -0.129*AJ20^6 + 1.0756*AJ20^5 - 3.0752*AJ20^4 + 3.1771*AJ20^3 + 0.0649*AJ20^2 - 0.7917*AJ20 - 0.1795</f>
        <v>-0.31675122927774946</v>
      </c>
      <c r="AQ26" s="14" t="s">
        <v>28</v>
      </c>
      <c r="AR26" s="15">
        <f xml:space="preserve"> -0.266*AS20^6 + 1.8555*AS20^5 - 3.4393*AS20^4 - 1.4822*AS20^3 + 8.492*AS20^2 - 1.321*AS20 - 0.0869</f>
        <v>1.0194702915995975</v>
      </c>
      <c r="AV26" s="14" t="s">
        <v>30</v>
      </c>
      <c r="AW26" s="15">
        <f xml:space="preserve"> -0.129*AW20^6 + 1.0756*AW20^5 - 3.0752*AW20^4 + 3.1771*AW20^3 + 0.0649*AW20^2 - 0.7917*AW20 - 0.1795</f>
        <v>-0.3153553853248825</v>
      </c>
      <c r="BD26" s="14" t="s">
        <v>28</v>
      </c>
      <c r="BE26" s="15">
        <f xml:space="preserve"> -0.266*BF20^6 + 1.8555*BF20^5 - 3.4393*BF20^4 - 1.4822*BF20^3 + 8.492*BF20^2 - 1.321*BF20 - 0.0869</f>
        <v>1.0389488964068656</v>
      </c>
      <c r="BI26" s="14" t="s">
        <v>30</v>
      </c>
      <c r="BJ26" s="15">
        <f xml:space="preserve"> -0.129*BJ20^6 + 1.0756*BJ20^5 - 3.0752*BJ20^4 + 3.1771*BJ20^3 + 0.0649*BJ20^2 - 0.7917*BJ20 - 0.1795</f>
        <v>-0.31345725422958148</v>
      </c>
    </row>
    <row r="29" spans="1:65" x14ac:dyDescent="0.35">
      <c r="B29" s="3" t="s">
        <v>31</v>
      </c>
      <c r="C29">
        <f>(I29+I30)*L4</f>
        <v>7.4566416304035608</v>
      </c>
      <c r="H29" s="3" t="s">
        <v>42</v>
      </c>
      <c r="I29" s="6">
        <f>C26*1.2*I6^2*I4*L3/2</f>
        <v>0.12063846545768811</v>
      </c>
      <c r="Q29" s="21" t="s">
        <v>31</v>
      </c>
      <c r="R29" s="12">
        <f>(X29+X30)*Q6</f>
        <v>7.57377128399055</v>
      </c>
      <c r="W29" s="21" t="s">
        <v>42</v>
      </c>
      <c r="X29" s="13">
        <f>R26*1.2*I$6^2*I$4*I$3/2</f>
        <v>0.12181373604779895</v>
      </c>
      <c r="AD29" s="21" t="s">
        <v>31</v>
      </c>
      <c r="AE29" s="12">
        <f>(AK29+AK30)*AD6</f>
        <v>7.6324891687308307</v>
      </c>
      <c r="AJ29" s="21" t="s">
        <v>42</v>
      </c>
      <c r="AK29" s="13">
        <f>AE26*1.2*I$6^2*I$4*I$3/2</f>
        <v>0.12240256372000574</v>
      </c>
      <c r="AQ29" s="21" t="s">
        <v>31</v>
      </c>
      <c r="AR29" s="12">
        <f>(AX29+AX30)*AQ6</f>
        <v>7.8092506833755735</v>
      </c>
      <c r="AW29" s="21" t="s">
        <v>42</v>
      </c>
      <c r="AX29" s="13">
        <f>AR26*1.2*I$6^2*I$4*I$3/2</f>
        <v>0.12417377773730499</v>
      </c>
      <c r="BD29" s="21" t="s">
        <v>31</v>
      </c>
      <c r="BE29" s="12">
        <f>(BK29+BK30)*BD6</f>
        <v>8.0463373974442955</v>
      </c>
      <c r="BJ29" s="21" t="s">
        <v>42</v>
      </c>
      <c r="BK29" s="13">
        <f>BE26*1.2*I$6^2*I$4*I$3/2</f>
        <v>0.12654631567578226</v>
      </c>
    </row>
    <row r="30" spans="1:65" x14ac:dyDescent="0.35">
      <c r="B30" s="3" t="s">
        <v>32</v>
      </c>
      <c r="C30">
        <f>(E20+I20)*D5/2</f>
        <v>26.701325934275161</v>
      </c>
      <c r="H30" s="3" t="s">
        <v>43</v>
      </c>
      <c r="I30" s="6">
        <f>H26*1.2*I6^2*I4*L3/2</f>
        <v>-3.87481083841325E-2</v>
      </c>
      <c r="Q30" s="21" t="s">
        <v>32</v>
      </c>
      <c r="R30" s="12">
        <f>(T20+X20)*Q5/2</f>
        <v>27.809068486850627</v>
      </c>
      <c r="W30" s="21" t="s">
        <v>43</v>
      </c>
      <c r="X30" s="13">
        <f>W26*1.2*I$6^2*I$4*I$3/2</f>
        <v>-3.8637037262844613E-2</v>
      </c>
      <c r="AD30" s="21" t="s">
        <v>32</v>
      </c>
      <c r="AE30" s="12">
        <f>(AG20+AK20)*AD5/2</f>
        <v>28.310226934643197</v>
      </c>
      <c r="AJ30" s="21" t="s">
        <v>43</v>
      </c>
      <c r="AK30" s="13">
        <f>AJ26*1.2*I$6^2*I$4*I$3/2</f>
        <v>-3.8581013165807226E-2</v>
      </c>
      <c r="AQ30" s="21" t="s">
        <v>32</v>
      </c>
      <c r="AR30" s="12">
        <f>(AT20+AX20)*AQ5/2</f>
        <v>29.529240040392111</v>
      </c>
      <c r="AW30" s="21" t="s">
        <v>43</v>
      </c>
      <c r="AX30" s="13">
        <f>AW26*1.2*I$6^2*I$4*I$3/2</f>
        <v>-3.8410996228396221E-2</v>
      </c>
      <c r="BD30" s="21" t="s">
        <v>32</v>
      </c>
      <c r="BE30" s="12">
        <f>(BG20+BK20)*BD5/2</f>
        <v>31.071409415764098</v>
      </c>
      <c r="BJ30" s="21" t="s">
        <v>43</v>
      </c>
      <c r="BK30" s="13">
        <f>BJ26*1.2*I$6^2*I$4*I$3/2</f>
        <v>-3.8179799585702147E-2</v>
      </c>
    </row>
    <row r="31" spans="1:65" x14ac:dyDescent="0.35">
      <c r="B31" s="3" t="s">
        <v>33</v>
      </c>
      <c r="C31" s="6">
        <f>C29/C30</f>
        <v>0.27926109919627029</v>
      </c>
      <c r="Q31" s="21" t="s">
        <v>33</v>
      </c>
      <c r="R31" s="13">
        <f>R29/R30</f>
        <v>0.2723489744926828</v>
      </c>
      <c r="AD31" s="21" t="s">
        <v>33</v>
      </c>
      <c r="AE31" s="13">
        <f>AE29/AE30</f>
        <v>0.26960183633819484</v>
      </c>
      <c r="AQ31" s="21" t="s">
        <v>33</v>
      </c>
      <c r="AR31" s="13">
        <f>AR29/AR30</f>
        <v>0.26445823437018856</v>
      </c>
      <c r="BD31" s="21" t="s">
        <v>33</v>
      </c>
      <c r="BE31" s="13">
        <f>BE29/BE30</f>
        <v>0.25896274255785712</v>
      </c>
    </row>
  </sheetData>
  <mergeCells count="21">
    <mergeCell ref="AV8:AZ8"/>
    <mergeCell ref="BD8:BG8"/>
    <mergeCell ref="BI8:BM8"/>
    <mergeCell ref="Q8:T8"/>
    <mergeCell ref="V8:Z8"/>
    <mergeCell ref="AD8:AG8"/>
    <mergeCell ref="AI8:AM8"/>
    <mergeCell ref="AQ8:AT8"/>
    <mergeCell ref="B25:E25"/>
    <mergeCell ref="G25:K25"/>
    <mergeCell ref="B2:C2"/>
    <mergeCell ref="G2:H2"/>
    <mergeCell ref="B3:C3"/>
    <mergeCell ref="G3:H3"/>
    <mergeCell ref="B4:C4"/>
    <mergeCell ref="G4:H4"/>
    <mergeCell ref="B5:C5"/>
    <mergeCell ref="G5:H5"/>
    <mergeCell ref="G6:H6"/>
    <mergeCell ref="B8:E8"/>
    <mergeCell ref="G8:K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X11" workbookViewId="0">
      <selection activeCell="AP27" sqref="AP27"/>
    </sheetView>
  </sheetViews>
  <sheetFormatPr defaultRowHeight="14.5" x14ac:dyDescent="0.35"/>
  <cols>
    <col min="5" max="5" width="13.81640625" customWidth="1"/>
    <col min="11" max="11" width="13.81640625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22" t="s">
        <v>14</v>
      </c>
      <c r="L2">
        <v>0.8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22" t="s">
        <v>34</v>
      </c>
      <c r="L3">
        <f>(I2+I2*D4)/4</f>
        <v>0.10199999999999999</v>
      </c>
      <c r="P3" s="21" t="s">
        <v>66</v>
      </c>
      <c r="Q3">
        <f>U7+U6</f>
        <v>9.7158323616068305</v>
      </c>
      <c r="R3" t="s">
        <v>63</v>
      </c>
      <c r="T3" t="s">
        <v>59</v>
      </c>
      <c r="U3">
        <f>((U2/2)-Q2*TAN(X1*PI()/180))*2</f>
        <v>198.00544150755647</v>
      </c>
      <c r="V3" t="s">
        <v>56</v>
      </c>
      <c r="AC3" s="21" t="s">
        <v>66</v>
      </c>
      <c r="AD3">
        <f>AH7+AH6</f>
        <v>14.123622452171267</v>
      </c>
      <c r="AE3" t="s">
        <v>63</v>
      </c>
      <c r="AG3" t="s">
        <v>59</v>
      </c>
      <c r="AH3">
        <f>((AH2/2)-AD2*TAN(AK1*PI()/180))*2</f>
        <v>187.50680188444559</v>
      </c>
      <c r="AI3" t="s">
        <v>56</v>
      </c>
      <c r="AP3" s="21" t="s">
        <v>66</v>
      </c>
      <c r="AQ3">
        <f>AU7+AU6</f>
        <v>24.922492987198314</v>
      </c>
      <c r="AR3" t="s">
        <v>63</v>
      </c>
      <c r="AT3" t="s">
        <v>59</v>
      </c>
      <c r="AU3">
        <f>((AU2/2)-AQ2*TAN(AX1*PI()/180))*2</f>
        <v>170.00906917926079</v>
      </c>
      <c r="AV3" t="s">
        <v>56</v>
      </c>
      <c r="BC3" s="21" t="s">
        <v>66</v>
      </c>
      <c r="BD3">
        <f>BH7+BH6</f>
        <v>38.584806982102684</v>
      </c>
      <c r="BE3" t="s">
        <v>63</v>
      </c>
      <c r="BG3" t="s">
        <v>59</v>
      </c>
      <c r="BH3">
        <f>((BH2/2)-BD2*TAN(BK1*PI()/180))*2</f>
        <v>156.01088301511294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22" t="s">
        <v>37</v>
      </c>
      <c r="L4">
        <f>I6/L3</f>
        <v>79.674355562311447</v>
      </c>
      <c r="P4" s="21" t="s">
        <v>67</v>
      </c>
      <c r="Q4">
        <f>U7-U6</f>
        <v>5.5670766812693735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8.0926971855998158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14.280344121250881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22.108716083880488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4.8713252386034203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5.4320945999372166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6.607804701126704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7.8467820112988873</v>
      </c>
      <c r="BI5" t="s">
        <v>12</v>
      </c>
    </row>
    <row r="6" spans="1:65" x14ac:dyDescent="0.35">
      <c r="G6" s="27" t="s">
        <v>35</v>
      </c>
      <c r="H6" s="27"/>
      <c r="I6">
        <f>I5/L2</f>
        <v>8.1267842673557666</v>
      </c>
      <c r="J6" t="s">
        <v>12</v>
      </c>
      <c r="Q6">
        <f>L4</f>
        <v>79.674355562311447</v>
      </c>
      <c r="T6" t="s">
        <v>62</v>
      </c>
      <c r="U6">
        <f>Q2*Q5*Q5*0.19*(U2^4-U3^4)/(4*(U2-U3)*U2^(4)*U3^(4)*(2*9.81*PI()*PI()/16))*10^12*1.2*9.81</f>
        <v>2.0743778401687285</v>
      </c>
      <c r="V6" t="s">
        <v>63</v>
      </c>
      <c r="AD6">
        <f>L4</f>
        <v>79.674355562311447</v>
      </c>
      <c r="AG6" t="s">
        <v>62</v>
      </c>
      <c r="AH6">
        <f>AD2*AD5*AD5*0.19*(AH2^4-AH3^4)/(4*(AH2-AH3)*AH2^(4)*AH3^(4)*(2*9.81*PI()*PI()/16))*10^12*1.2*9.81</f>
        <v>3.0154626332857251</v>
      </c>
      <c r="AI6" t="s">
        <v>63</v>
      </c>
      <c r="AQ6">
        <f>L4</f>
        <v>79.674355562311447</v>
      </c>
      <c r="AT6" t="s">
        <v>62</v>
      </c>
      <c r="AU6">
        <f>AQ2*AQ5*AQ5*0.19*(AU2^4-AU3^4)/(4*(AU2-AU3)*AU2^(4)*AU3^(4)*(2*9.81*PI()*PI()/16))*10^12*1.2*9.81</f>
        <v>5.3210744329737176</v>
      </c>
      <c r="AV6" t="s">
        <v>63</v>
      </c>
      <c r="BD6">
        <f>L4</f>
        <v>79.674355562311447</v>
      </c>
      <c r="BG6" t="s">
        <v>62</v>
      </c>
      <c r="BH6">
        <f>BD2*BD5*BD5*0.19*(BH2^4-BH3^4)/(4*(BH2-BH3)*BH2^(4)*BH3^(4)*(2*9.81*PI()*PI()/16))*10^12*1.2*9.81</f>
        <v>8.2380454491110964</v>
      </c>
      <c r="BI6" t="s">
        <v>63</v>
      </c>
    </row>
    <row r="7" spans="1:65" x14ac:dyDescent="0.35">
      <c r="G7" s="22"/>
      <c r="H7" s="22"/>
      <c r="T7" t="s">
        <v>64</v>
      </c>
      <c r="U7">
        <f>(U5^2-U4^2)*1.2/2</f>
        <v>7.641454521438102</v>
      </c>
      <c r="V7" t="s">
        <v>63</v>
      </c>
      <c r="AG7" t="s">
        <v>64</v>
      </c>
      <c r="AH7">
        <f>(AH5^2-AH4^2)*1.2/2</f>
        <v>11.108159818885541</v>
      </c>
      <c r="AI7" t="s">
        <v>63</v>
      </c>
      <c r="AT7" t="s">
        <v>64</v>
      </c>
      <c r="AU7">
        <f>(AU5^2-AU4^2)*1.2/2</f>
        <v>19.601418554224598</v>
      </c>
      <c r="AV7" t="s">
        <v>63</v>
      </c>
      <c r="BG7" t="s">
        <v>64</v>
      </c>
      <c r="BH7">
        <f>(BH5^2-BH4^2)*1.2/2</f>
        <v>30.346761532991586</v>
      </c>
      <c r="BI7" t="s">
        <v>63</v>
      </c>
    </row>
    <row r="8" spans="1:65" x14ac:dyDescent="0.35">
      <c r="A8" s="22" t="s">
        <v>16</v>
      </c>
      <c r="B8" s="27" t="s">
        <v>45</v>
      </c>
      <c r="C8" s="27"/>
      <c r="D8" s="27"/>
      <c r="E8" s="27"/>
      <c r="F8" s="22" t="s">
        <v>22</v>
      </c>
      <c r="G8" s="27" t="s">
        <v>46</v>
      </c>
      <c r="H8" s="27"/>
      <c r="I8" s="27"/>
      <c r="J8" s="27"/>
      <c r="K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22"/>
      <c r="F9" s="22"/>
      <c r="G9" s="22"/>
      <c r="H9" s="22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22" t="s">
        <v>16</v>
      </c>
      <c r="B10" s="7">
        <f>C20</f>
        <v>3.2426680501030005</v>
      </c>
      <c r="F10" s="22" t="s">
        <v>22</v>
      </c>
      <c r="G10" s="8">
        <f>G20</f>
        <v>3.9843920118438465</v>
      </c>
      <c r="H10" s="22"/>
      <c r="P10" s="21" t="s">
        <v>16</v>
      </c>
      <c r="Q10" s="10">
        <f>R20</f>
        <v>3.2716967952750271</v>
      </c>
      <c r="U10" s="21" t="s">
        <v>22</v>
      </c>
      <c r="V10" s="9">
        <f>V20</f>
        <v>3.9267913939540495</v>
      </c>
      <c r="W10" s="22"/>
      <c r="AC10" s="21" t="s">
        <v>16</v>
      </c>
      <c r="AD10" s="10">
        <f>AE20</f>
        <v>3.2833162128716102</v>
      </c>
      <c r="AH10" s="21" t="s">
        <v>22</v>
      </c>
      <c r="AI10" s="9">
        <f>AI20</f>
        <v>3.9037966640527846</v>
      </c>
      <c r="AJ10" s="22"/>
      <c r="AP10" s="21" t="s">
        <v>16</v>
      </c>
      <c r="AQ10" s="10">
        <f>AR20</f>
        <v>2.8235611869504766</v>
      </c>
      <c r="AU10" s="21" t="s">
        <v>22</v>
      </c>
      <c r="AV10" s="9">
        <f>AV20</f>
        <v>4.8382682167473279</v>
      </c>
      <c r="AW10" s="22"/>
      <c r="BC10" s="21" t="s">
        <v>16</v>
      </c>
      <c r="BD10" s="10">
        <f>BE20</f>
        <v>2.8561284427417628</v>
      </c>
      <c r="BH10" s="21" t="s">
        <v>22</v>
      </c>
      <c r="BI10" s="9">
        <f>BI20</f>
        <v>4.7705405779255274</v>
      </c>
      <c r="BJ10" s="22"/>
    </row>
    <row r="13" spans="1:65" x14ac:dyDescent="0.35">
      <c r="A13" s="22" t="s">
        <v>14</v>
      </c>
      <c r="B13" s="22" t="s">
        <v>26</v>
      </c>
      <c r="C13" s="22" t="s">
        <v>17</v>
      </c>
      <c r="D13" s="22" t="s">
        <v>18</v>
      </c>
      <c r="E13" s="22" t="s">
        <v>20</v>
      </c>
      <c r="F13" s="22"/>
      <c r="G13" s="22" t="s">
        <v>39</v>
      </c>
      <c r="H13" s="22" t="s">
        <v>40</v>
      </c>
      <c r="I13" s="22" t="s">
        <v>20</v>
      </c>
      <c r="J13" s="22"/>
      <c r="K13" s="22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22" t="s">
        <v>15</v>
      </c>
      <c r="C14" s="22" t="s">
        <v>16</v>
      </c>
      <c r="D14" s="5" t="s">
        <v>19</v>
      </c>
      <c r="E14" s="22" t="s">
        <v>21</v>
      </c>
      <c r="F14" s="22"/>
      <c r="G14" s="22" t="s">
        <v>22</v>
      </c>
      <c r="H14" s="5" t="s">
        <v>23</v>
      </c>
      <c r="I14" s="22" t="s">
        <v>24</v>
      </c>
      <c r="J14" s="22"/>
      <c r="K14" s="22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0.8</v>
      </c>
      <c r="B15">
        <v>8.1267842673557666</v>
      </c>
      <c r="C15">
        <f t="shared" ref="C15:C20" si="0" xml:space="preserve"> -0.3078*D15^6 + 2.2651*D15^5 - 4.751*D15^4 + 0.2832*D15^3 + 5.9876*D15^2 + 3.6672*D15 - 0.2951</f>
        <v>0.67321313279999995</v>
      </c>
      <c r="D15">
        <v>0.2</v>
      </c>
      <c r="E15">
        <f t="shared" ref="E15:E20" si="1">1.2*B15^2*C15*(D15^2+1)/2</f>
        <v>27.744354915740356</v>
      </c>
      <c r="G15">
        <f t="shared" ref="G15:G20" si="2" xml:space="preserve"> 0.9808*H15^6 - 9.1296*H15^5 + 32.097*H15^4 - 52.719*H15^3 + 35.366*H15^2 + 6.8355*H15 + 0.7557</f>
        <v>9.6970697088000009</v>
      </c>
      <c r="H15">
        <f t="shared" ref="H15:H20" si="3">A15-D15</f>
        <v>0.60000000000000009</v>
      </c>
      <c r="I15">
        <f t="shared" ref="I15:I20" si="4">1.2*B15^2*G15*(H15^2+1)/2</f>
        <v>522.59847577416281</v>
      </c>
      <c r="K15">
        <f t="shared" ref="K15:K20" si="5">E15-I15</f>
        <v>-494.85412085842245</v>
      </c>
      <c r="P15">
        <v>0.8</v>
      </c>
      <c r="Q15">
        <v>8.1267842673557666</v>
      </c>
      <c r="R15" s="12">
        <f t="shared" ref="R15:R20" si="6" xml:space="preserve"> -0.3078*S15^6 + 2.2651*S15^5 - 4.751*S15^4 + 0.2832*S15^3 + 5.9876*S15^2 + 3.6672*S15 - 0.2951</f>
        <v>0.67321313279999995</v>
      </c>
      <c r="S15">
        <v>0.2</v>
      </c>
      <c r="T15" s="12">
        <f>(1.2*Q15^2*R15*(S15^2+1)/2) + Q$4</f>
        <v>33.311431597009729</v>
      </c>
      <c r="V15" s="12">
        <f t="shared" ref="V15:V20" si="7" xml:space="preserve"> 0.9808*W15^6 - 9.1296*W15^5 + 32.097*W15^4 - 52.719*W15^3 + 35.366*W15^2 + 6.8355*W15 + 0.7557</f>
        <v>9.6970697088000009</v>
      </c>
      <c r="W15" s="12">
        <f t="shared" ref="W15:W20" si="8">P15-S15</f>
        <v>0.60000000000000009</v>
      </c>
      <c r="X15" s="12">
        <f>1.2*Q15^2*V15*(W15^2+1)/2 + Q$3</f>
        <v>532.31430813576969</v>
      </c>
      <c r="Y15" s="12"/>
      <c r="Z15" s="12">
        <f t="shared" ref="Z15:Z20" si="9">T15-X15</f>
        <v>-499.00287653875995</v>
      </c>
      <c r="AC15">
        <v>0.8</v>
      </c>
      <c r="AD15">
        <v>8.1267842673557666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35.83705210134017</v>
      </c>
      <c r="AI15" s="12">
        <f t="shared" ref="AI15:AI20" si="11" xml:space="preserve"> 0.9808*AJ15^6 - 9.1296*AJ15^5 + 32.097*AJ15^4 - 52.719*AJ15^3 + 35.366*AJ15^2 + 6.8355*AJ15 + 0.7557</f>
        <v>9.6970697088000009</v>
      </c>
      <c r="AJ15" s="12">
        <f t="shared" ref="AJ15:AJ20" si="12">AC15-AF15</f>
        <v>0.60000000000000009</v>
      </c>
      <c r="AK15" s="12">
        <f>1.2*AD15^2*AI15*(AJ15^2+1)/2 + AD$3</f>
        <v>536.72209822633408</v>
      </c>
      <c r="AL15" s="12"/>
      <c r="AM15" s="12">
        <f t="shared" ref="AM15:AM20" si="13">AG15-AK15</f>
        <v>-500.88504612499389</v>
      </c>
      <c r="AP15">
        <v>0.8</v>
      </c>
      <c r="AQ15">
        <v>8.1267842673557666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42.024699036991237</v>
      </c>
      <c r="AV15" s="12">
        <f t="shared" ref="AV15:AV20" si="15" xml:space="preserve"> 0.9808*AW15^6 - 9.1296*AW15^5 + 32.097*AW15^4 - 52.719*AW15^3 + 35.366*AW15^2 + 6.8355*AW15 + 0.7557</f>
        <v>9.6970697088000009</v>
      </c>
      <c r="AW15" s="12">
        <f t="shared" ref="AW15:AW20" si="16">AP15-AS15</f>
        <v>0.60000000000000009</v>
      </c>
      <c r="AX15" s="12">
        <f>1.2*AQ15^2*AV15*(AW15^2+1)/2 + AQ$3</f>
        <v>547.52096876136113</v>
      </c>
      <c r="AY15" s="12"/>
      <c r="AZ15" s="12">
        <f t="shared" ref="AZ15:AZ20" si="17">AT15-AX15</f>
        <v>-505.49626972436988</v>
      </c>
      <c r="BC15">
        <v>0.8</v>
      </c>
      <c r="BD15">
        <v>8.1267842673557666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49.85307099962084</v>
      </c>
      <c r="BI15" s="12">
        <f t="shared" ref="BI15:BI20" si="19" xml:space="preserve"> 0.9808*BJ15^6 - 9.1296*BJ15^5 + 32.097*BJ15^4 - 52.719*BJ15^3 + 35.366*BJ15^2 + 6.8355*BJ15 + 0.7557</f>
        <v>9.6970697088000009</v>
      </c>
      <c r="BJ15" s="12">
        <f t="shared" ref="BJ15:BJ20" si="20">BC15-BF15</f>
        <v>0.60000000000000009</v>
      </c>
      <c r="BK15" s="12">
        <f>1.2*BD15^2*BI15*(BJ15^2+1)/2 + BD$3</f>
        <v>561.1832827562655</v>
      </c>
      <c r="BL15" s="12"/>
      <c r="BM15" s="12">
        <f t="shared" ref="BM15:BM20" si="21">BG15-BK15</f>
        <v>-511.33021175664464</v>
      </c>
    </row>
    <row r="16" spans="1:65" x14ac:dyDescent="0.35">
      <c r="A16">
        <v>0.8</v>
      </c>
      <c r="B16">
        <v>8.1267842673557666</v>
      </c>
      <c r="C16">
        <f t="shared" si="0"/>
        <v>1.6740794179968745</v>
      </c>
      <c r="D16">
        <v>0.35</v>
      </c>
      <c r="E16">
        <f t="shared" si="1"/>
        <v>74.464815774654781</v>
      </c>
      <c r="G16">
        <f t="shared" si="2"/>
        <v>7.3451262675750009</v>
      </c>
      <c r="H16">
        <f t="shared" si="3"/>
        <v>0.45000000000000007</v>
      </c>
      <c r="I16">
        <f t="shared" si="4"/>
        <v>350.00404520738374</v>
      </c>
      <c r="K16">
        <f t="shared" si="5"/>
        <v>-275.53922943272897</v>
      </c>
      <c r="P16">
        <v>0.8</v>
      </c>
      <c r="Q16">
        <v>8.1267842673557666</v>
      </c>
      <c r="R16" s="12">
        <f t="shared" si="6"/>
        <v>1.6740794179968745</v>
      </c>
      <c r="S16">
        <v>0.35</v>
      </c>
      <c r="T16" s="12">
        <f t="shared" ref="T16:T20" si="22">(1.2*Q16^2*R16*(S16^2+1)/2) + Q$4</f>
        <v>80.031892455924151</v>
      </c>
      <c r="V16" s="12">
        <f t="shared" si="7"/>
        <v>7.3451262675750009</v>
      </c>
      <c r="W16" s="12">
        <f t="shared" si="8"/>
        <v>0.45000000000000007</v>
      </c>
      <c r="X16" s="12">
        <f t="shared" ref="X16:X20" si="23">1.2*Q16^2*V16*(W16^2+1)/2 + Q$3</f>
        <v>359.71987756899057</v>
      </c>
      <c r="Y16" s="12"/>
      <c r="Z16" s="12">
        <f t="shared" si="9"/>
        <v>-279.68798511306642</v>
      </c>
      <c r="AC16">
        <v>0.8</v>
      </c>
      <c r="AD16">
        <v>8.1267842673557666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55.497400576457096</v>
      </c>
      <c r="AI16" s="12">
        <f t="shared" si="11"/>
        <v>8.6367285716760449</v>
      </c>
      <c r="AJ16" s="12">
        <f t="shared" si="12"/>
        <v>0.53</v>
      </c>
      <c r="AK16" s="12">
        <f t="shared" ref="AK16:AK20" si="25">1.2*AD16^2*AI16*(AJ16^2+1)/2 + AD$3</f>
        <v>452.50612297737001</v>
      </c>
      <c r="AL16" s="12"/>
      <c r="AM16" s="12">
        <f t="shared" si="13"/>
        <v>-397.00872240091292</v>
      </c>
      <c r="AP16">
        <v>0.8</v>
      </c>
      <c r="AQ16">
        <v>8.1267842673557666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61.685047512108156</v>
      </c>
      <c r="AV16" s="12">
        <f t="shared" si="15"/>
        <v>8.6367285716760449</v>
      </c>
      <c r="AW16" s="12">
        <f t="shared" si="16"/>
        <v>0.53</v>
      </c>
      <c r="AX16" s="12">
        <f t="shared" ref="AX16:AX20" si="27">1.2*AQ16^2*AV16*(AW16^2+1)/2 + AQ$3</f>
        <v>463.30499351239706</v>
      </c>
      <c r="AY16" s="12"/>
      <c r="AZ16" s="12">
        <f t="shared" si="17"/>
        <v>-401.61994600028891</v>
      </c>
      <c r="BC16">
        <v>0.8</v>
      </c>
      <c r="BD16">
        <v>8.1267842673557666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69.513419474737759</v>
      </c>
      <c r="BI16" s="12">
        <f t="shared" si="19"/>
        <v>8.6367285716760449</v>
      </c>
      <c r="BJ16" s="12">
        <f t="shared" si="20"/>
        <v>0.53</v>
      </c>
      <c r="BK16" s="12">
        <f t="shared" ref="BK16:BK20" si="29">1.2*BD16^2*BI16*(BJ16^2+1)/2 + BD$3</f>
        <v>476.96730750730143</v>
      </c>
      <c r="BL16" s="12"/>
      <c r="BM16" s="12">
        <f t="shared" si="21"/>
        <v>-407.45388803256367</v>
      </c>
    </row>
    <row r="17" spans="1:65" x14ac:dyDescent="0.35">
      <c r="A17">
        <v>0.8</v>
      </c>
      <c r="B17">
        <v>8.1267842673557666</v>
      </c>
      <c r="C17">
        <f t="shared" si="0"/>
        <v>2.8398374999999993</v>
      </c>
      <c r="D17">
        <v>0.5</v>
      </c>
      <c r="E17">
        <f t="shared" si="1"/>
        <v>140.66699679657009</v>
      </c>
      <c r="G17">
        <f t="shared" si="2"/>
        <v>4.8043927752000011</v>
      </c>
      <c r="H17">
        <f t="shared" si="3"/>
        <v>0.30000000000000004</v>
      </c>
      <c r="I17">
        <f t="shared" si="4"/>
        <v>207.5170169840184</v>
      </c>
      <c r="K17">
        <f t="shared" si="5"/>
        <v>-66.850020187448308</v>
      </c>
      <c r="P17">
        <v>0.8</v>
      </c>
      <c r="Q17">
        <v>8.1267842673557666</v>
      </c>
      <c r="R17" s="12">
        <f t="shared" si="6"/>
        <v>2.8398374999999993</v>
      </c>
      <c r="S17">
        <v>0.5</v>
      </c>
      <c r="T17" s="12">
        <f t="shared" si="22"/>
        <v>146.23407347783947</v>
      </c>
      <c r="V17" s="12">
        <f t="shared" si="7"/>
        <v>4.8043927752000011</v>
      </c>
      <c r="W17" s="12">
        <f t="shared" si="8"/>
        <v>0.30000000000000004</v>
      </c>
      <c r="X17" s="12">
        <f t="shared" si="23"/>
        <v>217.23284934562523</v>
      </c>
      <c r="Y17" s="12"/>
      <c r="Z17" s="12">
        <f t="shared" si="9"/>
        <v>-70.998775867785753</v>
      </c>
      <c r="AC17">
        <v>0.8</v>
      </c>
      <c r="AD17">
        <v>8.1267842673557666</v>
      </c>
      <c r="AE17" s="12">
        <f t="shared" si="10"/>
        <v>1.3183871067999997</v>
      </c>
      <c r="AF17" s="12">
        <v>0.3</v>
      </c>
      <c r="AG17" s="12">
        <f t="shared" si="24"/>
        <v>65.038032930331312</v>
      </c>
      <c r="AI17" s="12">
        <f t="shared" si="11"/>
        <v>8.1611624999999997</v>
      </c>
      <c r="AJ17" s="12">
        <f t="shared" si="12"/>
        <v>0.5</v>
      </c>
      <c r="AK17" s="12">
        <f t="shared" si="25"/>
        <v>418.37429497966207</v>
      </c>
      <c r="AL17" s="12"/>
      <c r="AM17" s="12">
        <f t="shared" si="13"/>
        <v>-353.33626204933074</v>
      </c>
      <c r="AP17">
        <v>0.8</v>
      </c>
      <c r="AQ17">
        <v>8.1267842673557666</v>
      </c>
      <c r="AR17" s="12">
        <f t="shared" si="14"/>
        <v>1.3183871067999997</v>
      </c>
      <c r="AS17" s="12">
        <v>0.3</v>
      </c>
      <c r="AT17" s="12">
        <f t="shared" si="26"/>
        <v>71.225679865982386</v>
      </c>
      <c r="AV17" s="12">
        <f t="shared" si="15"/>
        <v>8.1611624999999997</v>
      </c>
      <c r="AW17" s="12">
        <f t="shared" si="16"/>
        <v>0.5</v>
      </c>
      <c r="AX17" s="12">
        <f t="shared" si="27"/>
        <v>429.17316551468912</v>
      </c>
      <c r="AY17" s="12"/>
      <c r="AZ17" s="12">
        <f t="shared" si="17"/>
        <v>-357.94748564870673</v>
      </c>
      <c r="BC17">
        <v>0.8</v>
      </c>
      <c r="BD17">
        <v>8.1267842673557666</v>
      </c>
      <c r="BE17" s="12">
        <f t="shared" si="18"/>
        <v>1.3183871067999997</v>
      </c>
      <c r="BF17" s="12">
        <v>0.3</v>
      </c>
      <c r="BG17" s="12">
        <f t="shared" si="28"/>
        <v>79.054051828611989</v>
      </c>
      <c r="BI17" s="12">
        <f t="shared" si="19"/>
        <v>8.1611624999999997</v>
      </c>
      <c r="BJ17" s="12">
        <f t="shared" si="20"/>
        <v>0.5</v>
      </c>
      <c r="BK17" s="12">
        <f t="shared" si="29"/>
        <v>442.83547950959348</v>
      </c>
      <c r="BL17" s="12"/>
      <c r="BM17" s="12">
        <f t="shared" si="21"/>
        <v>-363.78142768098149</v>
      </c>
    </row>
    <row r="18" spans="1:65" x14ac:dyDescent="0.35">
      <c r="A18">
        <v>0.8</v>
      </c>
      <c r="B18">
        <v>8.1267842673557666</v>
      </c>
      <c r="C18">
        <f t="shared" si="0"/>
        <v>2.7586063817405218</v>
      </c>
      <c r="D18">
        <v>0.49</v>
      </c>
      <c r="E18">
        <f t="shared" si="1"/>
        <v>135.56112265324711</v>
      </c>
      <c r="G18">
        <f t="shared" si="2"/>
        <v>4.9739816002833654</v>
      </c>
      <c r="H18">
        <f t="shared" si="3"/>
        <v>0.31000000000000005</v>
      </c>
      <c r="I18">
        <f t="shared" si="4"/>
        <v>216.04442550156764</v>
      </c>
      <c r="K18">
        <f t="shared" si="5"/>
        <v>-80.483302848320534</v>
      </c>
      <c r="P18">
        <v>0.8</v>
      </c>
      <c r="Q18">
        <v>8.1267842673557666</v>
      </c>
      <c r="R18" s="12">
        <f t="shared" si="6"/>
        <v>2.7586063817405218</v>
      </c>
      <c r="S18">
        <v>0.49</v>
      </c>
      <c r="T18" s="12">
        <f t="shared" si="22"/>
        <v>141.12819933451649</v>
      </c>
      <c r="V18" s="12">
        <f t="shared" si="7"/>
        <v>4.9739816002833654</v>
      </c>
      <c r="W18" s="12">
        <f t="shared" si="8"/>
        <v>0.31000000000000005</v>
      </c>
      <c r="X18" s="12">
        <f t="shared" si="23"/>
        <v>225.76025786317447</v>
      </c>
      <c r="Y18" s="12"/>
      <c r="Z18" s="12">
        <f t="shared" si="9"/>
        <v>-84.632058528657979</v>
      </c>
      <c r="AC18">
        <v>0.8</v>
      </c>
      <c r="AD18">
        <v>8.1267842673557666</v>
      </c>
      <c r="AE18" s="12">
        <f t="shared" si="10"/>
        <v>1.6740794179968745</v>
      </c>
      <c r="AF18" s="12">
        <v>0.35</v>
      </c>
      <c r="AG18" s="12">
        <f t="shared" si="24"/>
        <v>82.557512960254599</v>
      </c>
      <c r="AI18" s="12">
        <f t="shared" si="11"/>
        <v>7.3451262675750009</v>
      </c>
      <c r="AJ18" s="12">
        <f t="shared" si="12"/>
        <v>0.45000000000000007</v>
      </c>
      <c r="AK18" s="12">
        <f t="shared" si="25"/>
        <v>364.12766765955502</v>
      </c>
      <c r="AL18" s="12"/>
      <c r="AM18" s="12">
        <f t="shared" si="13"/>
        <v>-281.57015469930042</v>
      </c>
      <c r="AP18">
        <v>0.8</v>
      </c>
      <c r="AQ18">
        <v>8.1267842673557666</v>
      </c>
      <c r="AR18" s="12">
        <f t="shared" si="14"/>
        <v>1.6740794179968745</v>
      </c>
      <c r="AS18" s="12">
        <v>0.35</v>
      </c>
      <c r="AT18" s="12">
        <f t="shared" si="26"/>
        <v>88.745159895905658</v>
      </c>
      <c r="AV18" s="12">
        <f t="shared" si="15"/>
        <v>7.3451262675750009</v>
      </c>
      <c r="AW18" s="12">
        <f t="shared" si="16"/>
        <v>0.45000000000000007</v>
      </c>
      <c r="AX18" s="12">
        <f t="shared" si="27"/>
        <v>374.92653819458206</v>
      </c>
      <c r="AY18" s="12"/>
      <c r="AZ18" s="12">
        <f t="shared" si="17"/>
        <v>-286.18137829867641</v>
      </c>
      <c r="BC18">
        <v>0.8</v>
      </c>
      <c r="BD18">
        <v>8.1267842673557666</v>
      </c>
      <c r="BE18" s="12">
        <f t="shared" si="18"/>
        <v>1.6740794179968745</v>
      </c>
      <c r="BF18" s="12">
        <v>0.35</v>
      </c>
      <c r="BG18" s="12">
        <f t="shared" si="28"/>
        <v>96.573531858535262</v>
      </c>
      <c r="BI18" s="12">
        <f t="shared" si="19"/>
        <v>7.3451262675750009</v>
      </c>
      <c r="BJ18" s="12">
        <f t="shared" si="20"/>
        <v>0.45000000000000007</v>
      </c>
      <c r="BK18" s="12">
        <f t="shared" si="29"/>
        <v>388.58885218948643</v>
      </c>
      <c r="BL18" s="12"/>
      <c r="BM18" s="12">
        <f t="shared" si="21"/>
        <v>-292.01532033095117</v>
      </c>
    </row>
    <row r="19" spans="1:65" x14ac:dyDescent="0.35">
      <c r="A19">
        <v>0.8</v>
      </c>
      <c r="B19">
        <v>8.1267842673557666</v>
      </c>
      <c r="C19">
        <f t="shared" si="0"/>
        <v>2.7991746021004897</v>
      </c>
      <c r="D19">
        <v>0.495</v>
      </c>
      <c r="E19">
        <f t="shared" si="1"/>
        <v>138.10098425605653</v>
      </c>
      <c r="G19">
        <f t="shared" si="2"/>
        <v>4.8891226740051774</v>
      </c>
      <c r="H19">
        <f t="shared" si="3"/>
        <v>0.30500000000000005</v>
      </c>
      <c r="I19">
        <f t="shared" si="4"/>
        <v>211.76283499460482</v>
      </c>
      <c r="K19">
        <f t="shared" si="5"/>
        <v>-73.661850738548281</v>
      </c>
      <c r="P19">
        <v>0.8</v>
      </c>
      <c r="Q19">
        <v>8.1267842673557666</v>
      </c>
      <c r="R19" s="12">
        <f t="shared" si="6"/>
        <v>2.7991746021004897</v>
      </c>
      <c r="S19">
        <v>0.495</v>
      </c>
      <c r="T19" s="12">
        <f t="shared" si="22"/>
        <v>143.66806093732592</v>
      </c>
      <c r="V19" s="12">
        <f t="shared" si="7"/>
        <v>4.8891226740051774</v>
      </c>
      <c r="W19" s="12">
        <f t="shared" si="8"/>
        <v>0.30500000000000005</v>
      </c>
      <c r="X19" s="12">
        <f t="shared" si="23"/>
        <v>221.47866735621164</v>
      </c>
      <c r="Y19" s="12"/>
      <c r="Z19" s="12">
        <f t="shared" si="9"/>
        <v>-77.810606418885726</v>
      </c>
      <c r="AC19">
        <v>0.8</v>
      </c>
      <c r="AD19">
        <v>8.1267842673557666</v>
      </c>
      <c r="AE19" s="12">
        <f t="shared" si="10"/>
        <v>1.7475255629627389</v>
      </c>
      <c r="AF19" s="12">
        <v>0.36</v>
      </c>
      <c r="AG19" s="12">
        <f t="shared" si="24"/>
        <v>86.316141325015153</v>
      </c>
      <c r="AI19" s="12">
        <f t="shared" si="11"/>
        <v>7.1789437538869256</v>
      </c>
      <c r="AJ19" s="12">
        <f t="shared" si="12"/>
        <v>0.44000000000000006</v>
      </c>
      <c r="AK19" s="12">
        <f t="shared" si="25"/>
        <v>353.67701470240422</v>
      </c>
      <c r="AL19" s="12"/>
      <c r="AM19" s="12">
        <f t="shared" si="13"/>
        <v>-267.36087337738905</v>
      </c>
      <c r="AP19">
        <v>0.8</v>
      </c>
      <c r="AQ19">
        <v>8.1267842673557666</v>
      </c>
      <c r="AR19" s="12">
        <f t="shared" si="14"/>
        <v>1.7475255629627389</v>
      </c>
      <c r="AS19" s="12">
        <v>0.36</v>
      </c>
      <c r="AT19" s="12">
        <f t="shared" si="26"/>
        <v>92.503788260666212</v>
      </c>
      <c r="AV19" s="12">
        <f t="shared" si="15"/>
        <v>7.1789437538869256</v>
      </c>
      <c r="AW19" s="12">
        <f t="shared" si="16"/>
        <v>0.44000000000000006</v>
      </c>
      <c r="AX19" s="12">
        <f t="shared" si="27"/>
        <v>364.47588523743127</v>
      </c>
      <c r="AY19" s="12"/>
      <c r="AZ19" s="12">
        <f t="shared" si="17"/>
        <v>-271.97209697676504</v>
      </c>
      <c r="BC19">
        <v>0.8</v>
      </c>
      <c r="BD19">
        <v>8.1267842673557666</v>
      </c>
      <c r="BE19" s="12">
        <f t="shared" si="18"/>
        <v>1.7475255629627389</v>
      </c>
      <c r="BF19" s="12">
        <v>0.36</v>
      </c>
      <c r="BG19" s="12">
        <f t="shared" si="28"/>
        <v>100.33216022329583</v>
      </c>
      <c r="BI19" s="12">
        <f t="shared" si="19"/>
        <v>7.1789437538869256</v>
      </c>
      <c r="BJ19" s="12">
        <f t="shared" si="20"/>
        <v>0.44000000000000006</v>
      </c>
      <c r="BK19" s="12">
        <f t="shared" si="29"/>
        <v>378.13819923233564</v>
      </c>
      <c r="BL19" s="12"/>
      <c r="BM19" s="12">
        <f t="shared" si="21"/>
        <v>-277.80603900903981</v>
      </c>
    </row>
    <row r="20" spans="1:65" x14ac:dyDescent="0.35">
      <c r="A20" s="2">
        <v>0.8</v>
      </c>
      <c r="B20" s="2">
        <v>8.1267842673557666</v>
      </c>
      <c r="C20" s="2">
        <f t="shared" si="0"/>
        <v>3.2426680501030005</v>
      </c>
      <c r="D20" s="2">
        <v>0.54900000000000004</v>
      </c>
      <c r="E20" s="2">
        <f t="shared" si="1"/>
        <v>167.22543769327979</v>
      </c>
      <c r="F20" s="2"/>
      <c r="G20" s="2">
        <f t="shared" si="2"/>
        <v>3.9843920118438465</v>
      </c>
      <c r="H20" s="2">
        <f t="shared" si="3"/>
        <v>0.251</v>
      </c>
      <c r="I20" s="2">
        <f t="shared" si="4"/>
        <v>167.83573953533732</v>
      </c>
      <c r="K20">
        <f t="shared" si="5"/>
        <v>-0.61030184205753812</v>
      </c>
      <c r="P20" s="2">
        <v>0.8</v>
      </c>
      <c r="Q20" s="2">
        <v>8.1267842673557666</v>
      </c>
      <c r="R20" s="18">
        <f t="shared" si="6"/>
        <v>3.2716967952750271</v>
      </c>
      <c r="S20" s="2">
        <v>0.55249999999999999</v>
      </c>
      <c r="T20" s="18">
        <f t="shared" si="22"/>
        <v>174.78935690925124</v>
      </c>
      <c r="U20" s="2"/>
      <c r="V20" s="18">
        <f t="shared" si="7"/>
        <v>3.9267913939540495</v>
      </c>
      <c r="W20" s="18">
        <f t="shared" si="8"/>
        <v>0.24750000000000005</v>
      </c>
      <c r="X20" s="18">
        <f t="shared" si="23"/>
        <v>174.85375010033007</v>
      </c>
      <c r="Y20" s="12"/>
      <c r="Z20" s="12">
        <f t="shared" si="9"/>
        <v>-6.4393191078835343E-2</v>
      </c>
      <c r="AC20" s="2">
        <v>0.8</v>
      </c>
      <c r="AD20" s="2">
        <v>8.1267842673557666</v>
      </c>
      <c r="AE20" s="18">
        <f t="shared" si="10"/>
        <v>3.2833162128716102</v>
      </c>
      <c r="AF20" s="18">
        <v>0.55389999999999995</v>
      </c>
      <c r="AG20" s="18">
        <f t="shared" si="24"/>
        <v>178.11750053164215</v>
      </c>
      <c r="AH20" s="2"/>
      <c r="AI20" s="18">
        <f t="shared" si="11"/>
        <v>3.9037966640527846</v>
      </c>
      <c r="AJ20" s="18">
        <f t="shared" si="12"/>
        <v>0.2461000000000001</v>
      </c>
      <c r="AK20" s="18">
        <f t="shared" si="25"/>
        <v>178.18761577566463</v>
      </c>
      <c r="AL20" s="12"/>
      <c r="AM20" s="12">
        <f t="shared" si="13"/>
        <v>-7.0115244022474599E-2</v>
      </c>
      <c r="AP20" s="2">
        <v>0.8</v>
      </c>
      <c r="AQ20" s="2">
        <v>8.1267842673557666</v>
      </c>
      <c r="AR20" s="18">
        <f t="shared" si="14"/>
        <v>2.8235611869504766</v>
      </c>
      <c r="AS20" s="18">
        <v>0.498</v>
      </c>
      <c r="AT20" s="18">
        <f t="shared" si="26"/>
        <v>153.91778901933773</v>
      </c>
      <c r="AU20" s="2"/>
      <c r="AV20" s="18">
        <f t="shared" si="15"/>
        <v>4.8382682167473279</v>
      </c>
      <c r="AW20" s="18">
        <f t="shared" si="16"/>
        <v>0.30200000000000005</v>
      </c>
      <c r="AX20" s="18">
        <f t="shared" si="27"/>
        <v>234.13353497213748</v>
      </c>
      <c r="AY20" s="12"/>
      <c r="AZ20" s="12">
        <f t="shared" si="17"/>
        <v>-80.21574595279975</v>
      </c>
      <c r="BC20" s="2">
        <v>0.8</v>
      </c>
      <c r="BD20" s="2">
        <v>8.1267842673557666</v>
      </c>
      <c r="BE20" s="18">
        <f t="shared" si="18"/>
        <v>2.8561284427417628</v>
      </c>
      <c r="BF20" s="18">
        <v>0.502</v>
      </c>
      <c r="BG20" s="18">
        <f t="shared" si="28"/>
        <v>163.80947077994713</v>
      </c>
      <c r="BH20" s="2"/>
      <c r="BI20" s="18">
        <f t="shared" si="19"/>
        <v>4.7705405779255274</v>
      </c>
      <c r="BJ20" s="18">
        <f t="shared" si="20"/>
        <v>0.29800000000000004</v>
      </c>
      <c r="BK20" s="18">
        <f t="shared" si="29"/>
        <v>244.4135466170593</v>
      </c>
      <c r="BL20" s="12"/>
      <c r="BM20" s="12">
        <f t="shared" si="21"/>
        <v>-80.604075837112163</v>
      </c>
    </row>
    <row r="21" spans="1:65" x14ac:dyDescent="0.35">
      <c r="D21" t="s">
        <v>68</v>
      </c>
    </row>
    <row r="25" spans="1:65" x14ac:dyDescent="0.35">
      <c r="B25" s="27" t="s">
        <v>69</v>
      </c>
      <c r="C25" s="27"/>
      <c r="D25" s="27"/>
      <c r="E25" s="27"/>
      <c r="G25" s="27" t="s">
        <v>48</v>
      </c>
      <c r="H25" s="27"/>
      <c r="I25" s="27"/>
      <c r="J25" s="27"/>
      <c r="K25" s="27"/>
    </row>
    <row r="26" spans="1:65" x14ac:dyDescent="0.35">
      <c r="B26" s="22" t="s">
        <v>28</v>
      </c>
      <c r="C26" s="7">
        <f xml:space="preserve">  1.8555*D20^5 - 1.4393*D20^4 - 1.4822*D20^3 + 8.492*D20^2 - 1.321*D20 - 0.0869</f>
        <v>1.4638987667399346</v>
      </c>
      <c r="G26" s="22" t="s">
        <v>30</v>
      </c>
      <c r="H26" s="7">
        <f xml:space="preserve"> -0.129*H20^6 + 1.0756*H20^5 - 3.0752*H20^4 + 3.1771*H20^3 + 0.0649*H20^2 - 0.7917*H20 - 0.1795</f>
        <v>-0.33505420205160696</v>
      </c>
      <c r="Q26" s="14" t="s">
        <v>28</v>
      </c>
      <c r="R26" s="15">
        <f xml:space="preserve">  1.8555*S20^5 - 1.4393*S20^4 - 1.4822*S20^3 + 8.492*S20^2 - 1.321*S20 - 0.0869</f>
        <v>1.4869147138804284</v>
      </c>
      <c r="V26" s="14" t="s">
        <v>30</v>
      </c>
      <c r="W26" s="15">
        <f xml:space="preserve"> -0.129*W20^6 + 1.0756*W20^5 - 3.0752*W20^4 + 3.1771*W20^3 + 0.0649*W20^2 - 0.7917*W20 - 0.1795</f>
        <v>-0.33387235413140015</v>
      </c>
      <c r="AD26" s="14" t="s">
        <v>28</v>
      </c>
      <c r="AE26" s="15">
        <f xml:space="preserve">  1.8555*AF20^5 - 1.4393*AF20^4 - 1.4822*AF20^3 + 8.492*AF20^2 - 1.321*AF20 - 0.0869</f>
        <v>1.4961658640478723</v>
      </c>
      <c r="AI26" s="14" t="s">
        <v>30</v>
      </c>
      <c r="AJ26" s="15">
        <f xml:space="preserve"> -0.129*AJ20^6 + 1.0756*AJ20^5 - 3.0752*AJ20^4 + 3.1771*AJ20^3 + 0.0649*AJ20^2 - 0.7917*AJ20 - 0.1795</f>
        <v>-0.33338966097781686</v>
      </c>
      <c r="AQ26" s="14" t="s">
        <v>28</v>
      </c>
      <c r="AR26" s="15">
        <f xml:space="preserve">  1.8555*AS20^5 - 1.4393*AS20^4 - 1.4822*AS20^3 + 8.492*AS20^2 - 1.321*AS20 - 0.0869</f>
        <v>1.146539751827532</v>
      </c>
      <c r="AV26" s="14" t="s">
        <v>30</v>
      </c>
      <c r="AW26" s="15">
        <f xml:space="preserve"> -0.129*AW20^6 + 1.0756*AW20^5 - 3.0752*AW20^4 + 3.1771*AW20^3 + 0.0649*AW20^2 - 0.7917*AW20 - 0.1795</f>
        <v>-0.34814136350222818</v>
      </c>
      <c r="BD26" s="14" t="s">
        <v>28</v>
      </c>
      <c r="BE26" s="15">
        <f xml:space="preserve"> 1.8555*BF20^5 - 1.4393*BF20^4 - 1.4822*BF20^3 + 8.492*BF20^2 - 1.321*BF20 - 0.0869</f>
        <v>1.1702179312748511</v>
      </c>
      <c r="BI26" s="14" t="s">
        <v>30</v>
      </c>
      <c r="BJ26" s="15">
        <f xml:space="preserve"> -0.129*BJ20^6 + 1.0756*BJ20^5 - 3.0752*BJ20^4 + 3.1771*BJ20^3 + 0.0649*BJ20^2 - 0.7917*BJ20 - 0.1795</f>
        <v>-0.34739983518612216</v>
      </c>
    </row>
    <row r="29" spans="1:65" x14ac:dyDescent="0.35">
      <c r="B29" s="22" t="s">
        <v>31</v>
      </c>
      <c r="C29">
        <f>(I29+I30)*L4</f>
        <v>8.3873377313757533</v>
      </c>
      <c r="H29" s="22" t="s">
        <v>42</v>
      </c>
      <c r="I29" s="6">
        <f>C26*1.2*I6^2*I4*L3/2</f>
        <v>0.1365156591285879</v>
      </c>
      <c r="Q29" s="21" t="s">
        <v>31</v>
      </c>
      <c r="R29" s="12">
        <f>(X29+X30)*Q6</f>
        <v>8.5671278334654488</v>
      </c>
      <c r="W29" s="21" t="s">
        <v>42</v>
      </c>
      <c r="X29" s="13">
        <f>R26*1.2*I$6^2*I$4*I$3/2</f>
        <v>0.13866200781453597</v>
      </c>
      <c r="AD29" s="21" t="s">
        <v>31</v>
      </c>
      <c r="AE29" s="12">
        <f>(AK29+AK30)*AD6</f>
        <v>8.6394504843525475</v>
      </c>
      <c r="AJ29" s="21" t="s">
        <v>42</v>
      </c>
      <c r="AK29" s="13">
        <f>AE26*1.2*I$6^2*I$4*I$3/2</f>
        <v>0.13952472243080596</v>
      </c>
      <c r="AQ29" s="21" t="s">
        <v>31</v>
      </c>
      <c r="AR29" s="12">
        <f>(AX29+AX30)*AQ6</f>
        <v>5.9321160207023613</v>
      </c>
      <c r="AW29" s="21" t="s">
        <v>42</v>
      </c>
      <c r="AX29" s="13">
        <f>AR26*1.2*I$6^2*I$4*I$3/2</f>
        <v>0.10692039196564843</v>
      </c>
      <c r="BD29" s="21" t="s">
        <v>31</v>
      </c>
      <c r="BE29" s="12">
        <f>(BK29+BK30)*BD6</f>
        <v>6.1135549386191892</v>
      </c>
      <c r="BJ29" s="21" t="s">
        <v>42</v>
      </c>
      <c r="BK29" s="13">
        <f>BE26*1.2*I$6^2*I$4*I$3/2</f>
        <v>0.10912849702568225</v>
      </c>
    </row>
    <row r="30" spans="1:65" x14ac:dyDescent="0.35">
      <c r="B30" s="22" t="s">
        <v>32</v>
      </c>
      <c r="C30">
        <f>(E20+I20)*D5/2</f>
        <v>25.129588292146284</v>
      </c>
      <c r="H30" s="22" t="s">
        <v>43</v>
      </c>
      <c r="I30" s="6">
        <f>H26*1.2*I6^2*I4*L3/2</f>
        <v>-3.1245429175912446E-2</v>
      </c>
      <c r="Q30" s="21" t="s">
        <v>32</v>
      </c>
      <c r="R30" s="12">
        <f>(T20+X20)*Q5/2</f>
        <v>26.223233025718596</v>
      </c>
      <c r="W30" s="21" t="s">
        <v>43</v>
      </c>
      <c r="X30" s="13">
        <f>W26*1.2*I$6^2*I$4*I$3/2</f>
        <v>-3.1135216126019598E-2</v>
      </c>
      <c r="AD30" s="21" t="s">
        <v>32</v>
      </c>
      <c r="AE30" s="12">
        <f>(AG20+AK20)*AD5/2</f>
        <v>26.722883723048007</v>
      </c>
      <c r="AJ30" s="21" t="s">
        <v>43</v>
      </c>
      <c r="AK30" s="13">
        <f>AJ26*1.2*I$6^2*I$4*I$3/2</f>
        <v>-3.1090202648642998E-2</v>
      </c>
      <c r="AQ30" s="21" t="s">
        <v>32</v>
      </c>
      <c r="AR30" s="12">
        <f>(AT20+AX20)*AQ5/2</f>
        <v>29.10384929936064</v>
      </c>
      <c r="AW30" s="21" t="s">
        <v>43</v>
      </c>
      <c r="AX30" s="13">
        <f>AW26*1.2*I$6^2*I$4*I$3/2</f>
        <v>-3.246587044695233E-2</v>
      </c>
      <c r="BD30" s="21" t="s">
        <v>32</v>
      </c>
      <c r="BE30" s="12">
        <f>(BG20+BK20)*BD5/2</f>
        <v>30.616726304775479</v>
      </c>
      <c r="BJ30" s="21" t="s">
        <v>43</v>
      </c>
      <c r="BK30" s="13">
        <f>BJ26*1.2*I$6^2*I$4*I$3/2</f>
        <v>-3.2396719335457673E-2</v>
      </c>
    </row>
    <row r="31" spans="1:65" x14ac:dyDescent="0.35">
      <c r="B31" s="22" t="s">
        <v>33</v>
      </c>
      <c r="C31" s="6">
        <f>C29/C30</f>
        <v>0.33376343590941504</v>
      </c>
      <c r="Q31" s="21" t="s">
        <v>33</v>
      </c>
      <c r="R31" s="13">
        <f>R29/R30</f>
        <v>0.32669990862923676</v>
      </c>
      <c r="AD31" s="21" t="s">
        <v>33</v>
      </c>
      <c r="AE31" s="13">
        <f>AE29/AE30</f>
        <v>0.32329783618753605</v>
      </c>
      <c r="AQ31" s="21" t="s">
        <v>33</v>
      </c>
      <c r="AR31" s="13">
        <f>AR29/AR30</f>
        <v>0.2038258224774645</v>
      </c>
      <c r="BD31" s="21" t="s">
        <v>33</v>
      </c>
      <c r="BE31" s="13">
        <f>BE29/BE30</f>
        <v>0.19968022961571891</v>
      </c>
    </row>
  </sheetData>
  <mergeCells count="21">
    <mergeCell ref="BI8:BM8"/>
    <mergeCell ref="B25:E25"/>
    <mergeCell ref="G25:K25"/>
    <mergeCell ref="V8:Z8"/>
    <mergeCell ref="AD8:AG8"/>
    <mergeCell ref="AI8:AM8"/>
    <mergeCell ref="AQ8:AT8"/>
    <mergeCell ref="AV8:AZ8"/>
    <mergeCell ref="BD8:BG8"/>
    <mergeCell ref="Q8:T8"/>
    <mergeCell ref="B5:C5"/>
    <mergeCell ref="G5:H5"/>
    <mergeCell ref="G6:H6"/>
    <mergeCell ref="B8:E8"/>
    <mergeCell ref="G8:K8"/>
    <mergeCell ref="B2:C2"/>
    <mergeCell ref="G2:H2"/>
    <mergeCell ref="B3:C3"/>
    <mergeCell ref="G3:H3"/>
    <mergeCell ref="B4:C4"/>
    <mergeCell ref="G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"/>
  <sheetViews>
    <sheetView topLeftCell="I11" workbookViewId="0">
      <selection activeCell="S20" sqref="S20"/>
    </sheetView>
  </sheetViews>
  <sheetFormatPr defaultRowHeight="14.5" x14ac:dyDescent="0.35"/>
  <cols>
    <col min="1" max="1" width="10.54296875" customWidth="1"/>
    <col min="2" max="2" width="13.453125" customWidth="1"/>
    <col min="3" max="3" width="15.54296875" customWidth="1"/>
    <col min="4" max="4" width="16.453125" customWidth="1"/>
    <col min="5" max="5" width="14.08984375" customWidth="1"/>
    <col min="7" max="7" width="17.6328125" customWidth="1"/>
    <col min="8" max="8" width="15.08984375" customWidth="1"/>
    <col min="9" max="9" width="12.36328125" customWidth="1"/>
    <col min="11" max="11" width="13" customWidth="1"/>
  </cols>
  <sheetData>
    <row r="1" spans="1:65" x14ac:dyDescent="0.35">
      <c r="P1" s="23" t="s">
        <v>52</v>
      </c>
      <c r="Q1" s="23"/>
      <c r="T1" t="s">
        <v>54</v>
      </c>
      <c r="U1">
        <v>1</v>
      </c>
      <c r="W1" t="s">
        <v>58</v>
      </c>
      <c r="X1">
        <v>5</v>
      </c>
      <c r="Y1" t="s">
        <v>3</v>
      </c>
      <c r="AC1" s="23" t="s">
        <v>52</v>
      </c>
      <c r="AD1" s="23"/>
      <c r="AG1" t="s">
        <v>54</v>
      </c>
      <c r="AH1">
        <v>0.8</v>
      </c>
      <c r="AJ1" t="s">
        <v>58</v>
      </c>
      <c r="AK1">
        <v>5</v>
      </c>
      <c r="AL1" t="s">
        <v>3</v>
      </c>
      <c r="AP1" s="23" t="s">
        <v>52</v>
      </c>
      <c r="AQ1" s="23"/>
      <c r="AT1" t="s">
        <v>54</v>
      </c>
      <c r="AU1">
        <v>0.6</v>
      </c>
      <c r="AW1" t="s">
        <v>58</v>
      </c>
      <c r="AX1">
        <v>5</v>
      </c>
      <c r="AY1" t="s">
        <v>3</v>
      </c>
      <c r="BC1" s="23" t="s">
        <v>52</v>
      </c>
      <c r="BD1" s="23"/>
      <c r="BG1" t="s">
        <v>54</v>
      </c>
      <c r="BH1">
        <v>0.5</v>
      </c>
      <c r="BJ1" t="s">
        <v>58</v>
      </c>
      <c r="BK1">
        <v>5</v>
      </c>
      <c r="BL1" t="s">
        <v>3</v>
      </c>
    </row>
    <row r="2" spans="1:65" x14ac:dyDescent="0.35">
      <c r="B2" s="27" t="s">
        <v>2</v>
      </c>
      <c r="C2" s="27"/>
      <c r="D2">
        <v>20</v>
      </c>
      <c r="E2" t="s">
        <v>3</v>
      </c>
      <c r="G2" s="27" t="s">
        <v>9</v>
      </c>
      <c r="H2" s="27"/>
      <c r="I2">
        <v>0.24</v>
      </c>
      <c r="J2" t="s">
        <v>10</v>
      </c>
      <c r="K2" s="3" t="s">
        <v>14</v>
      </c>
      <c r="L2">
        <v>0.9</v>
      </c>
      <c r="P2" t="s">
        <v>55</v>
      </c>
      <c r="Q2">
        <f>U2/U1</f>
        <v>240</v>
      </c>
      <c r="R2" t="s">
        <v>56</v>
      </c>
      <c r="T2" t="s">
        <v>57</v>
      </c>
      <c r="U2">
        <v>240</v>
      </c>
      <c r="V2" t="s">
        <v>56</v>
      </c>
      <c r="AC2" t="s">
        <v>55</v>
      </c>
      <c r="AD2">
        <f>AH2/AH1</f>
        <v>300</v>
      </c>
      <c r="AE2" t="s">
        <v>56</v>
      </c>
      <c r="AG2" t="s">
        <v>57</v>
      </c>
      <c r="AH2">
        <v>240</v>
      </c>
      <c r="AI2" t="s">
        <v>56</v>
      </c>
      <c r="AP2" t="s">
        <v>55</v>
      </c>
      <c r="AQ2">
        <f>AU2/AU1</f>
        <v>400</v>
      </c>
      <c r="AR2" t="s">
        <v>56</v>
      </c>
      <c r="AT2" t="s">
        <v>57</v>
      </c>
      <c r="AU2">
        <v>240</v>
      </c>
      <c r="AV2" t="s">
        <v>56</v>
      </c>
      <c r="BC2" t="s">
        <v>55</v>
      </c>
      <c r="BD2">
        <f>BH2/BH1</f>
        <v>480</v>
      </c>
      <c r="BE2" t="s">
        <v>56</v>
      </c>
      <c r="BG2" t="s">
        <v>57</v>
      </c>
      <c r="BH2">
        <v>240</v>
      </c>
      <c r="BI2" t="s">
        <v>56</v>
      </c>
    </row>
    <row r="3" spans="1:65" x14ac:dyDescent="0.35">
      <c r="B3" s="27" t="s">
        <v>4</v>
      </c>
      <c r="C3" s="27"/>
      <c r="D3">
        <v>1.2</v>
      </c>
      <c r="E3" t="s">
        <v>5</v>
      </c>
      <c r="G3" s="25" t="s">
        <v>34</v>
      </c>
      <c r="H3" s="26"/>
      <c r="I3" s="12">
        <f>(I2+I2*D4)/4</f>
        <v>0.10199999999999999</v>
      </c>
      <c r="J3" s="12" t="s">
        <v>10</v>
      </c>
      <c r="K3" s="3" t="s">
        <v>34</v>
      </c>
      <c r="L3">
        <f>(I2+I2*D4)/4</f>
        <v>0.10199999999999999</v>
      </c>
      <c r="P3" s="21" t="s">
        <v>66</v>
      </c>
      <c r="Q3">
        <f>U7+U6</f>
        <v>9.7158323616068305</v>
      </c>
      <c r="R3" t="s">
        <v>63</v>
      </c>
      <c r="T3" t="s">
        <v>59</v>
      </c>
      <c r="U3">
        <f>((U2/2)-Q2*TAN(X1*PI()/180))*2</f>
        <v>198.00544150755647</v>
      </c>
      <c r="V3" t="s">
        <v>56</v>
      </c>
      <c r="AC3" s="21" t="s">
        <v>66</v>
      </c>
      <c r="AD3">
        <f>AH7+AH6</f>
        <v>14.123622452171267</v>
      </c>
      <c r="AE3" t="s">
        <v>63</v>
      </c>
      <c r="AG3" t="s">
        <v>59</v>
      </c>
      <c r="AH3">
        <f>((AH2/2)-AD2*TAN(AK1*PI()/180))*2</f>
        <v>187.50680188444559</v>
      </c>
      <c r="AI3" t="s">
        <v>56</v>
      </c>
      <c r="AP3" s="21" t="s">
        <v>66</v>
      </c>
      <c r="AQ3">
        <f>AU7+AU6</f>
        <v>24.922492987198314</v>
      </c>
      <c r="AR3" t="s">
        <v>63</v>
      </c>
      <c r="AT3" t="s">
        <v>59</v>
      </c>
      <c r="AU3">
        <f>((AU2/2)-AQ2*TAN(AX1*PI()/180))*2</f>
        <v>170.00906917926079</v>
      </c>
      <c r="AV3" t="s">
        <v>56</v>
      </c>
      <c r="BC3" s="21" t="s">
        <v>66</v>
      </c>
      <c r="BD3">
        <f>BH7+BH6</f>
        <v>38.584806982102684</v>
      </c>
      <c r="BE3" t="s">
        <v>63</v>
      </c>
      <c r="BG3" t="s">
        <v>59</v>
      </c>
      <c r="BH3">
        <f>((BH2/2)-BD2*TAN(BK1*PI()/180))*2</f>
        <v>156.01088301511294</v>
      </c>
      <c r="BI3" t="s">
        <v>56</v>
      </c>
    </row>
    <row r="4" spans="1:65" x14ac:dyDescent="0.35">
      <c r="B4" s="27" t="s">
        <v>6</v>
      </c>
      <c r="C4" s="27"/>
      <c r="D4">
        <v>0.7</v>
      </c>
      <c r="G4" s="27" t="s">
        <v>11</v>
      </c>
      <c r="H4" s="27"/>
      <c r="I4">
        <f>(PI()/4)*(I2^2-I2^2*D4^2)</f>
        <v>2.3071856447963442E-2</v>
      </c>
      <c r="J4" t="s">
        <v>13</v>
      </c>
      <c r="K4" s="3" t="s">
        <v>37</v>
      </c>
      <c r="L4">
        <f>I6/L3</f>
        <v>70.821649388721283</v>
      </c>
      <c r="P4" s="21" t="s">
        <v>67</v>
      </c>
      <c r="Q4">
        <f>U7-U6</f>
        <v>5.5670766812693735</v>
      </c>
      <c r="R4" t="s">
        <v>63</v>
      </c>
      <c r="T4" t="s">
        <v>60</v>
      </c>
      <c r="U4">
        <f>(Q5*4/(U2*U2*PI()))*10^6</f>
        <v>3.3157279810811531</v>
      </c>
      <c r="V4" t="s">
        <v>12</v>
      </c>
      <c r="AC4" s="21" t="s">
        <v>67</v>
      </c>
      <c r="AD4">
        <f>AH7-AH6</f>
        <v>8.0926971855998158</v>
      </c>
      <c r="AE4" t="s">
        <v>63</v>
      </c>
      <c r="AG4" t="s">
        <v>60</v>
      </c>
      <c r="AH4">
        <f>(AD5*4/(AH2*AH2*PI()))*10^6</f>
        <v>3.3157279810811531</v>
      </c>
      <c r="AI4" t="s">
        <v>12</v>
      </c>
      <c r="AP4" s="21" t="s">
        <v>67</v>
      </c>
      <c r="AQ4">
        <f>AU7-AU6</f>
        <v>14.280344121250881</v>
      </c>
      <c r="AR4" t="s">
        <v>63</v>
      </c>
      <c r="AT4" t="s">
        <v>60</v>
      </c>
      <c r="AU4">
        <f>(AQ5*4/(AU2*AU2*PI()))*10^6</f>
        <v>3.3157279810811531</v>
      </c>
      <c r="AV4" t="s">
        <v>12</v>
      </c>
      <c r="BC4" s="21" t="s">
        <v>67</v>
      </c>
      <c r="BD4">
        <f>BH7-BH6</f>
        <v>22.108716083880488</v>
      </c>
      <c r="BE4" t="s">
        <v>63</v>
      </c>
      <c r="BG4" t="s">
        <v>60</v>
      </c>
      <c r="BH4">
        <f>(BD5*4/(BH2*BH2*PI()))*10^6</f>
        <v>3.3157279810811531</v>
      </c>
      <c r="BI4" t="s">
        <v>12</v>
      </c>
    </row>
    <row r="5" spans="1:65" x14ac:dyDescent="0.35">
      <c r="B5" s="27" t="s">
        <v>7</v>
      </c>
      <c r="C5" s="27"/>
      <c r="D5">
        <v>0.15</v>
      </c>
      <c r="E5" t="s">
        <v>8</v>
      </c>
      <c r="G5" s="27" t="s">
        <v>36</v>
      </c>
      <c r="H5" s="27"/>
      <c r="I5">
        <f>D5/I4</f>
        <v>6.5014274138846133</v>
      </c>
      <c r="J5" t="s">
        <v>12</v>
      </c>
      <c r="P5" t="s">
        <v>53</v>
      </c>
      <c r="Q5">
        <v>0.15</v>
      </c>
      <c r="R5" t="s">
        <v>65</v>
      </c>
      <c r="T5" t="s">
        <v>61</v>
      </c>
      <c r="U5">
        <f>(Q5*4/(U3*U3*PI()))*10^6</f>
        <v>4.8713252386034203</v>
      </c>
      <c r="V5" t="s">
        <v>12</v>
      </c>
      <c r="AC5" t="s">
        <v>53</v>
      </c>
      <c r="AD5">
        <v>0.15</v>
      </c>
      <c r="AE5" t="s">
        <v>65</v>
      </c>
      <c r="AG5" t="s">
        <v>61</v>
      </c>
      <c r="AH5">
        <f>(AD5*4/(AH3*AH3*PI()))*10^6</f>
        <v>5.4320945999372166</v>
      </c>
      <c r="AI5" t="s">
        <v>12</v>
      </c>
      <c r="AP5" t="s">
        <v>53</v>
      </c>
      <c r="AQ5">
        <v>0.15</v>
      </c>
      <c r="AR5" t="s">
        <v>65</v>
      </c>
      <c r="AT5" t="s">
        <v>61</v>
      </c>
      <c r="AU5">
        <f>(AQ5*4/(AU3*AU3*PI()))*10^6</f>
        <v>6.607804701126704</v>
      </c>
      <c r="AV5" t="s">
        <v>12</v>
      </c>
      <c r="BC5" t="s">
        <v>53</v>
      </c>
      <c r="BD5">
        <v>0.15</v>
      </c>
      <c r="BE5" t="s">
        <v>65</v>
      </c>
      <c r="BG5" t="s">
        <v>61</v>
      </c>
      <c r="BH5">
        <f>(BD5*4/(BH3*BH3*PI()))*10^6</f>
        <v>7.8467820112988873</v>
      </c>
      <c r="BI5" t="s">
        <v>12</v>
      </c>
    </row>
    <row r="6" spans="1:65" x14ac:dyDescent="0.35">
      <c r="G6" s="27" t="s">
        <v>35</v>
      </c>
      <c r="H6" s="27"/>
      <c r="I6">
        <f>I5/L2</f>
        <v>7.2238082376495703</v>
      </c>
      <c r="J6" t="s">
        <v>12</v>
      </c>
      <c r="Q6">
        <f>L4</f>
        <v>70.821649388721283</v>
      </c>
      <c r="T6" t="s">
        <v>62</v>
      </c>
      <c r="U6">
        <f>Q2*Q5*Q5*0.19*(U2^4-U3^4)/(4*(U2-U3)*U2^(4)*U3^(4)*(2*9.81*PI()*PI()/16))*10^12*1.2*9.81</f>
        <v>2.0743778401687285</v>
      </c>
      <c r="V6" t="s">
        <v>63</v>
      </c>
      <c r="AD6">
        <f>L4</f>
        <v>70.821649388721283</v>
      </c>
      <c r="AG6" t="s">
        <v>62</v>
      </c>
      <c r="AH6">
        <f>AD2*AD5*AD5*0.19*(AH2^4-AH3^4)/(4*(AH2-AH3)*AH2^(4)*AH3^(4)*(2*9.81*PI()*PI()/16))*10^12*1.2*9.81</f>
        <v>3.0154626332857251</v>
      </c>
      <c r="AI6" t="s">
        <v>63</v>
      </c>
      <c r="AQ6">
        <f>L4</f>
        <v>70.821649388721283</v>
      </c>
      <c r="AT6" t="s">
        <v>62</v>
      </c>
      <c r="AU6">
        <f>AQ2*AQ5*AQ5*0.19*(AU2^4-AU3^4)/(4*(AU2-AU3)*AU2^(4)*AU3^(4)*(2*9.81*PI()*PI()/16))*10^12*1.2*9.81</f>
        <v>5.3210744329737176</v>
      </c>
      <c r="AV6" t="s">
        <v>63</v>
      </c>
      <c r="BD6">
        <f>L4</f>
        <v>70.821649388721283</v>
      </c>
      <c r="BG6" t="s">
        <v>62</v>
      </c>
      <c r="BH6">
        <f>BD2*BD5*BD5*0.19*(BH2^4-BH3^4)/(4*(BH2-BH3)*BH2^(4)*BH3^(4)*(2*9.81*PI()*PI()/16))*10^12*1.2*9.81</f>
        <v>8.2380454491110964</v>
      </c>
      <c r="BI6" t="s">
        <v>63</v>
      </c>
    </row>
    <row r="7" spans="1:65" x14ac:dyDescent="0.35">
      <c r="G7" s="3"/>
      <c r="H7" s="3"/>
      <c r="T7" t="s">
        <v>64</v>
      </c>
      <c r="U7">
        <f>(U5^2-U4^2)*1.2/2</f>
        <v>7.641454521438102</v>
      </c>
      <c r="V7" t="s">
        <v>63</v>
      </c>
      <c r="AG7" t="s">
        <v>64</v>
      </c>
      <c r="AH7">
        <f>(AH5^2-AH4^2)*1.2/2</f>
        <v>11.108159818885541</v>
      </c>
      <c r="AI7" t="s">
        <v>63</v>
      </c>
      <c r="AT7" t="s">
        <v>64</v>
      </c>
      <c r="AU7">
        <f>(AU5^2-AU4^2)*1.2/2</f>
        <v>19.601418554224598</v>
      </c>
      <c r="AV7" t="s">
        <v>63</v>
      </c>
      <c r="BG7" t="s">
        <v>64</v>
      </c>
      <c r="BH7">
        <f>(BH5^2-BH4^2)*1.2/2</f>
        <v>30.346761532991586</v>
      </c>
      <c r="BI7" t="s">
        <v>63</v>
      </c>
    </row>
    <row r="8" spans="1:65" ht="16.5" x14ac:dyDescent="0.35">
      <c r="A8" s="3" t="s">
        <v>16</v>
      </c>
      <c r="B8" s="27" t="s">
        <v>25</v>
      </c>
      <c r="C8" s="27"/>
      <c r="D8" s="27"/>
      <c r="E8" s="27"/>
      <c r="F8" s="3" t="s">
        <v>22</v>
      </c>
      <c r="G8" s="27" t="s">
        <v>38</v>
      </c>
      <c r="H8" s="27"/>
      <c r="I8" s="27"/>
      <c r="J8" s="27"/>
      <c r="P8" s="21"/>
      <c r="Q8" s="24"/>
      <c r="R8" s="24"/>
      <c r="S8" s="24"/>
      <c r="T8" s="24"/>
      <c r="U8" s="21"/>
      <c r="V8" s="24"/>
      <c r="W8" s="24"/>
      <c r="X8" s="24"/>
      <c r="Y8" s="24"/>
      <c r="Z8" s="24"/>
      <c r="AC8" s="21"/>
      <c r="AD8" s="24"/>
      <c r="AE8" s="24"/>
      <c r="AF8" s="24"/>
      <c r="AG8" s="24"/>
      <c r="AH8" s="21"/>
      <c r="AI8" s="24"/>
      <c r="AJ8" s="24"/>
      <c r="AK8" s="24"/>
      <c r="AL8" s="24"/>
      <c r="AM8" s="24"/>
      <c r="AP8" s="21"/>
      <c r="AQ8" s="24"/>
      <c r="AR8" s="24"/>
      <c r="AS8" s="24"/>
      <c r="AT8" s="24"/>
      <c r="AU8" s="21"/>
      <c r="AV8" s="24"/>
      <c r="AW8" s="24"/>
      <c r="AX8" s="24"/>
      <c r="AY8" s="24"/>
      <c r="AZ8" s="24"/>
      <c r="BC8" s="21"/>
      <c r="BD8" s="24"/>
      <c r="BE8" s="24"/>
      <c r="BF8" s="24"/>
      <c r="BG8" s="24"/>
      <c r="BH8" s="21"/>
      <c r="BI8" s="24"/>
      <c r="BJ8" s="24"/>
      <c r="BK8" s="24"/>
      <c r="BL8" s="24"/>
      <c r="BM8" s="24"/>
    </row>
    <row r="9" spans="1:65" x14ac:dyDescent="0.35">
      <c r="A9" s="3"/>
      <c r="F9" s="3"/>
      <c r="G9" s="3"/>
      <c r="H9" s="3"/>
      <c r="P9" s="22"/>
      <c r="U9" s="22"/>
      <c r="V9" s="22"/>
      <c r="W9" s="22"/>
      <c r="AC9" s="22"/>
      <c r="AH9" s="22"/>
      <c r="AI9" s="22"/>
      <c r="AJ9" s="22"/>
      <c r="AP9" s="22"/>
      <c r="AU9" s="22"/>
      <c r="AV9" s="22"/>
      <c r="AW9" s="22"/>
      <c r="BC9" s="22"/>
      <c r="BH9" s="22"/>
      <c r="BI9" s="22"/>
      <c r="BJ9" s="22"/>
    </row>
    <row r="10" spans="1:65" x14ac:dyDescent="0.35">
      <c r="A10" s="3" t="s">
        <v>16</v>
      </c>
      <c r="B10" s="7">
        <f>C20</f>
        <v>3.3156442107597632</v>
      </c>
      <c r="F10" s="3" t="s">
        <v>22</v>
      </c>
      <c r="G10" s="8">
        <f>G20</f>
        <v>4.1358678514071041</v>
      </c>
      <c r="H10" s="3"/>
      <c r="P10" s="21" t="s">
        <v>16</v>
      </c>
      <c r="Q10" s="10">
        <f>R20</f>
        <v>3.7517946102011943</v>
      </c>
      <c r="U10" s="21" t="s">
        <v>22</v>
      </c>
      <c r="V10" s="9">
        <f>V20</f>
        <v>4.6353854356921973</v>
      </c>
      <c r="W10" s="22"/>
      <c r="AC10" s="21" t="s">
        <v>16</v>
      </c>
      <c r="AD10" s="10">
        <f>AE20</f>
        <v>3.7685697632408606</v>
      </c>
      <c r="AH10" s="21" t="s">
        <v>22</v>
      </c>
      <c r="AI10" s="9">
        <f>AI20</f>
        <v>4.6016654297112281</v>
      </c>
      <c r="AJ10" s="22"/>
      <c r="AP10" s="21" t="s">
        <v>16</v>
      </c>
      <c r="AQ10" s="10">
        <f>AR20</f>
        <v>3.8021288690639508</v>
      </c>
      <c r="AU10" s="21" t="s">
        <v>22</v>
      </c>
      <c r="AV10" s="9">
        <f>AV20</f>
        <v>4.5343155758876055</v>
      </c>
      <c r="AW10" s="22"/>
      <c r="BC10" s="21" t="s">
        <v>16</v>
      </c>
      <c r="BD10" s="10">
        <f>BE20</f>
        <v>3.84409213748464</v>
      </c>
      <c r="BH10" s="21" t="s">
        <v>22</v>
      </c>
      <c r="BI10" s="9">
        <f>BI20</f>
        <v>4.4503087246834339</v>
      </c>
      <c r="BJ10" s="22"/>
    </row>
    <row r="13" spans="1:65" x14ac:dyDescent="0.35">
      <c r="A13" s="3" t="s">
        <v>14</v>
      </c>
      <c r="B13" s="3" t="s">
        <v>26</v>
      </c>
      <c r="C13" s="3" t="s">
        <v>17</v>
      </c>
      <c r="D13" s="3" t="s">
        <v>18</v>
      </c>
      <c r="E13" s="3" t="s">
        <v>20</v>
      </c>
      <c r="F13" s="3"/>
      <c r="G13" s="3" t="s">
        <v>39</v>
      </c>
      <c r="H13" s="3" t="s">
        <v>40</v>
      </c>
      <c r="I13" s="3" t="s">
        <v>20</v>
      </c>
      <c r="J13" s="3"/>
      <c r="K13" s="3"/>
      <c r="P13" s="21" t="s">
        <v>14</v>
      </c>
      <c r="Q13" s="21" t="s">
        <v>26</v>
      </c>
      <c r="R13" s="21" t="s">
        <v>17</v>
      </c>
      <c r="S13" s="21" t="s">
        <v>18</v>
      </c>
      <c r="T13" s="21" t="s">
        <v>20</v>
      </c>
      <c r="U13" s="22"/>
      <c r="V13" s="21" t="s">
        <v>39</v>
      </c>
      <c r="W13" s="21" t="s">
        <v>40</v>
      </c>
      <c r="X13" s="21" t="s">
        <v>20</v>
      </c>
      <c r="Y13" s="21"/>
      <c r="Z13" s="21"/>
      <c r="AC13" s="21" t="s">
        <v>14</v>
      </c>
      <c r="AD13" s="21" t="s">
        <v>26</v>
      </c>
      <c r="AE13" s="21" t="s">
        <v>17</v>
      </c>
      <c r="AF13" s="21" t="s">
        <v>18</v>
      </c>
      <c r="AG13" s="21" t="s">
        <v>20</v>
      </c>
      <c r="AH13" s="22"/>
      <c r="AI13" s="21" t="s">
        <v>39</v>
      </c>
      <c r="AJ13" s="21" t="s">
        <v>40</v>
      </c>
      <c r="AK13" s="21" t="s">
        <v>20</v>
      </c>
      <c r="AL13" s="21"/>
      <c r="AM13" s="21"/>
      <c r="AP13" s="21" t="s">
        <v>14</v>
      </c>
      <c r="AQ13" s="21" t="s">
        <v>26</v>
      </c>
      <c r="AR13" s="21" t="s">
        <v>17</v>
      </c>
      <c r="AS13" s="21" t="s">
        <v>18</v>
      </c>
      <c r="AT13" s="21" t="s">
        <v>20</v>
      </c>
      <c r="AU13" s="22"/>
      <c r="AV13" s="21" t="s">
        <v>39</v>
      </c>
      <c r="AW13" s="21" t="s">
        <v>40</v>
      </c>
      <c r="AX13" s="21" t="s">
        <v>20</v>
      </c>
      <c r="AY13" s="21"/>
      <c r="AZ13" s="21"/>
      <c r="BC13" s="21" t="s">
        <v>14</v>
      </c>
      <c r="BD13" s="21" t="s">
        <v>26</v>
      </c>
      <c r="BE13" s="21" t="s">
        <v>17</v>
      </c>
      <c r="BF13" s="21" t="s">
        <v>18</v>
      </c>
      <c r="BG13" s="21" t="s">
        <v>20</v>
      </c>
      <c r="BH13" s="22"/>
      <c r="BI13" s="21" t="s">
        <v>39</v>
      </c>
      <c r="BJ13" s="21" t="s">
        <v>40</v>
      </c>
      <c r="BK13" s="21" t="s">
        <v>20</v>
      </c>
      <c r="BL13" s="21"/>
      <c r="BM13" s="21"/>
    </row>
    <row r="14" spans="1:65" x14ac:dyDescent="0.35">
      <c r="A14" s="5" t="s">
        <v>44</v>
      </c>
      <c r="B14" s="3" t="s">
        <v>15</v>
      </c>
      <c r="C14" s="3" t="s">
        <v>16</v>
      </c>
      <c r="D14" s="5" t="s">
        <v>19</v>
      </c>
      <c r="E14" s="3" t="s">
        <v>21</v>
      </c>
      <c r="F14" s="3"/>
      <c r="G14" s="3" t="s">
        <v>22</v>
      </c>
      <c r="H14" s="5" t="s">
        <v>23</v>
      </c>
      <c r="I14" s="3" t="s">
        <v>24</v>
      </c>
      <c r="J14" s="3"/>
      <c r="K14" s="3" t="s">
        <v>41</v>
      </c>
      <c r="P14" s="17" t="s">
        <v>44</v>
      </c>
      <c r="Q14" s="21" t="s">
        <v>15</v>
      </c>
      <c r="R14" s="21" t="s">
        <v>16</v>
      </c>
      <c r="S14" s="17" t="s">
        <v>19</v>
      </c>
      <c r="T14" s="21" t="s">
        <v>21</v>
      </c>
      <c r="U14" s="22"/>
      <c r="V14" s="21" t="s">
        <v>22</v>
      </c>
      <c r="W14" s="17" t="s">
        <v>23</v>
      </c>
      <c r="X14" s="21" t="s">
        <v>24</v>
      </c>
      <c r="Y14" s="21"/>
      <c r="Z14" s="21" t="s">
        <v>41</v>
      </c>
      <c r="AC14" s="17" t="s">
        <v>44</v>
      </c>
      <c r="AD14" s="21" t="s">
        <v>15</v>
      </c>
      <c r="AE14" s="21" t="s">
        <v>16</v>
      </c>
      <c r="AF14" s="17" t="s">
        <v>19</v>
      </c>
      <c r="AG14" s="21" t="s">
        <v>21</v>
      </c>
      <c r="AH14" s="22"/>
      <c r="AI14" s="21" t="s">
        <v>22</v>
      </c>
      <c r="AJ14" s="17" t="s">
        <v>23</v>
      </c>
      <c r="AK14" s="21" t="s">
        <v>24</v>
      </c>
      <c r="AL14" s="21"/>
      <c r="AM14" s="21" t="s">
        <v>41</v>
      </c>
      <c r="AP14" s="17" t="s">
        <v>44</v>
      </c>
      <c r="AQ14" s="21" t="s">
        <v>15</v>
      </c>
      <c r="AR14" s="21" t="s">
        <v>16</v>
      </c>
      <c r="AS14" s="17" t="s">
        <v>19</v>
      </c>
      <c r="AT14" s="21" t="s">
        <v>21</v>
      </c>
      <c r="AU14" s="22"/>
      <c r="AV14" s="21" t="s">
        <v>22</v>
      </c>
      <c r="AW14" s="17" t="s">
        <v>23</v>
      </c>
      <c r="AX14" s="21" t="s">
        <v>24</v>
      </c>
      <c r="AY14" s="21"/>
      <c r="AZ14" s="21" t="s">
        <v>41</v>
      </c>
      <c r="BC14" s="17" t="s">
        <v>44</v>
      </c>
      <c r="BD14" s="21" t="s">
        <v>15</v>
      </c>
      <c r="BE14" s="21" t="s">
        <v>16</v>
      </c>
      <c r="BF14" s="17" t="s">
        <v>19</v>
      </c>
      <c r="BG14" s="21" t="s">
        <v>21</v>
      </c>
      <c r="BH14" s="22"/>
      <c r="BI14" s="21" t="s">
        <v>22</v>
      </c>
      <c r="BJ14" s="17" t="s">
        <v>23</v>
      </c>
      <c r="BK14" s="21" t="s">
        <v>24</v>
      </c>
      <c r="BL14" s="21"/>
      <c r="BM14" s="21" t="s">
        <v>41</v>
      </c>
    </row>
    <row r="15" spans="1:65" x14ac:dyDescent="0.35">
      <c r="A15">
        <v>0.9</v>
      </c>
      <c r="B15">
        <v>7.223808</v>
      </c>
      <c r="C15">
        <f t="shared" ref="C15:C20" si="0">-0.3692*D15^5+3.2334*D15^4-9.9211*D15^3+11.101*D15^2+2.5501*D15-0.4597</f>
        <v>0.4200464960000001</v>
      </c>
      <c r="D15">
        <v>0.2</v>
      </c>
      <c r="E15">
        <f t="shared" ref="E15:E20" si="1">1.2*B15^2*C15*(D15^2+1)/2</f>
        <v>13.677740024971307</v>
      </c>
      <c r="G15">
        <f t="shared" ref="G15:G20" si="2">-1.2126*H15^5 + 9.7809*H15^4 - 26.612*H15^3 + 24.413*H15^2 + 7.4154*H15 + 0.3595</f>
        <v>10.529326407999999</v>
      </c>
      <c r="H15">
        <f t="shared" ref="H15:H20" si="3">A15-D15</f>
        <v>0.7</v>
      </c>
      <c r="I15">
        <f t="shared" ref="I15:I20" si="4">1.2*B15^2*G15*(H15^2+1)/2</f>
        <v>491.21372922406204</v>
      </c>
      <c r="K15">
        <f t="shared" ref="K15:K20" si="5">E15-I15</f>
        <v>-477.53598919909075</v>
      </c>
      <c r="P15">
        <v>0.9</v>
      </c>
      <c r="Q15">
        <v>7.223808</v>
      </c>
      <c r="R15" s="12">
        <f t="shared" ref="R15:R20" si="6" xml:space="preserve"> -0.3078*S15^6 + 2.2651*S15^5 - 4.751*S15^4 + 0.2832*S15^3 + 5.9876*S15^2 + 3.6672*S15 - 0.2951</f>
        <v>0.67321313279999995</v>
      </c>
      <c r="S15" s="12">
        <v>0.2</v>
      </c>
      <c r="T15" s="12">
        <f>(1.2*Q15^2*R15*(S15^2+1)/2) + Q$4</f>
        <v>27.488540851357058</v>
      </c>
      <c r="V15" s="12">
        <f t="shared" ref="V15:V20" si="7" xml:space="preserve"> 0.9808*W15^6 - 9.1296*W15^5 + 32.097*W15^4 - 52.719*W15^3 + 35.366*W15^2 + 6.8355*W15 + 0.7557</f>
        <v>11.0747409672</v>
      </c>
      <c r="W15" s="12">
        <f t="shared" ref="W15:W20" si="8">P15-S15</f>
        <v>0.7</v>
      </c>
      <c r="X15" s="12">
        <f>1.2*Q15^2*V15*(W15^2+1)/2 + Q$3</f>
        <v>526.37422055209367</v>
      </c>
      <c r="Y15" s="12"/>
      <c r="Z15" s="12">
        <f t="shared" ref="Z15:Z20" si="9">T15-X15</f>
        <v>-498.8856797007366</v>
      </c>
      <c r="AC15">
        <v>0.9</v>
      </c>
      <c r="AD15">
        <v>7.223808</v>
      </c>
      <c r="AE15" s="12">
        <f t="shared" ref="AE15:AE20" si="10" xml:space="preserve"> -0.3078*AF15^6 + 2.2651*AF15^5 - 4.751*AF15^4 + 0.2832*AF15^3 + 5.9876*AF15^2 + 3.6672*AF15 - 0.2951</f>
        <v>0.67321313279999995</v>
      </c>
      <c r="AF15" s="12">
        <v>0.2</v>
      </c>
      <c r="AG15" s="12">
        <f>(1.2*AD15^2*AE15*(AF15^2+1)/2) + AD$4</f>
        <v>30.014161355687499</v>
      </c>
      <c r="AI15" s="12">
        <f t="shared" ref="AI15:AI20" si="11" xml:space="preserve"> 0.9808*AJ15^6 - 9.1296*AJ15^5 + 32.097*AJ15^4 - 52.719*AJ15^3 + 35.366*AJ15^2 + 6.8355*AJ15 + 0.7557</f>
        <v>11.0747409672</v>
      </c>
      <c r="AJ15" s="12">
        <f t="shared" ref="AJ15:AJ20" si="12">AC15-AF15</f>
        <v>0.7</v>
      </c>
      <c r="AK15" s="12">
        <f>1.2*AD15^2*AI15*(AJ15^2+1)/2 + AD$3</f>
        <v>530.78201064265807</v>
      </c>
      <c r="AL15" s="12"/>
      <c r="AM15" s="12">
        <f t="shared" ref="AM15:AM20" si="13">AG15-AK15</f>
        <v>-500.76784928697055</v>
      </c>
      <c r="AP15">
        <v>0.9</v>
      </c>
      <c r="AQ15">
        <v>7.223808</v>
      </c>
      <c r="AR15" s="12">
        <f t="shared" ref="AR15:AR20" si="14" xml:space="preserve"> -0.3078*AS15^6 + 2.2651*AS15^5 - 4.751*AS15^4 + 0.2832*AS15^3 + 5.9876*AS15^2 + 3.6672*AS15 - 0.2951</f>
        <v>0.67321313279999995</v>
      </c>
      <c r="AS15" s="12">
        <v>0.2</v>
      </c>
      <c r="AT15" s="12">
        <f>(1.2*AQ15^2*AR15*(AS15^2+1)/2) + AQ$4</f>
        <v>36.201808291338565</v>
      </c>
      <c r="AV15" s="12">
        <f t="shared" ref="AV15:AV20" si="15" xml:space="preserve"> 0.9808*AW15^6 - 9.1296*AW15^5 + 32.097*AW15^4 - 52.719*AW15^3 + 35.366*AW15^2 + 6.8355*AW15 + 0.7557</f>
        <v>11.0747409672</v>
      </c>
      <c r="AW15" s="12">
        <f t="shared" ref="AW15:AW20" si="16">AP15-AS15</f>
        <v>0.7</v>
      </c>
      <c r="AX15" s="12">
        <f>1.2*AQ15^2*AV15*(AW15^2+1)/2 + AQ$3</f>
        <v>541.58088117768511</v>
      </c>
      <c r="AY15" s="12"/>
      <c r="AZ15" s="12">
        <f t="shared" ref="AZ15:AZ20" si="17">AT15-AX15</f>
        <v>-505.37907288634653</v>
      </c>
      <c r="BC15">
        <v>0.9</v>
      </c>
      <c r="BD15">
        <v>7.223808</v>
      </c>
      <c r="BE15" s="12">
        <f t="shared" ref="BE15:BE20" si="18" xml:space="preserve"> -0.3078*BF15^6 + 2.2651*BF15^5 - 4.751*BF15^4 + 0.2832*BF15^3 + 5.9876*BF15^2 + 3.6672*BF15 - 0.2951</f>
        <v>0.67321313279999995</v>
      </c>
      <c r="BF15" s="12">
        <v>0.2</v>
      </c>
      <c r="BG15" s="12">
        <f>(1.2*BD15^2*BE15*(BF15^2+1)/2) + BD$4</f>
        <v>44.030180253968169</v>
      </c>
      <c r="BI15" s="12">
        <f t="shared" ref="BI15:BI20" si="19" xml:space="preserve"> 0.9808*BJ15^6 - 9.1296*BJ15^5 + 32.097*BJ15^4 - 52.719*BJ15^3 + 35.366*BJ15^2 + 6.8355*BJ15 + 0.7557</f>
        <v>11.0747409672</v>
      </c>
      <c r="BJ15" s="12">
        <f t="shared" ref="BJ15:BJ20" si="20">BC15-BF15</f>
        <v>0.7</v>
      </c>
      <c r="BK15" s="12">
        <f>1.2*BD15^2*BI15*(BJ15^2+1)/2 + BD$3</f>
        <v>555.24319517258948</v>
      </c>
      <c r="BL15" s="12"/>
      <c r="BM15" s="12">
        <f t="shared" ref="BM15:BM20" si="21">BG15-BK15</f>
        <v>-511.2130149186213</v>
      </c>
    </row>
    <row r="16" spans="1:65" x14ac:dyDescent="0.35">
      <c r="A16">
        <v>0.9</v>
      </c>
      <c r="B16">
        <v>7.223808</v>
      </c>
      <c r="C16">
        <f t="shared" si="0"/>
        <v>1.7805440320000006</v>
      </c>
      <c r="D16">
        <v>0.4</v>
      </c>
      <c r="E16">
        <f t="shared" si="1"/>
        <v>64.668732146243499</v>
      </c>
      <c r="G16">
        <f t="shared" si="2"/>
        <v>7.4173625000000003</v>
      </c>
      <c r="H16">
        <f t="shared" si="3"/>
        <v>0.5</v>
      </c>
      <c r="I16">
        <f t="shared" si="4"/>
        <v>290.29740695398567</v>
      </c>
      <c r="K16">
        <f t="shared" si="5"/>
        <v>-225.62867480774219</v>
      </c>
      <c r="P16">
        <v>0.9</v>
      </c>
      <c r="Q16">
        <v>7.223808</v>
      </c>
      <c r="R16" s="12">
        <f t="shared" si="6"/>
        <v>1.1149964265880559</v>
      </c>
      <c r="S16" s="12">
        <v>0.27</v>
      </c>
      <c r="T16" s="12">
        <f t="shared" ref="T16:T20" si="22">(1.2*Q16^2*R16*(S16^2+1)/2) + Q$4</f>
        <v>43.022642328129962</v>
      </c>
      <c r="V16" s="12">
        <f t="shared" si="7"/>
        <v>10.128098683839308</v>
      </c>
      <c r="W16" s="12">
        <f t="shared" si="8"/>
        <v>0.63</v>
      </c>
      <c r="X16" s="12">
        <f t="shared" ref="X16:X20" si="23">1.2*Q16^2*V16*(W16^2+1)/2 + Q$3</f>
        <v>452.68844975494784</v>
      </c>
      <c r="Y16" s="12"/>
      <c r="Z16" s="12">
        <f t="shared" si="9"/>
        <v>-409.66580742681788</v>
      </c>
      <c r="AC16">
        <v>0.9</v>
      </c>
      <c r="AD16">
        <v>7.223808</v>
      </c>
      <c r="AE16" s="12">
        <f t="shared" si="10"/>
        <v>1.1149964265880559</v>
      </c>
      <c r="AF16" s="12">
        <v>0.27</v>
      </c>
      <c r="AG16" s="12">
        <f t="shared" ref="AG16:AG20" si="24">(1.2*AD16^2*AE16*(AF16^2+1)/2) + AD$4</f>
        <v>45.548262832460402</v>
      </c>
      <c r="AI16" s="12">
        <f t="shared" si="11"/>
        <v>10.128098683839308</v>
      </c>
      <c r="AJ16" s="12">
        <f t="shared" si="12"/>
        <v>0.63</v>
      </c>
      <c r="AK16" s="12">
        <f t="shared" ref="AK16:AK20" si="25">1.2*AD16^2*AI16*(AJ16^2+1)/2 + AD$3</f>
        <v>457.09623984551229</v>
      </c>
      <c r="AL16" s="12"/>
      <c r="AM16" s="12">
        <f t="shared" si="13"/>
        <v>-411.54797701305188</v>
      </c>
      <c r="AP16">
        <v>0.9</v>
      </c>
      <c r="AQ16">
        <v>7.223808</v>
      </c>
      <c r="AR16" s="12">
        <f t="shared" si="14"/>
        <v>1.1149964265880559</v>
      </c>
      <c r="AS16" s="12">
        <v>0.27</v>
      </c>
      <c r="AT16" s="12">
        <f t="shared" ref="AT16:AT20" si="26">(1.2*AQ16^2*AR16*(AS16^2+1)/2) + AQ$4</f>
        <v>51.735909768111469</v>
      </c>
      <c r="AV16" s="12">
        <f t="shared" si="15"/>
        <v>10.128098683839308</v>
      </c>
      <c r="AW16" s="12">
        <f t="shared" si="16"/>
        <v>0.63</v>
      </c>
      <c r="AX16" s="12">
        <f t="shared" ref="AX16:AX20" si="27">1.2*AQ16^2*AV16*(AW16^2+1)/2 + AQ$3</f>
        <v>467.89511038053934</v>
      </c>
      <c r="AY16" s="12"/>
      <c r="AZ16" s="12">
        <f t="shared" si="17"/>
        <v>-416.15920061242787</v>
      </c>
      <c r="BC16">
        <v>0.9</v>
      </c>
      <c r="BD16">
        <v>7.223808</v>
      </c>
      <c r="BE16" s="12">
        <f t="shared" si="18"/>
        <v>1.1149964265880559</v>
      </c>
      <c r="BF16" s="12">
        <v>0.27</v>
      </c>
      <c r="BG16" s="12">
        <f t="shared" ref="BG16:BG20" si="28">(1.2*BD16^2*BE16*(BF16^2+1)/2) + BD$4</f>
        <v>59.564281730741072</v>
      </c>
      <c r="BI16" s="12">
        <f t="shared" si="19"/>
        <v>10.128098683839308</v>
      </c>
      <c r="BJ16" s="12">
        <f t="shared" si="20"/>
        <v>0.63</v>
      </c>
      <c r="BK16" s="12">
        <f t="shared" ref="BK16:BK20" si="29">1.2*BD16^2*BI16*(BJ16^2+1)/2 + BD$3</f>
        <v>481.5574243754437</v>
      </c>
      <c r="BL16" s="12"/>
      <c r="BM16" s="12">
        <f t="shared" si="21"/>
        <v>-421.99314264470263</v>
      </c>
    </row>
    <row r="17" spans="1:65" x14ac:dyDescent="0.35">
      <c r="A17">
        <v>0.9</v>
      </c>
      <c r="B17">
        <v>7.223808</v>
      </c>
      <c r="C17">
        <f t="shared" si="0"/>
        <v>3.3141020480000005</v>
      </c>
      <c r="D17">
        <v>0.6</v>
      </c>
      <c r="E17">
        <f t="shared" si="1"/>
        <v>141.11995351930543</v>
      </c>
      <c r="G17">
        <f t="shared" si="2"/>
        <v>4.1390446720000007</v>
      </c>
      <c r="H17">
        <f t="shared" si="3"/>
        <v>0.30000000000000004</v>
      </c>
      <c r="I17">
        <f t="shared" si="4"/>
        <v>141.25708859424446</v>
      </c>
      <c r="K17">
        <f t="shared" si="5"/>
        <v>-0.13713507493903876</v>
      </c>
      <c r="P17">
        <v>0.9</v>
      </c>
      <c r="Q17">
        <v>7.223808</v>
      </c>
      <c r="R17" s="12">
        <f t="shared" si="6"/>
        <v>1.3183871067999997</v>
      </c>
      <c r="S17" s="12">
        <v>0.3</v>
      </c>
      <c r="T17" s="12">
        <f t="shared" si="22"/>
        <v>50.560919247546749</v>
      </c>
      <c r="V17" s="12">
        <f t="shared" si="7"/>
        <v>9.6970697088000009</v>
      </c>
      <c r="W17" s="12">
        <f t="shared" si="8"/>
        <v>0.60000000000000009</v>
      </c>
      <c r="X17" s="12">
        <f t="shared" si="23"/>
        <v>422.63311938514772</v>
      </c>
      <c r="Y17" s="12"/>
      <c r="Z17" s="12">
        <f t="shared" si="9"/>
        <v>-372.07220013760099</v>
      </c>
      <c r="AC17">
        <v>0.9</v>
      </c>
      <c r="AD17">
        <v>7.223808</v>
      </c>
      <c r="AE17" s="12">
        <f t="shared" si="10"/>
        <v>1.3183871067999997</v>
      </c>
      <c r="AF17" s="12">
        <v>0.3</v>
      </c>
      <c r="AG17" s="12">
        <f t="shared" si="24"/>
        <v>53.08653975187719</v>
      </c>
      <c r="AI17" s="12">
        <f t="shared" si="11"/>
        <v>9.6970697088000009</v>
      </c>
      <c r="AJ17" s="12">
        <f t="shared" si="12"/>
        <v>0.60000000000000009</v>
      </c>
      <c r="AK17" s="12">
        <f t="shared" si="25"/>
        <v>427.04090947571217</v>
      </c>
      <c r="AL17" s="12"/>
      <c r="AM17" s="12">
        <f t="shared" si="13"/>
        <v>-373.95436972383499</v>
      </c>
      <c r="AP17">
        <v>0.9</v>
      </c>
      <c r="AQ17">
        <v>7.223808</v>
      </c>
      <c r="AR17" s="12">
        <f t="shared" si="14"/>
        <v>1.3183871067999997</v>
      </c>
      <c r="AS17" s="12">
        <v>0.3</v>
      </c>
      <c r="AT17" s="12">
        <f t="shared" si="26"/>
        <v>59.274186687528257</v>
      </c>
      <c r="AV17" s="12">
        <f t="shared" si="15"/>
        <v>9.6970697088000009</v>
      </c>
      <c r="AW17" s="12">
        <f t="shared" si="16"/>
        <v>0.60000000000000009</v>
      </c>
      <c r="AX17" s="12">
        <f t="shared" si="27"/>
        <v>437.83978001073922</v>
      </c>
      <c r="AY17" s="12"/>
      <c r="AZ17" s="12">
        <f t="shared" si="17"/>
        <v>-378.56559332321098</v>
      </c>
      <c r="BC17">
        <v>0.9</v>
      </c>
      <c r="BD17">
        <v>7.223808</v>
      </c>
      <c r="BE17" s="12">
        <f t="shared" si="18"/>
        <v>1.3183871067999997</v>
      </c>
      <c r="BF17" s="12">
        <v>0.3</v>
      </c>
      <c r="BG17" s="12">
        <f t="shared" si="28"/>
        <v>67.10255865015786</v>
      </c>
      <c r="BI17" s="12">
        <f t="shared" si="19"/>
        <v>9.6970697088000009</v>
      </c>
      <c r="BJ17" s="12">
        <f t="shared" si="20"/>
        <v>0.60000000000000009</v>
      </c>
      <c r="BK17" s="12">
        <f t="shared" si="29"/>
        <v>451.50209400564358</v>
      </c>
      <c r="BL17" s="12"/>
      <c r="BM17" s="12">
        <f t="shared" si="21"/>
        <v>-384.39953535548574</v>
      </c>
    </row>
    <row r="18" spans="1:65" x14ac:dyDescent="0.35">
      <c r="A18">
        <v>0.9</v>
      </c>
      <c r="B18">
        <v>7.223808</v>
      </c>
      <c r="C18">
        <f t="shared" si="0"/>
        <v>3.3911508283610807</v>
      </c>
      <c r="D18">
        <v>0.61</v>
      </c>
      <c r="E18">
        <f t="shared" si="1"/>
        <v>145.68556075718345</v>
      </c>
      <c r="G18">
        <f t="shared" si="2"/>
        <v>3.9807504974012611</v>
      </c>
      <c r="H18">
        <f t="shared" si="3"/>
        <v>0.29000000000000004</v>
      </c>
      <c r="I18">
        <f t="shared" si="4"/>
        <v>135.1194726955521</v>
      </c>
      <c r="K18">
        <f t="shared" si="5"/>
        <v>10.566088061631348</v>
      </c>
      <c r="P18">
        <v>0.9</v>
      </c>
      <c r="Q18">
        <v>7.223808</v>
      </c>
      <c r="R18" s="12">
        <f t="shared" si="6"/>
        <v>1.6740794179968745</v>
      </c>
      <c r="S18" s="12">
        <v>0.35</v>
      </c>
      <c r="T18" s="12">
        <f t="shared" si="22"/>
        <v>64.40347045916792</v>
      </c>
      <c r="V18" s="12">
        <f t="shared" si="7"/>
        <v>8.9470631505749978</v>
      </c>
      <c r="W18" s="12">
        <f t="shared" si="8"/>
        <v>0.55000000000000004</v>
      </c>
      <c r="X18" s="12">
        <f t="shared" si="23"/>
        <v>374.58895541970588</v>
      </c>
      <c r="Y18" s="12"/>
      <c r="Z18" s="12">
        <f t="shared" si="9"/>
        <v>-310.18548496053796</v>
      </c>
      <c r="AC18">
        <v>0.9</v>
      </c>
      <c r="AD18">
        <v>7.223808</v>
      </c>
      <c r="AE18" s="12">
        <f t="shared" si="10"/>
        <v>1.6740794179968745</v>
      </c>
      <c r="AF18" s="12">
        <v>0.35</v>
      </c>
      <c r="AG18" s="12">
        <f t="shared" si="24"/>
        <v>66.929090963498368</v>
      </c>
      <c r="AI18" s="12">
        <f t="shared" si="11"/>
        <v>8.9470631505749978</v>
      </c>
      <c r="AJ18" s="12">
        <f t="shared" si="12"/>
        <v>0.55000000000000004</v>
      </c>
      <c r="AK18" s="12">
        <f t="shared" si="25"/>
        <v>378.99674551027033</v>
      </c>
      <c r="AL18" s="12"/>
      <c r="AM18" s="12">
        <f t="shared" si="13"/>
        <v>-312.06765454677196</v>
      </c>
      <c r="AP18">
        <v>0.9</v>
      </c>
      <c r="AQ18">
        <v>7.223808</v>
      </c>
      <c r="AR18" s="12">
        <f t="shared" si="14"/>
        <v>1.6740794179968745</v>
      </c>
      <c r="AS18" s="12">
        <v>0.35</v>
      </c>
      <c r="AT18" s="12">
        <f t="shared" si="26"/>
        <v>73.116737899149427</v>
      </c>
      <c r="AV18" s="12">
        <f t="shared" si="15"/>
        <v>8.9470631505749978</v>
      </c>
      <c r="AW18" s="12">
        <f t="shared" si="16"/>
        <v>0.55000000000000004</v>
      </c>
      <c r="AX18" s="12">
        <f t="shared" si="27"/>
        <v>389.79561604529738</v>
      </c>
      <c r="AY18" s="12"/>
      <c r="AZ18" s="12">
        <f t="shared" si="17"/>
        <v>-316.67887814614795</v>
      </c>
      <c r="BC18">
        <v>0.9</v>
      </c>
      <c r="BD18">
        <v>7.223808</v>
      </c>
      <c r="BE18" s="12">
        <f t="shared" si="18"/>
        <v>1.6740794179968745</v>
      </c>
      <c r="BF18" s="12">
        <v>0.35</v>
      </c>
      <c r="BG18" s="12">
        <f t="shared" si="28"/>
        <v>80.945109861779031</v>
      </c>
      <c r="BI18" s="12">
        <f t="shared" si="19"/>
        <v>8.9470631505749978</v>
      </c>
      <c r="BJ18" s="12">
        <f t="shared" si="20"/>
        <v>0.55000000000000004</v>
      </c>
      <c r="BK18" s="12">
        <f t="shared" si="29"/>
        <v>403.45793004020175</v>
      </c>
      <c r="BL18" s="12"/>
      <c r="BM18" s="12">
        <f t="shared" si="21"/>
        <v>-322.51282017842271</v>
      </c>
    </row>
    <row r="19" spans="1:65" x14ac:dyDescent="0.35">
      <c r="A19">
        <v>0.9</v>
      </c>
      <c r="B19">
        <v>7.223808</v>
      </c>
      <c r="C19">
        <f t="shared" si="0"/>
        <v>3.3156442107597632</v>
      </c>
      <c r="D19">
        <v>0.60019999999999996</v>
      </c>
      <c r="E19">
        <f t="shared" si="1"/>
        <v>141.2105406256839</v>
      </c>
      <c r="G19">
        <f t="shared" si="2"/>
        <v>4.1358678514071041</v>
      </c>
      <c r="H19">
        <f t="shared" si="3"/>
        <v>0.29980000000000007</v>
      </c>
      <c r="I19">
        <f t="shared" si="4"/>
        <v>141.13313611264658</v>
      </c>
      <c r="K19">
        <f t="shared" si="5"/>
        <v>7.7404513037322431E-2</v>
      </c>
      <c r="P19">
        <v>0.9</v>
      </c>
      <c r="Q19">
        <v>7.223808</v>
      </c>
      <c r="R19" s="12">
        <f t="shared" si="6"/>
        <v>1.7475255629627389</v>
      </c>
      <c r="S19" s="12">
        <v>0.36</v>
      </c>
      <c r="T19" s="12">
        <f t="shared" si="22"/>
        <v>67.373250700121687</v>
      </c>
      <c r="V19" s="12">
        <f t="shared" si="7"/>
        <v>8.7925964170080775</v>
      </c>
      <c r="W19" s="12">
        <f t="shared" si="8"/>
        <v>0.54</v>
      </c>
      <c r="X19" s="12">
        <f t="shared" si="23"/>
        <v>365.28886432571562</v>
      </c>
      <c r="Y19" s="12"/>
      <c r="Z19" s="12">
        <f t="shared" si="9"/>
        <v>-297.91561362559395</v>
      </c>
      <c r="AC19">
        <v>0.9</v>
      </c>
      <c r="AD19">
        <v>7.223808</v>
      </c>
      <c r="AE19" s="12">
        <f t="shared" si="10"/>
        <v>1.7475255629627389</v>
      </c>
      <c r="AF19" s="12">
        <v>0.36</v>
      </c>
      <c r="AG19" s="12">
        <f t="shared" si="24"/>
        <v>69.898871204452121</v>
      </c>
      <c r="AI19" s="12">
        <f t="shared" si="11"/>
        <v>8.7925964170080775</v>
      </c>
      <c r="AJ19" s="12">
        <f t="shared" si="12"/>
        <v>0.54</v>
      </c>
      <c r="AK19" s="12">
        <f t="shared" si="25"/>
        <v>369.69665441628007</v>
      </c>
      <c r="AL19" s="12"/>
      <c r="AM19" s="12">
        <f t="shared" si="13"/>
        <v>-299.79778321182795</v>
      </c>
      <c r="AP19">
        <v>0.9</v>
      </c>
      <c r="AQ19">
        <v>7.223808</v>
      </c>
      <c r="AR19" s="12">
        <f t="shared" si="14"/>
        <v>1.7475255629627389</v>
      </c>
      <c r="AS19" s="12">
        <v>0.36</v>
      </c>
      <c r="AT19" s="12">
        <f t="shared" si="26"/>
        <v>76.086518140103195</v>
      </c>
      <c r="AV19" s="12">
        <f t="shared" si="15"/>
        <v>8.7925964170080775</v>
      </c>
      <c r="AW19" s="12">
        <f t="shared" si="16"/>
        <v>0.54</v>
      </c>
      <c r="AX19" s="12">
        <f t="shared" si="27"/>
        <v>380.49552495130712</v>
      </c>
      <c r="AY19" s="12"/>
      <c r="AZ19" s="12">
        <f t="shared" si="17"/>
        <v>-304.40900681120394</v>
      </c>
      <c r="BC19">
        <v>0.9</v>
      </c>
      <c r="BD19">
        <v>7.223808</v>
      </c>
      <c r="BE19" s="12">
        <f t="shared" si="18"/>
        <v>1.7475255629627389</v>
      </c>
      <c r="BF19" s="12">
        <v>0.36</v>
      </c>
      <c r="BG19" s="12">
        <f t="shared" si="28"/>
        <v>83.914890102732798</v>
      </c>
      <c r="BI19" s="12">
        <f t="shared" si="19"/>
        <v>8.7925964170080775</v>
      </c>
      <c r="BJ19" s="12">
        <f t="shared" si="20"/>
        <v>0.54</v>
      </c>
      <c r="BK19" s="12">
        <f t="shared" si="29"/>
        <v>394.15783894621148</v>
      </c>
      <c r="BL19" s="12"/>
      <c r="BM19" s="12">
        <f t="shared" si="21"/>
        <v>-310.2429488434787</v>
      </c>
    </row>
    <row r="20" spans="1:65" x14ac:dyDescent="0.35">
      <c r="A20" s="2">
        <v>0.9</v>
      </c>
      <c r="B20" s="2">
        <v>7.223808</v>
      </c>
      <c r="C20" s="2">
        <f t="shared" si="0"/>
        <v>3.3156442107597632</v>
      </c>
      <c r="D20" s="2">
        <v>0.60019999999999996</v>
      </c>
      <c r="E20" s="2">
        <f t="shared" si="1"/>
        <v>141.2105406256839</v>
      </c>
      <c r="F20" s="2"/>
      <c r="G20" s="2">
        <f t="shared" si="2"/>
        <v>4.1358678514071041</v>
      </c>
      <c r="H20" s="2">
        <f t="shared" si="3"/>
        <v>0.29980000000000007</v>
      </c>
      <c r="I20" s="2">
        <f t="shared" si="4"/>
        <v>141.13313611264658</v>
      </c>
      <c r="K20">
        <f t="shared" si="5"/>
        <v>7.7404513037322431E-2</v>
      </c>
      <c r="P20" s="2">
        <v>0.9</v>
      </c>
      <c r="Q20" s="2">
        <v>7.223808</v>
      </c>
      <c r="R20" s="18">
        <f t="shared" si="6"/>
        <v>3.7517946102011943</v>
      </c>
      <c r="S20" s="18">
        <v>0.61</v>
      </c>
      <c r="T20" s="18">
        <f t="shared" si="22"/>
        <v>166.74607735022485</v>
      </c>
      <c r="U20" s="2"/>
      <c r="V20" s="18">
        <f t="shared" si="7"/>
        <v>4.6353854356921973</v>
      </c>
      <c r="W20" s="18">
        <f t="shared" si="8"/>
        <v>0.29000000000000004</v>
      </c>
      <c r="X20" s="18">
        <f t="shared" si="23"/>
        <v>167.05571995824397</v>
      </c>
      <c r="Y20" s="12"/>
      <c r="Z20" s="12">
        <f t="shared" si="9"/>
        <v>-0.30964260801911792</v>
      </c>
      <c r="AC20" s="2">
        <v>0.9</v>
      </c>
      <c r="AD20" s="2">
        <v>7.223808</v>
      </c>
      <c r="AE20" s="18">
        <f t="shared" si="10"/>
        <v>3.7685697632408606</v>
      </c>
      <c r="AF20" s="18">
        <v>0.61199999999999999</v>
      </c>
      <c r="AG20" s="18">
        <f t="shared" si="24"/>
        <v>170.28074446165033</v>
      </c>
      <c r="AH20" s="2"/>
      <c r="AI20" s="18">
        <f t="shared" si="11"/>
        <v>4.6016654297112281</v>
      </c>
      <c r="AJ20" s="18">
        <f t="shared" si="12"/>
        <v>0.28800000000000003</v>
      </c>
      <c r="AK20" s="18">
        <f t="shared" si="25"/>
        <v>170.1523900587228</v>
      </c>
      <c r="AL20" s="12"/>
      <c r="AM20" s="12">
        <f t="shared" si="13"/>
        <v>0.12835440292752764</v>
      </c>
      <c r="AP20" s="2">
        <v>0.9</v>
      </c>
      <c r="AQ20" s="2">
        <v>7.223808</v>
      </c>
      <c r="AR20" s="18">
        <f t="shared" si="14"/>
        <v>3.8021288690639508</v>
      </c>
      <c r="AS20" s="18">
        <v>0.61599999999999999</v>
      </c>
      <c r="AT20" s="18">
        <f t="shared" si="26"/>
        <v>178.4974237320119</v>
      </c>
      <c r="AU20" s="2"/>
      <c r="AV20" s="18">
        <f t="shared" si="15"/>
        <v>4.5343155758876055</v>
      </c>
      <c r="AW20" s="18">
        <f t="shared" si="16"/>
        <v>0.28400000000000003</v>
      </c>
      <c r="AX20" s="18">
        <f t="shared" si="27"/>
        <v>178.34280120548561</v>
      </c>
      <c r="AY20" s="12"/>
      <c r="AZ20" s="12">
        <f t="shared" si="17"/>
        <v>0.15462252652628194</v>
      </c>
      <c r="BC20" s="2">
        <v>0.9</v>
      </c>
      <c r="BD20" s="2">
        <v>7.223808</v>
      </c>
      <c r="BE20" s="18">
        <f t="shared" si="18"/>
        <v>3.84409213748464</v>
      </c>
      <c r="BF20" s="18">
        <v>0.621</v>
      </c>
      <c r="BG20" s="18">
        <f t="shared" si="28"/>
        <v>188.88264230020974</v>
      </c>
      <c r="BH20" s="2"/>
      <c r="BI20" s="18">
        <f t="shared" si="19"/>
        <v>4.4503087246834339</v>
      </c>
      <c r="BJ20" s="18">
        <f t="shared" si="20"/>
        <v>0.27900000000000003</v>
      </c>
      <c r="BK20" s="18">
        <f t="shared" si="29"/>
        <v>188.77047087089323</v>
      </c>
      <c r="BL20" s="12"/>
      <c r="BM20" s="12">
        <f t="shared" si="21"/>
        <v>0.11217142931650415</v>
      </c>
    </row>
    <row r="25" spans="1:65" ht="16.5" x14ac:dyDescent="0.35">
      <c r="B25" t="s">
        <v>27</v>
      </c>
      <c r="G25" t="s">
        <v>29</v>
      </c>
    </row>
    <row r="26" spans="1:65" x14ac:dyDescent="0.35">
      <c r="B26" s="3" t="s">
        <v>28</v>
      </c>
      <c r="C26" s="7">
        <f xml:space="preserve"> -0.3357*D20^5 + 3.0338*D20^4 - 9.8999*D20^3 + 13.149*D20^2 - 2.1762*D20 - 0.1569</f>
        <v>1.5007809697724239</v>
      </c>
      <c r="G26" s="3" t="s">
        <v>30</v>
      </c>
      <c r="H26" s="7">
        <f xml:space="preserve"> 0.0849*H20^4 - 0.7271*H20^3 + 1.9264*H20^2 - 1.0196*H20 - 0.0848</f>
        <v>-0.23623777572075816</v>
      </c>
      <c r="Q26" s="14" t="s">
        <v>28</v>
      </c>
      <c r="R26" s="15">
        <f xml:space="preserve"> -0.266*S20^6 + 1.8555*S20^5 - 3.4393*S20^4 - 1.4822*S20^3 + 8.492*S20^2 - 1.321*S20 - 0.0869</f>
        <v>1.5975423763575247</v>
      </c>
      <c r="V26" s="14" t="s">
        <v>30</v>
      </c>
      <c r="W26" s="15">
        <f xml:space="preserve"> -0.129*W20^6 + 1.0756*W20^5 - 3.0752*W20^4 + 3.1771*W20^3 + 0.0649*W20^2 - 0.7917*W20 - 0.1795</f>
        <v>-0.34576947643396899</v>
      </c>
      <c r="AD26" s="14" t="s">
        <v>28</v>
      </c>
      <c r="AE26" s="15">
        <f xml:space="preserve"> -0.266*AF20^6 + 1.8555*AF20^5 - 3.4393*AF20^4 - 1.4822*AF20^3 + 8.492*AF20^2 - 1.321*AF20 - 0.0869</f>
        <v>1.608372958567541</v>
      </c>
      <c r="AI26" s="14" t="s">
        <v>30</v>
      </c>
      <c r="AJ26" s="15">
        <f xml:space="preserve"> -0.129*AJ20^6 + 1.0756*AJ20^5 - 3.0752*AJ20^4 + 3.1771*AJ20^3 + 0.0649*AJ20^2 - 0.7917*AJ20 - 0.1795</f>
        <v>-0.3453313168360293</v>
      </c>
      <c r="AQ26" s="14" t="s">
        <v>28</v>
      </c>
      <c r="AR26" s="15">
        <f xml:space="preserve"> -0.266*AS20^6 + 1.8555*AS20^5 - 3.4393*AS20^4 - 1.4822*AS20^3 + 8.492*AS20^2 - 1.321*AS20 - 0.0869</f>
        <v>1.630075566096683</v>
      </c>
      <c r="AV26" s="14" t="s">
        <v>30</v>
      </c>
      <c r="AW26" s="15">
        <f xml:space="preserve"> -0.129*AW20^6 + 1.0756*AW20^5 - 3.0752*AW20^4 + 3.1771*AW20^3 + 0.0649*AW20^2 - 0.7917*AW20 - 0.1795</f>
        <v>-0.34441846547519245</v>
      </c>
      <c r="BD26" s="14" t="s">
        <v>28</v>
      </c>
      <c r="BE26" s="15">
        <f xml:space="preserve"> -0.266*BF20^6 + 1.8555*BF20^5 - 3.4393*BF20^4 - 1.4822*BF20^3 + 8.492*BF20^2 - 1.321*BF20 - 0.0869</f>
        <v>1.6572794705955358</v>
      </c>
      <c r="BI26" s="14" t="s">
        <v>30</v>
      </c>
      <c r="BJ26" s="15">
        <f xml:space="preserve"> -0.129*BJ20^6 + 1.0756*BJ20^5 - 3.0752*BJ20^4 + 3.1771*BJ20^3 + 0.0649*BJ20^2 - 0.7917*BJ20 - 0.1795</f>
        <v>-0.34320914286392656</v>
      </c>
    </row>
    <row r="29" spans="1:65" x14ac:dyDescent="0.35">
      <c r="B29" s="3" t="s">
        <v>31</v>
      </c>
      <c r="C29">
        <f>(I29+I30)*L4</f>
        <v>6.5988170209716372</v>
      </c>
      <c r="H29" s="3" t="s">
        <v>42</v>
      </c>
      <c r="I29" s="6">
        <f>C26*1.2*I6^2*I4*L3/2</f>
        <v>0.11058181010996741</v>
      </c>
      <c r="Q29" s="21" t="s">
        <v>31</v>
      </c>
      <c r="R29" s="12">
        <f>(X29+X30)*Q6</f>
        <v>6.5321772773458111</v>
      </c>
      <c r="W29" s="21" t="s">
        <v>42</v>
      </c>
      <c r="X29" s="13">
        <f>R26*1.2*I$6^2*I$4*I$3/2</f>
        <v>0.11771146573892272</v>
      </c>
      <c r="AD29" s="21" t="s">
        <v>31</v>
      </c>
      <c r="AE29" s="12">
        <f>(AK29+AK30)*AD6</f>
        <v>6.5909814096182888</v>
      </c>
      <c r="AJ29" s="21" t="s">
        <v>42</v>
      </c>
      <c r="AK29" s="13">
        <f>AE26*1.2*I$6^2*I$4*I$3/2</f>
        <v>0.11850949383859274</v>
      </c>
      <c r="AQ29" s="21" t="s">
        <v>31</v>
      </c>
      <c r="AR29" s="12">
        <f>(AX29+AX30)*AQ6</f>
        <v>6.7089965756974461</v>
      </c>
      <c r="AW29" s="21" t="s">
        <v>42</v>
      </c>
      <c r="AX29" s="13">
        <f>AR26*1.2*I$6^2*I$4*I$3/2</f>
        <v>0.12010860368407715</v>
      </c>
      <c r="BD29" s="21" t="s">
        <v>31</v>
      </c>
      <c r="BE29" s="12">
        <f>(BK29+BK30)*BD6</f>
        <v>6.8572664707527853</v>
      </c>
      <c r="BJ29" s="21" t="s">
        <v>42</v>
      </c>
      <c r="BK29" s="13">
        <f>BE26*1.2*I$6^2*I$4*I$3/2</f>
        <v>0.1221130647361106</v>
      </c>
    </row>
    <row r="30" spans="1:65" x14ac:dyDescent="0.35">
      <c r="B30" s="3" t="s">
        <v>32</v>
      </c>
      <c r="C30">
        <f>(E20+I20)*D5/2</f>
        <v>21.175775755374787</v>
      </c>
      <c r="H30" s="3" t="s">
        <v>43</v>
      </c>
      <c r="I30" s="6">
        <f>H26*1.2*I6^2*I4*L3/2</f>
        <v>-1.7406671181015368E-2</v>
      </c>
      <c r="Q30" s="21" t="s">
        <v>32</v>
      </c>
      <c r="R30" s="12">
        <f>(T20+X20)*Q5/2</f>
        <v>25.035134798135164</v>
      </c>
      <c r="W30" s="21" t="s">
        <v>43</v>
      </c>
      <c r="X30" s="13">
        <f>W26*1.2*I$6^2*I$4*I$3/2</f>
        <v>-2.5477278400353132E-2</v>
      </c>
      <c r="AD30" s="21" t="s">
        <v>32</v>
      </c>
      <c r="AE30" s="12">
        <f>(AG20+AK20)*AD5/2</f>
        <v>25.532485089027983</v>
      </c>
      <c r="AJ30" s="21" t="s">
        <v>43</v>
      </c>
      <c r="AK30" s="13">
        <f>AJ26*1.2*I$6^2*I$4*I$3/2</f>
        <v>-2.5444993555040516E-2</v>
      </c>
      <c r="AQ30" s="21" t="s">
        <v>32</v>
      </c>
      <c r="AR30" s="12">
        <f>(AT20+AX20)*AQ5/2</f>
        <v>26.763016870312313</v>
      </c>
      <c r="AW30" s="21" t="s">
        <v>43</v>
      </c>
      <c r="AX30" s="13">
        <f>AW26*1.2*I$6^2*I$4*I$3/2</f>
        <v>-2.5377732070602853E-2</v>
      </c>
      <c r="BD30" s="21" t="s">
        <v>32</v>
      </c>
      <c r="BE30" s="12">
        <f>(BG20+BK20)*BD5/2</f>
        <v>28.323983487832724</v>
      </c>
      <c r="BJ30" s="21" t="s">
        <v>43</v>
      </c>
      <c r="BK30" s="13">
        <f>BJ26*1.2*I$6^2*I$4*I$3/2</f>
        <v>-2.528862574126222E-2</v>
      </c>
    </row>
    <row r="31" spans="1:65" x14ac:dyDescent="0.35">
      <c r="B31" s="3" t="s">
        <v>33</v>
      </c>
      <c r="C31" s="6">
        <f>C29/C30</f>
        <v>0.31162102853760815</v>
      </c>
      <c r="Q31" s="21" t="s">
        <v>33</v>
      </c>
      <c r="R31" s="13">
        <f>R29/R30</f>
        <v>0.26092039567657471</v>
      </c>
      <c r="AD31" s="21" t="s">
        <v>33</v>
      </c>
      <c r="AE31" s="13">
        <f>AE29/AE30</f>
        <v>0.25814100690303021</v>
      </c>
      <c r="AQ31" s="21" t="s">
        <v>33</v>
      </c>
      <c r="AR31" s="13">
        <f>AR29/AR30</f>
        <v>0.25068162562568214</v>
      </c>
      <c r="BD31" s="21" t="s">
        <v>33</v>
      </c>
      <c r="BE31" s="13">
        <f>BE29/BE30</f>
        <v>0.24210106158614644</v>
      </c>
    </row>
  </sheetData>
  <mergeCells count="19">
    <mergeCell ref="AV8:AZ8"/>
    <mergeCell ref="BD8:BG8"/>
    <mergeCell ref="BI8:BM8"/>
    <mergeCell ref="Q8:T8"/>
    <mergeCell ref="V8:Z8"/>
    <mergeCell ref="AD8:AG8"/>
    <mergeCell ref="AI8:AM8"/>
    <mergeCell ref="AQ8:AT8"/>
    <mergeCell ref="B2:C2"/>
    <mergeCell ref="G2:H2"/>
    <mergeCell ref="B3:C3"/>
    <mergeCell ref="G3:H3"/>
    <mergeCell ref="B4:C4"/>
    <mergeCell ref="G4:H4"/>
    <mergeCell ref="B5:C5"/>
    <mergeCell ref="G5:H5"/>
    <mergeCell ref="G6:H6"/>
    <mergeCell ref="B8:E8"/>
    <mergeCell ref="G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forward20Canew</vt:lpstr>
      <vt:lpstr>reverse20Canew</vt:lpstr>
      <vt:lpstr>forward20Ctnew</vt:lpstr>
      <vt:lpstr>reverse20Ctnew</vt:lpstr>
      <vt:lpstr>0.481</vt:lpstr>
      <vt:lpstr>0.6</vt:lpstr>
      <vt:lpstr>0.7</vt:lpstr>
      <vt:lpstr>0.8</vt:lpstr>
      <vt:lpstr>0.9</vt:lpstr>
      <vt:lpstr>1.0</vt:lpstr>
      <vt:lpstr>1.2</vt:lpstr>
      <vt:lpstr>1.6</vt:lpstr>
      <vt:lpstr>2.1</vt:lpstr>
      <vt:lpstr>2.6</vt:lpstr>
      <vt:lpstr>3.2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S DESHPANDE</dc:creator>
  <cp:lastModifiedBy>PRASAD S DESHPANDE</cp:lastModifiedBy>
  <dcterms:created xsi:type="dcterms:W3CDTF">2021-04-22T10:39:02Z</dcterms:created>
  <dcterms:modified xsi:type="dcterms:W3CDTF">2021-07-25T16:12:53Z</dcterms:modified>
</cp:coreProperties>
</file>